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B08114A8-81C6-4665-8AE8-B8B17854EA94}" xr6:coauthVersionLast="47" xr6:coauthVersionMax="47" xr10:uidLastSave="{00000000-0000-0000-0000-000000000000}"/>
  <bookViews>
    <workbookView xWindow="-120" yWindow="-120" windowWidth="20730" windowHeight="1104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45" r:id="rId13"/>
    <pivotCache cacheId="51" r:id="rId14"/>
  </pivotCaches>
</workbook>
</file>

<file path=xl/calcChain.xml><?xml version="1.0" encoding="utf-8"?>
<calcChain xmlns="http://schemas.openxmlformats.org/spreadsheetml/2006/main">
  <c r="G20" i="8" l="1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10" i="8"/>
  <c r="G9" i="8"/>
  <c r="G8" i="8"/>
  <c r="G7" i="8"/>
  <c r="G6" i="8"/>
  <c r="G5" i="8"/>
  <c r="C2" i="15" l="1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K51" i="15" l="1"/>
  <c r="BG206" i="7"/>
  <c r="BH206" i="7" s="1"/>
  <c r="G60" i="15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M14" i="15" l="1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<sst xmlns="http://schemas.openxmlformats.org/spreadsheetml/2006/main" count="28532" uniqueCount="5673">
  <si>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</si>
  <si>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</si>
  <si>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</si>
  <si>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</si>
  <si>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</si>
  <si>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</si>
  <si>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</si>
  <si>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</si>
  <si>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</si>
  <si>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</si>
  <si>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</si>
  <si>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</si>
  <si>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</si>
  <si>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</si>
  <si>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</si>
  <si>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</si>
  <si>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</si>
  <si>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</si>
  <si>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</si>
  <si>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</si>
  <si>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</si>
  <si>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</si>
  <si>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</si>
  <si>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</si>
  <si>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</si>
  <si>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</si>
  <si>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</si>
  <si>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</si>
  <si>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</si>
  <si>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</si>
  <si>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</si>
  <si>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</si>
  <si>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</si>
  <si>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</si>
  <si>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</si>
  <si>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</si>
  <si>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</si>
  <si>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</si>
  <si>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</si>
  <si>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</si>
  <si>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</si>
  <si>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</si>
  <si>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</si>
  <si>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</si>
  <si>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</si>
  <si>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</si>
  <si>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</si>
  <si>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</si>
  <si>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</si>
  <si>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</si>
  <si>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</si>
  <si>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</si>
  <si>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</si>
  <si>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</si>
  <si>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</si>
  <si>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</si>
  <si>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</si>
  <si>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</si>
  <si>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</si>
  <si>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</si>
  <si>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</si>
  <si>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</si>
  <si>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</si>
  <si>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</si>
  <si>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</si>
  <si>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</si>
  <si>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</si>
  <si>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</si>
  <si>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</si>
  <si>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</si>
  <si>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</si>
  <si>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</si>
  <si>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</si>
  <si>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</si>
  <si>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</si>
  <si>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</si>
  <si>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</si>
  <si>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</si>
  <si>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</si>
  <si>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</si>
  <si>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</si>
  <si>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</si>
  <si>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</si>
  <si>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</si>
  <si>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</si>
  <si>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</si>
  <si>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</si>
  <si>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</si>
  <si>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</si>
  <si>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</si>
  <si>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</si>
  <si>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</si>
  <si>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</si>
  <si>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</si>
  <si>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</si>
  <si>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</si>
  <si>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</si>
  <si>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</si>
  <si>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</si>
  <si>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</si>
  <si>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</si>
  <si>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</si>
  <si>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</si>
  <si>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</si>
  <si>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</si>
  <si>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</si>
  <si>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</si>
  <si>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</si>
  <si>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</si>
  <si>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</si>
  <si>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</si>
  <si>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</si>
  <si>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</si>
  <si>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</si>
  <si>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</si>
  <si>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</si>
  <si>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</si>
  <si>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</si>
  <si>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</si>
  <si>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</si>
  <si>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</si>
  <si>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</si>
  <si>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</si>
  <si>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</si>
  <si>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</si>
  <si>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</si>
  <si>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</si>
  <si>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</si>
  <si>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</si>
  <si>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</si>
  <si>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</si>
  <si>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</si>
  <si>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</si>
  <si>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</si>
  <si>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</si>
  <si>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</si>
  <si>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</si>
  <si>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</si>
  <si>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</si>
  <si>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</si>
  <si>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</si>
  <si>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</si>
  <si>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</si>
  <si>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</si>
  <si>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</si>
  <si>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</si>
  <si>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</si>
  <si>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</si>
  <si>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</si>
  <si>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</si>
  <si>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</si>
  <si>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</si>
  <si>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</si>
  <si>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</si>
  <si>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</si>
  <si>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</si>
  <si>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</si>
  <si>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</si>
  <si>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</si>
  <si>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</si>
  <si>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</si>
  <si>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</si>
  <si>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</si>
  <si>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</si>
  <si>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</si>
  <si>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</si>
  <si>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</si>
  <si>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</si>
  <si>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</si>
  <si>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</si>
  <si>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</si>
  <si>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</si>
  <si>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</si>
  <si>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</si>
  <si>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</si>
  <si>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</si>
  <si>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</si>
  <si>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</si>
  <si>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</si>
  <si>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</si>
  <si>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</si>
  <si>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</si>
  <si>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</si>
  <si>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</si>
  <si>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</si>
  <si>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</si>
  <si>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</si>
  <si>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</si>
  <si>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</si>
  <si>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</si>
  <si>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</si>
  <si>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</si>
  <si>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</si>
  <si>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</si>
  <si>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</si>
  <si>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</si>
  <si>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</si>
  <si>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</si>
  <si>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</si>
  <si>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</si>
  <si>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</si>
  <si>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</si>
  <si>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</si>
  <si>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</si>
  <si>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</si>
  <si>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</si>
  <si>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</si>
  <si>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</si>
  <si>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</si>
  <si>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</si>
  <si>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</si>
  <si>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</si>
  <si>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</si>
  <si>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</si>
  <si>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</si>
  <si>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</si>
  <si>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</si>
  <si>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</si>
  <si>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</si>
  <si>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</si>
  <si>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</si>
  <si>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</si>
  <si>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</si>
  <si>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</si>
  <si>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</si>
  <si>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</si>
  <si>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</si>
  <si>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</si>
  <si>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</si>
  <si>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</si>
  <si>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</si>
  <si>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</si>
  <si>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</si>
  <si>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</si>
  <si>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</si>
  <si>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</si>
  <si>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</si>
  <si>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</si>
  <si>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</si>
  <si>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</si>
  <si>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</si>
  <si>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</si>
  <si>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</si>
  <si>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</si>
  <si>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</si>
  <si>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</si>
  <si>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</si>
  <si>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</si>
  <si>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</si>
  <si>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</si>
  <si>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</si>
  <si>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</si>
  <si>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</si>
  <si>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</si>
  <si>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</si>
  <si>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</si>
  <si>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</si>
  <si>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</si>
  <si>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</si>
  <si>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</si>
  <si>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</si>
  <si>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</si>
  <si>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</si>
  <si>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</si>
  <si>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</si>
  <si>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</si>
  <si>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</si>
  <si>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</si>
  <si>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</si>
  <si>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</si>
  <si>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</si>
  <si>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</si>
  <si>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</si>
  <si>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</si>
  <si>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</si>
  <si>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</si>
  <si>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</si>
  <si>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</si>
  <si>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</si>
  <si>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</si>
  <si>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</si>
  <si>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</si>
  <si>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</si>
  <si>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</si>
  <si>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</si>
  <si>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</si>
  <si>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</si>
  <si>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</si>
  <si>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</si>
  <si>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</si>
  <si>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</si>
  <si>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</si>
  <si>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</si>
  <si>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</si>
  <si>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</si>
  <si>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</si>
  <si>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</si>
  <si>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</si>
  <si>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</si>
  <si>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</si>
  <si>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</si>
  <si>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</si>
  <si>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</si>
  <si>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</si>
  <si>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</si>
  <si>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</si>
  <si>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</si>
  <si>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</si>
  <si>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</si>
  <si>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</si>
  <si>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</si>
  <si>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</si>
  <si>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</si>
  <si>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</si>
  <si>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</si>
  <si>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</si>
  <si>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</si>
  <si>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</si>
  <si>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</si>
  <si>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</si>
  <si>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</si>
  <si>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</si>
  <si>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</si>
  <si>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</si>
  <si>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</si>
  <si>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</si>
  <si>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</si>
  <si>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</si>
  <si>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</si>
  <si>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</si>
  <si>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</si>
  <si>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</si>
  <si>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</si>
  <si>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</si>
  <si>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</si>
  <si>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</si>
  <si>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</si>
  <si>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</si>
  <si>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</si>
  <si>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</si>
  <si>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</si>
  <si>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</si>
  <si>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</si>
  <si>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</si>
  <si>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</si>
  <si>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</si>
  <si>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</si>
  <si>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</si>
  <si>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</si>
  <si>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</si>
  <si>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</si>
  <si>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</si>
  <si>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</si>
  <si>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</si>
  <si>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</si>
  <si>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</si>
  <si>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</si>
  <si>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</si>
  <si>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</si>
  <si>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</si>
  <si>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</si>
  <si>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</si>
  <si>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</si>
  <si>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</si>
  <si>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</si>
  <si>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</si>
  <si>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</si>
  <si>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</si>
  <si>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</si>
  <si>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</si>
  <si>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</si>
  <si>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</si>
  <si>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</si>
  <si>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</si>
  <si>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</si>
  <si>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</si>
  <si>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</si>
  <si>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</si>
  <si>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</si>
  <si>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</si>
  <si>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</si>
  <si>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</si>
  <si>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</si>
  <si>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</si>
  <si>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</si>
  <si>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</si>
  <si>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</si>
  <si>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</si>
  <si>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</si>
  <si>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</si>
  <si>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</si>
  <si>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</si>
  <si>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</si>
  <si>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</si>
  <si>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</si>
  <si>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</si>
  <si>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</si>
  <si>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</si>
  <si>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</si>
  <si>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</si>
  <si>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</si>
  <si>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</si>
  <si>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</si>
  <si>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</si>
  <si>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</si>
  <si>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</si>
  <si>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</si>
  <si>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</si>
  <si>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</si>
  <si>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</si>
  <si>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</si>
  <si>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</si>
  <si>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</si>
  <si>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</si>
  <si>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</si>
  <si>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</si>
  <si>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</si>
  <si>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</si>
  <si>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</si>
  <si>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</si>
  <si>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</si>
  <si>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</si>
  <si>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</si>
  <si>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</si>
  <si>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</si>
  <si>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</si>
  <si>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</si>
  <si>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</si>
  <si>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</si>
  <si>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</si>
  <si>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</si>
  <si>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</si>
  <si>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</si>
  <si>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</si>
  <si>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</si>
  <si>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</si>
  <si>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</si>
  <si>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</si>
  <si>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</si>
  <si>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</si>
  <si>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</si>
  <si>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</si>
  <si>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</si>
  <si>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</si>
  <si>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</si>
  <si>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</si>
  <si>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</si>
  <si>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</si>
  <si>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</si>
  <si>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</si>
  <si>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</si>
  <si>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</si>
  <si>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</si>
  <si>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</si>
  <si>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</si>
  <si>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</si>
  <si>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</si>
  <si>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</si>
  <si>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</si>
  <si>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</si>
  <si>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</si>
  <si>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</si>
  <si>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</si>
  <si>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</si>
  <si>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</si>
  <si>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</si>
  <si>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</si>
  <si>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</si>
  <si>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</si>
  <si>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</si>
  <si>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</si>
  <si>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</si>
  <si>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</si>
  <si>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</si>
  <si>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</si>
  <si>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</si>
  <si>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</si>
  <si>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</si>
  <si>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</si>
  <si>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</si>
  <si>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</si>
  <si>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</si>
  <si>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</si>
  <si>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</si>
  <si>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</si>
  <si>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</si>
  <si>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</si>
  <si>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</si>
  <si>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</si>
  <si>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</si>
  <si>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</si>
  <si>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</si>
  <si>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</si>
  <si>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</si>
  <si>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</si>
  <si>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</si>
  <si>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</si>
  <si>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</si>
  <si>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</si>
  <si>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</si>
  <si>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</si>
  <si>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</si>
  <si>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</si>
  <si>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</si>
  <si>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</si>
  <si>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</si>
  <si>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</si>
  <si>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</si>
  <si>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</si>
  <si>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</si>
  <si>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</si>
  <si>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</si>
  <si>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</si>
  <si>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</si>
  <si>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</si>
  <si>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</si>
  <si>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</si>
  <si>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</si>
  <si>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</si>
  <si>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</si>
  <si>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</si>
  <si>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</si>
  <si>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</si>
  <si>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</si>
  <si>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</si>
  <si>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</si>
  <si>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</si>
  <si>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</si>
  <si>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</si>
  <si>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</si>
  <si>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</si>
  <si>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</si>
  <si>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</si>
  <si>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</si>
  <si>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</si>
  <si>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</si>
  <si>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</si>
  <si>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</si>
  <si>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</si>
  <si>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</si>
  <si>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</si>
  <si>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</si>
  <si>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</si>
  <si>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</si>
  <si>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</si>
  <si>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</si>
  <si>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</si>
  <si>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</si>
  <si>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</si>
  <si>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</si>
  <si>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</si>
  <si>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</si>
  <si>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</si>
  <si>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</si>
  <si>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</si>
  <si>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</si>
  <si>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</si>
  <si>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</si>
  <si>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</si>
  <si>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</si>
  <si>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</si>
  <si>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</si>
  <si>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</si>
  <si>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</si>
  <si>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</si>
  <si>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</si>
  <si>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</si>
  <si>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</si>
  <si>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</si>
  <si>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</si>
  <si>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</si>
  <si>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</si>
  <si>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</si>
  <si>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</si>
  <si>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</si>
  <si>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</si>
  <si>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</si>
  <si>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</si>
  <si>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</si>
  <si>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</si>
  <si>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</si>
  <si>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</si>
  <si>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</si>
  <si>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</si>
  <si>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</si>
  <si>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</si>
  <si>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</si>
  <si>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</si>
  <si>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</si>
  <si>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</si>
  <si>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</si>
  <si>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</si>
  <si>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</si>
  <si>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</si>
  <si>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</si>
  <si>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</si>
  <si>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</si>
  <si>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</si>
  <si>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</si>
  <si>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</si>
  <si>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</si>
  <si>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</si>
  <si>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</si>
  <si>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</si>
  <si>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</si>
  <si>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</si>
  <si>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</si>
  <si>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</si>
  <si>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</si>
  <si>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</si>
  <si>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</si>
  <si>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</si>
  <si>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</si>
  <si>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</si>
  <si>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</si>
  <si>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</si>
  <si>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</si>
  <si>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</si>
  <si>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</si>
  <si>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</si>
  <si>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</si>
  <si>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</si>
  <si>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</si>
  <si>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</si>
  <si>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</si>
  <si>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</si>
  <si>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</si>
  <si>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</si>
  <si>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</si>
  <si>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</si>
  <si>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</si>
  <si>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</si>
  <si>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</si>
  <si>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</si>
  <si>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</si>
  <si>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</si>
  <si>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</si>
  <si>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</si>
  <si>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</si>
  <si>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</si>
  <si>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</si>
  <si>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</si>
  <si>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</si>
  <si>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</si>
  <si>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</si>
  <si>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</si>
  <si>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</si>
  <si>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</si>
  <si>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</si>
  <si>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</si>
  <si>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</si>
  <si>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</si>
  <si>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</si>
  <si>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</si>
  <si>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</si>
  <si>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</si>
  <si>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</si>
  <si>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</si>
  <si>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</si>
  <si>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</si>
  <si>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</si>
  <si>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</si>
  <si>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</si>
  <si>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</si>
  <si>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</si>
  <si>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</si>
  <si>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</si>
  <si>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</si>
  <si>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</si>
  <si>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</si>
  <si>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</si>
  <si>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</si>
  <si>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</si>
  <si>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</si>
  <si>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</si>
  <si>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</si>
  <si>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</si>
  <si>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</si>
  <si>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</si>
  <si>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</si>
  <si>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</si>
  <si>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</si>
  <si>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</si>
  <si>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</si>
  <si>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</si>
  <si>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</si>
  <si>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</si>
  <si>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</si>
  <si>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</si>
  <si>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</si>
  <si>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</si>
  <si>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</si>
  <si>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</si>
  <si>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</si>
  <si>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</si>
  <si>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</si>
  <si>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</si>
  <si>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</si>
  <si>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</si>
  <si>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</si>
  <si>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</si>
  <si>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</si>
  <si>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</si>
  <si>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</si>
  <si>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</si>
  <si>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</si>
  <si>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</si>
  <si>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</si>
  <si>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</si>
  <si>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</si>
  <si>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</si>
  <si>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</si>
  <si>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</si>
  <si>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</si>
  <si>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</si>
  <si>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</si>
  <si>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</si>
  <si>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</si>
  <si>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</si>
  <si>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</si>
  <si>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</si>
  <si>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</si>
  <si>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</si>
  <si>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</si>
  <si>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</si>
  <si>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</si>
  <si>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</si>
  <si>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</si>
  <si>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</si>
  <si>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</si>
  <si>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</si>
  <si>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</si>
  <si>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</si>
  <si>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</si>
  <si>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</si>
  <si>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</si>
  <si>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</si>
  <si>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</si>
  <si>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</si>
  <si>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</si>
  <si>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</si>
  <si>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</si>
  <si>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</si>
  <si>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</si>
  <si>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</si>
  <si>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</si>
  <si>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</si>
  <si>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</si>
  <si>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</si>
  <si>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</si>
  <si>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</si>
  <si>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</si>
  <si>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</si>
  <si>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</si>
  <si>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</si>
  <si>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</si>
  <si>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</si>
  <si>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</si>
  <si>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</si>
  <si>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</si>
  <si>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</si>
  <si>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</si>
  <si>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</si>
  <si>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</si>
  <si>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</si>
  <si>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</si>
  <si>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</si>
  <si>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</si>
  <si>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</si>
  <si>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</si>
  <si>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</si>
  <si>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</si>
  <si>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</si>
  <si>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</si>
  <si>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</si>
  <si>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</si>
  <si>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</si>
  <si>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</si>
  <si>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</si>
  <si>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</si>
  <si>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</si>
  <si>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</si>
  <si>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</si>
  <si>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</si>
  <si>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</si>
  <si>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</si>
  <si>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</si>
  <si>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</si>
  <si>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</si>
  <si>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</si>
  <si>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</si>
  <si>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</si>
  <si>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</si>
  <si>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</si>
  <si>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</si>
  <si>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</si>
  <si>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</si>
  <si>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</si>
  <si>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</si>
  <si>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</si>
  <si>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</si>
  <si>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</si>
  <si>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</si>
  <si>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</si>
  <si>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</si>
  <si>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</si>
  <si>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</si>
  <si>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</si>
  <si>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</si>
  <si>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</si>
  <si>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</si>
  <si>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</si>
  <si>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</si>
  <si>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</si>
  <si>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</si>
  <si>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</si>
  <si>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</si>
  <si>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</si>
  <si>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</si>
  <si>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</si>
  <si>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</si>
  <si>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</si>
  <si>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</si>
  <si>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</si>
  <si>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</si>
  <si>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</si>
  <si>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</si>
  <si>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</si>
  <si>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</si>
  <si>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</si>
  <si>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</si>
  <si>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</si>
  <si>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</si>
  <si>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</si>
  <si>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</si>
  <si>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</si>
  <si>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</si>
  <si>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</si>
  <si>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</si>
  <si>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</si>
  <si>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</si>
  <si>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</si>
  <si>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</si>
  <si>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</si>
  <si>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</si>
  <si>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</si>
  <si>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</si>
  <si>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</si>
  <si>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</si>
  <si>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</si>
  <si>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</si>
  <si>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</si>
  <si>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</si>
  <si>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</si>
  <si>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</si>
  <si>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</si>
  <si>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</si>
  <si>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</si>
  <si>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</si>
  <si>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</si>
  <si>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</si>
  <si>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</si>
  <si>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</si>
  <si>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</si>
  <si>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</si>
  <si>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</si>
  <si>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</si>
  <si>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</si>
  <si>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</si>
  <si>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</si>
  <si>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</si>
  <si>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</si>
  <si>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</si>
  <si>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</si>
  <si>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</si>
  <si>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</si>
  <si>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</si>
  <si>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</si>
  <si>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</si>
  <si>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</si>
  <si>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</si>
  <si>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</si>
  <si>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</si>
  <si>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</si>
  <si>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</si>
  <si>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</si>
  <si>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</si>
  <si>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</si>
  <si>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</si>
  <si>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</si>
  <si>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</si>
  <si>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</si>
  <si>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2026-08-22 13:00:00 | Tanggal pemasangan : 22 AGUSTUS 2026 Jam pemasangan : pagi/siang Info Tambahan : Hubungi pelanggan dulu sebelum ke lokasi terima kasih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</si>
  <si>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</si>
  <si>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</si>
  <si>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</si>
  <si>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</si>
  <si>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</si>
  <si>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</si>
  <si>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</si>
  <si>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</si>
  <si>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</si>
  <si>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</si>
  <si>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</si>
  <si>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</si>
  <si>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</si>
  <si>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</si>
  <si>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</si>
  <si>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</si>
  <si>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</si>
  <si>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</si>
  <si>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</si>
  <si>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</si>
  <si>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</si>
  <si>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</si>
  <si>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</si>
  <si>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</si>
  <si>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</si>
  <si>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</si>
  <si>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</si>
  <si>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</si>
  <si>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</si>
  <si>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</si>
  <si>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</si>
  <si>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</si>
  <si>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</si>
  <si>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</si>
  <si>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</si>
  <si>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</si>
  <si>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</si>
  <si>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</si>
  <si>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</si>
  <si>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</si>
  <si>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</si>
  <si>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</si>
  <si>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</si>
  <si>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</si>
  <si>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</si>
  <si>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</si>
  <si>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</si>
  <si>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</si>
  <si>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</si>
  <si>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</si>
  <si>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</si>
  <si>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</si>
  <si>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</si>
  <si>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</si>
  <si>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</si>
  <si>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</si>
  <si>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</si>
  <si>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</si>
  <si>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</si>
  <si>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</si>
  <si>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</si>
  <si>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</si>
  <si>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</si>
  <si>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</si>
  <si>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</si>
  <si>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</si>
  <si>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</si>
  <si>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</si>
  <si>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</si>
  <si>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</si>
  <si>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</si>
  <si>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</si>
  <si>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</si>
  <si>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</si>
  <si>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</si>
  <si>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</si>
  <si>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</si>
  <si>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</si>
  <si>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</si>
  <si>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</si>
  <si>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</si>
  <si>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</si>
  <si>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</si>
  <si>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</si>
  <si>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</si>
  <si>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</si>
  <si>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</si>
  <si>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</si>
  <si>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</si>
  <si>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</si>
  <si>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</si>
  <si>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</si>
  <si>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</si>
  <si>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</si>
  <si>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</si>
  <si>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</si>
  <si>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</si>
  <si>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</si>
  <si>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</si>
  <si>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</si>
  <si>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</si>
  <si>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</si>
  <si>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</si>
  <si>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</si>
  <si>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</si>
  <si>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</si>
  <si>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</si>
  <si>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</si>
  <si>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</si>
  <si>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</si>
  <si>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</si>
  <si>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</si>
  <si>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</si>
  <si>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</si>
  <si>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</si>
  <si>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</si>
  <si>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</si>
  <si>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</si>
  <si>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</si>
  <si>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</si>
  <si>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</si>
  <si>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</si>
  <si>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</si>
  <si>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</si>
  <si>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</si>
  <si>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</si>
  <si>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</si>
  <si>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</si>
  <si>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</si>
  <si>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</si>
  <si>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</si>
  <si>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</si>
  <si>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</si>
  <si>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</si>
  <si>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</si>
  <si>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</si>
  <si>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</si>
  <si>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</si>
  <si>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</si>
  <si>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</si>
  <si>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</si>
  <si>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</si>
  <si>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</si>
  <si>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</si>
  <si>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</si>
  <si>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</si>
  <si>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</si>
  <si>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</si>
  <si>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</si>
  <si>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</si>
  <si>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</si>
  <si>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</si>
  <si>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</si>
  <si>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</si>
  <si>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</si>
  <si>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</si>
  <si>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</si>
  <si>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</si>
  <si>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</si>
  <si>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</si>
  <si>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</si>
  <si>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</si>
  <si>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</si>
  <si>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</si>
  <si>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</si>
  <si>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</si>
  <si>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</si>
  <si>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</si>
  <si>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</si>
  <si>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</si>
  <si>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</si>
  <si>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</si>
  <si>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</si>
  <si>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</si>
  <si>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</si>
  <si>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</si>
  <si>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</si>
  <si>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</si>
  <si>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</si>
  <si>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</si>
  <si>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</si>
  <si>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</si>
  <si>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</si>
  <si>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</si>
  <si>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</si>
  <si>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</si>
  <si>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</si>
  <si>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</si>
  <si>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</si>
  <si>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</si>
  <si>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</si>
  <si>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</si>
  <si>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</si>
  <si>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</si>
  <si>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</si>
  <si>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</si>
  <si>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</si>
  <si>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</si>
  <si>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</si>
  <si>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</si>
  <si>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</si>
  <si>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</si>
  <si>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</si>
  <si>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</si>
  <si>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</si>
  <si>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</si>
  <si>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</si>
  <si>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</si>
  <si>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</si>
  <si>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</si>
  <si>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</si>
  <si>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</si>
  <si>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</si>
  <si>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</si>
  <si>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</si>
  <si>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</si>
  <si>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</si>
  <si>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</si>
  <si>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</si>
  <si>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</si>
  <si>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</si>
  <si>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</si>
  <si>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</si>
  <si>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</si>
  <si>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</si>
  <si>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</si>
  <si>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</si>
  <si>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</si>
  <si>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</si>
  <si>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</si>
  <si>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</si>
  <si>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</si>
  <si>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</si>
  <si>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</si>
  <si>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</si>
  <si>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</si>
  <si>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</si>
  <si>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</si>
  <si>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</si>
  <si>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</si>
  <si>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</si>
  <si>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</si>
  <si>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</si>
  <si>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</si>
  <si>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</si>
  <si>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</si>
  <si>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</si>
  <si>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</si>
  <si>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</si>
  <si>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</si>
  <si>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</si>
  <si>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</si>
  <si>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</si>
  <si>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</si>
  <si>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</si>
  <si>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</si>
  <si>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</si>
  <si>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</si>
  <si>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</si>
  <si>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</si>
  <si>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</si>
  <si>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</si>
  <si>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</si>
  <si>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</si>
  <si>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</si>
  <si>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</si>
  <si>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</si>
  <si>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</si>
  <si>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</si>
  <si>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</si>
  <si>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</si>
  <si>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</si>
  <si>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</si>
  <si>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</si>
  <si>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</si>
  <si>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</si>
  <si>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</si>
  <si>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</si>
  <si>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</si>
  <si>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</si>
  <si>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</si>
  <si>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</si>
  <si>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</si>
  <si>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</si>
  <si>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</si>
  <si>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</si>
  <si>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</si>
  <si>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</si>
  <si>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</si>
  <si>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</si>
  <si>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</si>
  <si>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</si>
  <si>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</si>
  <si>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</si>
  <si>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</si>
  <si>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</si>
  <si>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</si>
  <si>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</si>
  <si>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</si>
  <si>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</si>
  <si>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</si>
  <si>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</si>
  <si>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</si>
  <si>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</si>
  <si>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</si>
  <si>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</si>
  <si>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</si>
  <si>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</si>
  <si>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</si>
  <si>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</si>
  <si>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</si>
  <si>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</si>
  <si>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</si>
  <si>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</si>
  <si>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</si>
  <si>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</si>
  <si>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</si>
  <si>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</si>
  <si>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</si>
  <si>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</si>
  <si>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</si>
  <si>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</si>
  <si>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</si>
  <si>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</si>
  <si>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</si>
  <si>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</si>
  <si>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</si>
  <si>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</si>
  <si>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</si>
  <si>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</si>
  <si>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</si>
  <si>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</si>
  <si>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</si>
  <si>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</si>
  <si>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</si>
  <si>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</si>
  <si>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</si>
  <si>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</si>
  <si>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</si>
  <si>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</si>
  <si>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</si>
  <si>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</si>
  <si>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</si>
  <si>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</si>
  <si>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</si>
  <si>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</si>
  <si>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</si>
  <si>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</si>
  <si>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</si>
  <si>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</si>
  <si>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</si>
  <si>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</si>
  <si>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</si>
  <si>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</si>
  <si>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</si>
  <si>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</si>
  <si>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</si>
  <si>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</si>
  <si>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</si>
  <si>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</si>
  <si>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</si>
  <si>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</si>
  <si>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</si>
  <si>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</si>
  <si>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</si>
  <si>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</si>
  <si>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</si>
  <si>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</si>
  <si>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</si>
  <si>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</si>
  <si>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</si>
  <si>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</si>
  <si>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</si>
  <si>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</si>
  <si>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</si>
  <si>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</si>
  <si>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</si>
  <si>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</si>
  <si>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</si>
  <si>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</si>
  <si>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</si>
  <si>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</si>
  <si>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</si>
  <si>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</si>
  <si>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</si>
  <si>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</si>
  <si>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</si>
  <si>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</si>
  <si>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</si>
  <si>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</si>
  <si>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</si>
  <si>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</si>
  <si>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</si>
  <si>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</si>
  <si>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</si>
  <si>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</si>
  <si>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</si>
  <si>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</si>
  <si>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</si>
  <si>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</si>
  <si>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</si>
  <si>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</si>
  <si>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</si>
  <si>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</si>
  <si>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</si>
  <si>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</si>
  <si>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</si>
  <si>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</si>
  <si>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</si>
  <si>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</si>
  <si>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</si>
  <si>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</si>
  <si>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</si>
  <si>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</si>
  <si>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</si>
  <si>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</si>
  <si>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</si>
  <si>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</si>
  <si>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</si>
  <si>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</si>
  <si>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</si>
  <si>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</si>
  <si>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</si>
  <si>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</si>
  <si>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</si>
  <si>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</si>
  <si>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</si>
  <si>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</si>
  <si>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</si>
  <si>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</si>
  <si>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</si>
  <si>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</si>
  <si>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</si>
  <si>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</si>
  <si>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</si>
  <si>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</si>
  <si>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</si>
  <si>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</si>
  <si>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</si>
  <si>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</si>
  <si>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</si>
  <si>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</si>
  <si>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</si>
  <si>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</si>
  <si>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</si>
  <si>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</si>
  <si>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</si>
  <si>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</si>
  <si>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</si>
  <si>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</si>
  <si>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</si>
  <si>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</si>
  <si>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</si>
  <si>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</si>
  <si>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</si>
  <si>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</si>
  <si>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</si>
  <si>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</si>
  <si>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</si>
  <si>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</si>
  <si>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</si>
  <si>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</si>
  <si>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</si>
  <si>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</si>
  <si>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</si>
  <si>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</si>
  <si>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</si>
  <si>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</si>
  <si>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</si>
  <si>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</si>
  <si>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</si>
  <si>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</si>
  <si>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</si>
  <si>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</si>
  <si>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</si>
  <si>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</si>
  <si>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</si>
  <si>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</si>
  <si>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</si>
  <si>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</si>
  <si>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</si>
  <si>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</si>
  <si>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</si>
  <si>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</si>
  <si>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</si>
  <si>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</si>
  <si>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</si>
  <si>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</si>
  <si>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</si>
  <si>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</si>
  <si>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</si>
  <si>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</si>
  <si>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</si>
  <si>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</si>
  <si>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</si>
  <si>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</si>
  <si>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</si>
  <si>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</si>
  <si>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</si>
  <si>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</si>
  <si>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</si>
  <si>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</si>
  <si>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</si>
  <si>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</si>
  <si>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</si>
  <si>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</si>
  <si>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</si>
  <si>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</si>
  <si>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</si>
  <si>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</si>
  <si>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</si>
  <si>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</si>
  <si>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</si>
  <si>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</si>
  <si>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</si>
  <si>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</si>
  <si>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</si>
  <si>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</si>
  <si>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</si>
  <si>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</si>
  <si>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</si>
  <si>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Inprogress Alpro, SC Lama : SC1002543268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</si>
  <si>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</si>
  <si>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</si>
  <si>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</si>
  <si>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</si>
  <si>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</si>
  <si>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</si>
  <si>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</si>
  <si>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</si>
  <si>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</si>
  <si>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</si>
  <si>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</si>
  <si>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</si>
  <si>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</si>
  <si>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</si>
  <si>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</si>
  <si>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</si>
  <si>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</si>
  <si>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</si>
  <si>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</si>
  <si>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</si>
  <si>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</si>
  <si>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</si>
  <si>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</si>
  <si>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</si>
  <si>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</si>
  <si>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</si>
  <si>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</si>
  <si>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</si>
  <si>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</si>
  <si>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</si>
  <si>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</si>
  <si>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</si>
  <si>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</si>
  <si>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</si>
  <si>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</si>
  <si>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</si>
  <si>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</si>
  <si>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</si>
  <si>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</si>
  <si>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</si>
  <si>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</si>
  <si>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</si>
  <si>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</si>
  <si>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</si>
  <si>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</si>
  <si>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</si>
  <si>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</si>
  <si>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</si>
  <si>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</si>
  <si>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</si>
  <si>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</si>
  <si>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</si>
  <si>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</si>
  <si>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</si>
  <si>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</si>
  <si>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</si>
  <si>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</si>
  <si>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</si>
  <si>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</si>
  <si>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</si>
  <si>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</si>
  <si>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</si>
  <si>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</si>
  <si>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</si>
  <si>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</si>
  <si>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</si>
  <si>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</si>
  <si>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</si>
  <si>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</si>
  <si>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</si>
  <si>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</si>
  <si>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</si>
  <si>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</si>
  <si>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</si>
  <si>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</si>
  <si>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</si>
  <si>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</si>
  <si>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</si>
  <si>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</si>
  <si>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</si>
  <si>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</si>
  <si>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</si>
  <si>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</si>
  <si>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</si>
  <si>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</si>
  <si>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</si>
  <si>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</si>
  <si>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</si>
  <si>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</si>
  <si>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</si>
  <si>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</si>
  <si>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</si>
  <si>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</si>
  <si>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</si>
  <si>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</si>
  <si>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</si>
  <si>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</si>
  <si>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</si>
  <si>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</si>
  <si>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</si>
  <si>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</si>
  <si>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</si>
  <si>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</si>
  <si>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</si>
  <si>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</si>
  <si>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</si>
  <si>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</si>
  <si>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</si>
  <si>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</si>
  <si>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</si>
  <si>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</si>
  <si>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</si>
  <si>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UNCONTACTED : Mail Box - Memo Yusnani Manalu 40951378|MYDITA</t>
  </si>
  <si>
    <t>PT. ADITALENTA HANDALNIAGA DELAPAN</t>
  </si>
  <si>
    <t>ODP-PGE-FL/10</t>
  </si>
  <si>
    <t>|MC30223|/ANDIK SULAIMAN /81235284788/saa.itnetwork@gmail.com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</si>
  <si>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</si>
  <si>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</si>
  <si>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</si>
  <si>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</si>
  <si>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</si>
  <si>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</si>
  <si>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</si>
  <si>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</si>
  <si>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</si>
  <si>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</si>
  <si>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</si>
  <si>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</si>
  <si>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</si>
  <si>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</si>
  <si>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</si>
  <si>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</si>
  <si>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</si>
  <si>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</si>
  <si>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</si>
  <si>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</si>
  <si>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</si>
  <si>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</si>
  <si>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</si>
  <si>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</si>
  <si>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</si>
  <si>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</si>
  <si>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</si>
  <si>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</si>
  <si>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</si>
  <si>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</si>
  <si>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</si>
  <si>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</si>
  <si>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</si>
  <si>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</si>
  <si>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</si>
  <si>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</si>
  <si>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</si>
  <si>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</si>
  <si>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</si>
  <si>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</si>
  <si>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</si>
  <si>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</si>
  <si>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</si>
  <si>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</si>
  <si>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</si>
  <si>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</si>
  <si>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</si>
  <si>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</si>
  <si>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</si>
  <si>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</si>
  <si>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</si>
  <si>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</si>
  <si>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</si>
  <si>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</si>
  <si>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</si>
  <si>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</si>
  <si>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</si>
  <si>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</si>
  <si>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</si>
  <si>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</si>
  <si>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</si>
  <si>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</si>
  <si>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</si>
  <si>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</si>
  <si>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</si>
  <si>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</si>
  <si>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</si>
  <si>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</si>
  <si>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</si>
  <si>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</si>
  <si>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</si>
  <si>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</si>
  <si>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</si>
  <si>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</si>
  <si>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</si>
  <si>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</si>
  <si>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</si>
  <si>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</si>
  <si>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</si>
  <si>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</si>
  <si>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</si>
  <si>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</si>
  <si>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</si>
  <si>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</si>
  <si>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</si>
  <si>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</si>
  <si>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</si>
  <si>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</si>
  <si>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</si>
  <si>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</si>
  <si>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</si>
  <si>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</si>
  <si>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</si>
  <si>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</si>
  <si>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</si>
  <si>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</si>
  <si>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</si>
  <si>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</si>
  <si>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</si>
  <si>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</si>
  <si>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</si>
  <si>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</si>
  <si>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</si>
  <si>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</si>
  <si>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</si>
  <si>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</si>
  <si>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</si>
  <si>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</si>
  <si>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</si>
  <si>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</si>
  <si>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</si>
  <si>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</si>
  <si>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</si>
  <si>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</si>
  <si>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</si>
  <si>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</si>
  <si>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</si>
  <si>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</si>
  <si>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</si>
  <si>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</si>
  <si>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</si>
  <si>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</si>
  <si>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</si>
  <si>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</si>
  <si>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</si>
  <si>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</si>
  <si>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</si>
  <si>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</si>
  <si>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</si>
  <si>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</si>
  <si>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</si>
  <si>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</si>
  <si>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</si>
  <si>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</si>
  <si>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</si>
  <si>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</si>
  <si>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</si>
  <si>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</si>
  <si>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</si>
  <si>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</si>
  <si>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</si>
  <si>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</si>
  <si>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</si>
  <si>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</si>
  <si>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</si>
  <si>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</si>
  <si>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</si>
  <si>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</si>
  <si>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</si>
  <si>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</si>
  <si>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</si>
  <si>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</si>
  <si>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</si>
  <si>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</si>
  <si>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</si>
  <si>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</si>
  <si>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</si>
  <si>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</si>
  <si>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</si>
  <si>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</si>
  <si>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</si>
  <si>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</si>
  <si>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</si>
  <si>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</si>
  <si>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</si>
  <si>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</si>
  <si>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</si>
  <si>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</si>
  <si>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</si>
  <si>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</si>
  <si>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</si>
  <si>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</si>
  <si>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</si>
  <si>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</si>
  <si>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</si>
  <si>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</si>
  <si>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</si>
  <si>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</si>
  <si>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</si>
  <si>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</si>
  <si>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</si>
  <si>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</si>
  <si>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</si>
  <si>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</si>
  <si>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</si>
  <si>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</si>
  <si>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</si>
  <si>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</si>
  <si>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</si>
  <si>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</si>
  <si>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</si>
  <si>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</si>
  <si>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</si>
  <si>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</si>
  <si>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</si>
  <si>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</si>
  <si>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</si>
  <si>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</si>
  <si>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</si>
  <si>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</si>
  <si>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</si>
  <si>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</si>
  <si>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</si>
  <si>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</si>
  <si>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</si>
  <si>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</si>
  <si>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</si>
  <si>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</si>
  <si>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</si>
  <si>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</si>
  <si>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</si>
  <si>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</si>
  <si>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</si>
  <si>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</si>
  <si>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</si>
  <si>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</si>
  <si>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</si>
  <si>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</si>
  <si>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</si>
  <si>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</si>
  <si>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</si>
  <si>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</si>
  <si>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</si>
  <si>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</si>
  <si>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</si>
  <si>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</si>
  <si>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</si>
  <si>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</si>
  <si>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</si>
  <si>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</si>
  <si>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</si>
  <si>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</si>
  <si>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</si>
  <si>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</si>
  <si>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</si>
  <si>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</si>
  <si>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</si>
  <si>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</si>
  <si>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</si>
  <si>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</si>
  <si>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</si>
  <si>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</si>
  <si>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</si>
  <si>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</si>
  <si>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</si>
  <si>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</si>
  <si>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</si>
  <si>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</si>
  <si>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</si>
  <si>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</si>
  <si>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</si>
  <si>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</si>
  <si>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</si>
  <si>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</si>
  <si>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</si>
  <si>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</si>
  <si>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</si>
  <si>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</si>
  <si>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</si>
  <si>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</si>
  <si>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</si>
  <si>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</si>
  <si>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</si>
  <si>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</si>
  <si>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</si>
  <si>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</si>
  <si>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</si>
  <si>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</si>
  <si>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</si>
  <si>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</si>
  <si>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</si>
  <si>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</si>
  <si>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</si>
  <si>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</si>
  <si>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</si>
  <si>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</si>
  <si>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</si>
  <si>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</si>
  <si>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</si>
  <si>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</si>
  <si>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</si>
  <si>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</si>
  <si>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</si>
  <si>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</si>
  <si>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</si>
  <si>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</si>
  <si>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</si>
  <si>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</si>
  <si>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</si>
  <si>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</si>
  <si>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</si>
  <si>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</si>
  <si>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</si>
  <si>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</si>
  <si>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</si>
  <si>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</si>
  <si>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</si>
  <si>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</si>
  <si>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</si>
  <si>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</si>
  <si>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</si>
  <si>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</si>
  <si>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</si>
  <si>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</si>
  <si>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</si>
  <si>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</si>
  <si>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</si>
  <si>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</si>
  <si>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</si>
  <si>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</si>
  <si>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</si>
  <si>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</si>
  <si>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</si>
  <si>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</si>
  <si>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</si>
  <si>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</si>
  <si>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</si>
  <si>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</si>
  <si>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</si>
  <si>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</si>
  <si>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</si>
  <si>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</si>
  <si>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</si>
  <si>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</si>
  <si>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</si>
  <si>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</si>
  <si>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</si>
  <si>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</si>
  <si>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</si>
  <si>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</si>
  <si>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</si>
  <si>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</si>
  <si>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</si>
  <si>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</si>
  <si>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</si>
  <si>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</si>
  <si>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</si>
  <si>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</si>
  <si>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</si>
  <si>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</si>
  <si>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</si>
  <si>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</si>
  <si>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</si>
  <si>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</si>
  <si>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</si>
  <si>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</si>
  <si>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</si>
  <si>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</si>
  <si>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</si>
  <si>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</si>
  <si>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</si>
  <si>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</si>
  <si>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</si>
  <si>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</si>
  <si>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</si>
  <si>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</si>
  <si>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</si>
  <si>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</si>
  <si>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</si>
  <si>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</si>
  <si>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</si>
  <si>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</si>
  <si>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</si>
  <si>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</si>
  <si>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</si>
  <si>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</si>
  <si>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</si>
  <si>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</si>
  <si>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</si>
  <si>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</si>
  <si>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</si>
  <si>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</si>
  <si>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</si>
  <si>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</si>
  <si>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</si>
  <si>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</si>
  <si>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</si>
  <si>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</si>
  <si>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</si>
  <si>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</si>
  <si>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</si>
  <si>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</si>
  <si>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</si>
  <si>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</si>
  <si>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</si>
  <si>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</si>
  <si>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</si>
  <si>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</si>
  <si>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</si>
  <si>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</si>
  <si>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</si>
  <si>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</si>
  <si>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</si>
  <si>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</si>
  <si>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</si>
  <si>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</si>
  <si>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</si>
  <si>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</si>
  <si>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</si>
  <si>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</si>
  <si>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</si>
  <si>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</si>
  <si>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</si>
  <si>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</si>
  <si>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</si>
  <si>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</si>
  <si>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</si>
  <si>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</si>
  <si>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</si>
  <si>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</si>
  <si>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</si>
  <si>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</si>
  <si>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</si>
  <si>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</si>
  <si>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</si>
  <si>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</si>
  <si>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</si>
  <si>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</si>
  <si>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</si>
  <si>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</si>
  <si>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</si>
  <si>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</si>
  <si>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</si>
  <si>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</si>
  <si>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</si>
  <si>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</si>
  <si>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</si>
  <si>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</si>
  <si>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</si>
  <si>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</si>
  <si>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</si>
  <si>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</si>
  <si>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</si>
  <si>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</si>
  <si>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</si>
  <si>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</si>
  <si>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</si>
  <si>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</si>
  <si>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</si>
  <si>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</si>
  <si>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</si>
  <si>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</si>
  <si>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</si>
  <si>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</si>
  <si>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</si>
  <si>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</si>
  <si>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</si>
  <si>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</si>
  <si>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</si>
  <si>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</si>
  <si>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</si>
  <si>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</si>
  <si>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</si>
  <si>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</si>
  <si>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</si>
  <si>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</si>
  <si>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</si>
  <si>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</si>
  <si>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</si>
  <si>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</si>
  <si>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</si>
  <si>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</si>
  <si>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</si>
  <si>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</si>
  <si>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</si>
  <si>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</si>
  <si>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</si>
  <si>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</si>
  <si>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</si>
  <si>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</si>
  <si>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</si>
  <si>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</si>
  <si>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</si>
  <si>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</si>
  <si>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</si>
  <si>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</si>
  <si>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</si>
  <si>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</si>
  <si>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</si>
  <si>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</si>
  <si>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</si>
  <si>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</si>
  <si>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</si>
  <si>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</si>
  <si>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</si>
  <si>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</si>
  <si>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</si>
  <si>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</si>
  <si>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</si>
  <si>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</si>
  <si>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</si>
  <si>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</si>
  <si>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</si>
  <si>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</si>
  <si>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</si>
  <si>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</si>
  <si>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</si>
  <si>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</si>
  <si>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</si>
  <si>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</si>
  <si>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</si>
  <si>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</si>
  <si>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</si>
  <si>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</si>
  <si>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</si>
  <si>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</si>
  <si>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</si>
  <si>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</si>
  <si>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</si>
  <si>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</si>
  <si>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</si>
  <si>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</si>
  <si>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</si>
  <si>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</si>
  <si>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</si>
  <si>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</si>
  <si>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</si>
  <si>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</si>
  <si>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</si>
  <si>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</si>
  <si>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</si>
  <si>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</si>
  <si>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</si>
  <si>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</si>
  <si>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</si>
  <si>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</si>
  <si>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</si>
  <si>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</si>
  <si>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</si>
  <si>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</si>
  <si>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</si>
  <si>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</si>
  <si>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</si>
  <si>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</si>
  <si>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</si>
  <si>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</si>
  <si>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</si>
  <si>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</si>
  <si>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</si>
  <si>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</si>
  <si>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</si>
  <si>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OSS - PROVISIONING DESAIN</t>
  </si>
  <si>
    <t>PRE_PI</t>
  </si>
  <si>
    <t>Provisioning Designed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</si>
  <si>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</si>
  <si>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</si>
  <si>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</si>
  <si>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</si>
  <si>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</si>
  <si>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</si>
  <si>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</si>
  <si>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</si>
  <si>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</si>
  <si>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</si>
  <si>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</si>
  <si>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</si>
  <si>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</si>
  <si>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</si>
  <si>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</si>
  <si>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</si>
  <si>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</si>
  <si>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</si>
  <si>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</si>
  <si>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</si>
  <si>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</si>
  <si>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</si>
  <si>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</si>
  <si>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</si>
  <si>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</si>
  <si>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</si>
  <si>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</si>
  <si>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</si>
  <si>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</si>
  <si>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</si>
  <si>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</si>
  <si>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</si>
  <si>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</si>
  <si>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</si>
  <si>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</si>
  <si>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</si>
  <si>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</si>
  <si>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</si>
  <si>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</si>
  <si>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</si>
  <si>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</si>
  <si>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</si>
  <si>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</si>
  <si>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</si>
  <si>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</si>
  <si>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</si>
  <si>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</si>
  <si>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</si>
  <si>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</si>
  <si>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</si>
  <si>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</si>
  <si>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</si>
  <si>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</si>
  <si>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</si>
  <si>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</si>
  <si>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</si>
  <si>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</si>
  <si>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</si>
  <si>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</si>
  <si>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</si>
  <si>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</si>
  <si>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</si>
  <si>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</si>
  <si>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</si>
  <si>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</si>
  <si>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</si>
  <si>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</si>
  <si>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</si>
  <si>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</si>
  <si>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</si>
  <si>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</si>
  <si>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</si>
  <si>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</si>
  <si>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</si>
  <si>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</si>
  <si>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</si>
  <si>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</si>
  <si>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</si>
  <si>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</si>
  <si>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</si>
  <si>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</si>
  <si>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</si>
  <si>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</si>
  <si>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</si>
  <si>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</si>
  <si>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</si>
  <si>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</si>
  <si>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</si>
  <si>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OSS - PROVISIONING START</t>
  </si>
  <si>
    <t>CIKAMPEK HOMESTAY</t>
  </si>
  <si>
    <t>ODP-KLJ-FCB/55 FCB/D04/55.01</t>
  </si>
  <si>
    <t>WO063325698</t>
  </si>
  <si>
    <t>|MN02703|MYIA-067583984006/POI/Metta Widyati/081219650323/megristya@givmail.com</t>
  </si>
  <si>
    <t>Provisioning Start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</si>
  <si>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</si>
  <si>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</si>
  <si>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</si>
  <si>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</si>
  <si>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</si>
  <si>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</si>
  <si>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</si>
  <si>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</si>
  <si>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</si>
  <si>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</si>
  <si>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</si>
  <si>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</si>
  <si>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OSS - TESTING SERVICE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</si>
  <si>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</si>
  <si>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</si>
  <si>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</si>
  <si>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</si>
  <si>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</si>
  <si>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Testing Service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</si>
  <si>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</si>
  <si>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</si>
  <si>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</si>
  <si>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</si>
  <si>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</si>
  <si>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</si>
  <si>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</si>
  <si>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</si>
  <si>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</si>
  <si>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</si>
  <si>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</si>
  <si>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</si>
  <si>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</si>
  <si>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</si>
  <si>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</si>
  <si>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</si>
  <si>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</si>
  <si>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</si>
  <si>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</si>
  <si>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</si>
  <si>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</si>
  <si>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</si>
  <si>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</si>
  <si>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</si>
  <si>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</si>
  <si>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</si>
  <si>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</si>
  <si>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</si>
  <si>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</si>
  <si>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</si>
  <si>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</si>
  <si>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</si>
  <si>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</si>
  <si>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</si>
  <si>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</si>
  <si>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</si>
  <si>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</si>
  <si>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</si>
  <si>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</si>
  <si>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</si>
  <si>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</si>
  <si>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</si>
  <si>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</si>
  <si>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</si>
  <si>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</si>
  <si>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</si>
  <si>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</si>
  <si>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</si>
  <si>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UNCONTACTED : Mail Box - Memo Siti QoriAh 40971401|MYDITA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</si>
  <si>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</si>
  <si>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</si>
  <si>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</si>
  <si>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</si>
  <si>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</si>
  <si>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</si>
  <si>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</si>
  <si>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</si>
  <si>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</si>
  <si>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</si>
  <si>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</si>
  <si>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</si>
  <si>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</si>
  <si>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</si>
  <si>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</si>
  <si>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</si>
  <si>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</si>
  <si>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</si>
  <si>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</si>
  <si>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</si>
  <si>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</si>
  <si>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</si>
  <si>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</si>
  <si>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</si>
  <si>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</si>
  <si>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</si>
  <si>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</si>
  <si>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</si>
  <si>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</si>
  <si>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</si>
  <si>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</si>
  <si>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</si>
  <si>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</si>
  <si>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</si>
  <si>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</si>
  <si>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</si>
  <si>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</si>
  <si>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</si>
  <si>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</si>
  <si>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</si>
  <si>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</si>
  <si>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</si>
  <si>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</si>
  <si>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</si>
  <si>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</si>
  <si>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</si>
  <si>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</si>
  <si>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</si>
  <si>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</si>
  <si>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</si>
  <si>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</si>
  <si>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</si>
  <si>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</si>
  <si>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</si>
  <si>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</si>
  <si>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</si>
  <si>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</si>
  <si>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</si>
  <si>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</si>
  <si>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</si>
  <si>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</si>
  <si>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</si>
  <si>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</si>
  <si>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</si>
  <si>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</si>
  <si>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</si>
  <si>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</si>
  <si>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</si>
  <si>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</si>
  <si>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</si>
  <si>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</si>
  <si>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</si>
  <si>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</si>
  <si>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</si>
  <si>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</si>
  <si>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</si>
  <si>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</si>
  <si>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</si>
  <si>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</si>
  <si>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</si>
  <si>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</si>
  <si>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</si>
  <si>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</si>
  <si>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</si>
  <si>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</si>
  <si>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</si>
  <si>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</si>
  <si>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</si>
  <si>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</si>
  <si>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</si>
  <si>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</si>
  <si>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</si>
  <si>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</si>
  <si>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</si>
  <si>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</si>
  <si>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</si>
  <si>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</si>
  <si>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</si>
  <si>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</si>
  <si>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</si>
  <si>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</si>
  <si>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</si>
  <si>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</si>
  <si>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</si>
  <si>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</si>
  <si>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</si>
  <si>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</si>
  <si>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</si>
  <si>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</si>
  <si>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</si>
  <si>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</si>
  <si>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</si>
  <si>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</si>
  <si>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</si>
  <si>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</si>
  <si>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</si>
  <si>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</si>
  <si>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</si>
  <si>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</si>
  <si>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</si>
  <si>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</si>
  <si>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</si>
  <si>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</si>
  <si>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</si>
  <si>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</si>
  <si>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</si>
  <si>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</si>
  <si>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</si>
  <si>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</si>
  <si>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</si>
  <si>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</si>
  <si>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</si>
  <si>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</si>
  <si>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</si>
  <si>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</si>
  <si>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</si>
  <si>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</si>
  <si>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</si>
  <si>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</si>
  <si>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</si>
  <si>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</si>
  <si>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</si>
  <si>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</si>
  <si>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</si>
  <si>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</si>
  <si>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</si>
  <si>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</si>
  <si>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</si>
  <si>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</si>
  <si>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</si>
  <si>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</si>
  <si>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</si>
  <si>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</si>
  <si>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</si>
  <si>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</si>
  <si>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</si>
  <si>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</si>
  <si>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</si>
  <si>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</si>
  <si>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</si>
  <si>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</si>
  <si>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</si>
  <si>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</si>
  <si>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</si>
  <si>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</si>
  <si>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</si>
  <si>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</si>
  <si>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</si>
  <si>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</si>
  <si>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</si>
  <si>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</si>
  <si>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</si>
  <si>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</si>
  <si>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</si>
  <si>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</si>
  <si>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</si>
  <si>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</si>
  <si>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</si>
  <si>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</si>
  <si>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</si>
  <si>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</si>
  <si>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</si>
  <si>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</si>
  <si>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</si>
  <si>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</si>
  <si>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</si>
  <si>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</si>
  <si>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</si>
  <si>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</si>
  <si>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</si>
  <si>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</si>
  <si>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</si>
  <si>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</si>
  <si>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</si>
  <si>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</si>
  <si>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</si>
  <si>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</si>
  <si>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</si>
  <si>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</si>
  <si>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</si>
  <si>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</si>
  <si>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</si>
  <si>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</si>
  <si>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</si>
  <si>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</si>
  <si>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</si>
  <si>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</si>
  <si>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</si>
  <si>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</si>
  <si>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</si>
  <si>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</si>
  <si>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</si>
  <si>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</si>
  <si>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</si>
  <si>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</si>
  <si>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</si>
  <si>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</si>
  <si>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</si>
  <si>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</si>
  <si>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</si>
  <si>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</si>
  <si>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</si>
  <si>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</si>
  <si>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</si>
  <si>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</si>
  <si>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</si>
  <si>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</si>
  <si>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</si>
  <si>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</si>
  <si>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</si>
  <si>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</si>
  <si>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</si>
  <si>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</si>
  <si>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</si>
  <si>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</si>
  <si>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</si>
  <si>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</si>
  <si>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</si>
  <si>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</si>
  <si>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</si>
  <si>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</si>
  <si>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</si>
  <si>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</si>
  <si>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</si>
  <si>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</si>
  <si>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</si>
  <si>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</si>
  <si>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</si>
  <si>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</si>
  <si>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</si>
  <si>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</si>
  <si>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</si>
  <si>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</si>
  <si>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</si>
  <si>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</si>
  <si>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</si>
  <si>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</si>
  <si>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</si>
  <si>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</si>
  <si>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</si>
  <si>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</si>
  <si>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</si>
  <si>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</si>
  <si>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</si>
  <si>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</si>
  <si>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</si>
  <si>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</si>
  <si>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</si>
  <si>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</si>
  <si>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</si>
  <si>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</si>
  <si>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</si>
  <si>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</si>
  <si>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</si>
  <si>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</si>
  <si>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</si>
  <si>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</si>
  <si>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</si>
  <si>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</si>
  <si>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</si>
  <si>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</si>
  <si>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</si>
  <si>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</si>
  <si>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</si>
  <si>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</si>
  <si>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</si>
  <si>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</si>
  <si>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</si>
  <si>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</si>
  <si>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</si>
  <si>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</si>
  <si>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</si>
  <si>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</si>
  <si>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</si>
  <si>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</si>
  <si>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</si>
  <si>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</si>
  <si>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</si>
  <si>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</si>
  <si>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</si>
  <si>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</si>
  <si>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</si>
  <si>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</si>
  <si>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</si>
  <si>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</si>
  <si>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</si>
  <si>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</si>
  <si>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</si>
  <si>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</si>
  <si>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</si>
  <si>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</si>
  <si>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</si>
  <si>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</si>
  <si>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</si>
  <si>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</si>
  <si>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</si>
  <si>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</si>
  <si>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</si>
  <si>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</si>
  <si>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</si>
  <si>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</si>
  <si>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</si>
  <si>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</si>
  <si>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</si>
  <si>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</si>
  <si>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</si>
  <si>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</si>
  <si>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</si>
  <si>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</si>
  <si>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</si>
  <si>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</si>
  <si>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</si>
  <si>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</si>
  <si>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</si>
  <si>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</si>
  <si>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</si>
  <si>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</si>
  <si>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</si>
  <si>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</si>
  <si>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</si>
  <si>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</si>
  <si>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</si>
  <si>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</si>
  <si>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</si>
  <si>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</si>
  <si>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</si>
  <si>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</si>
  <si>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</si>
  <si>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</si>
  <si>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</si>
  <si>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</si>
  <si>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</si>
  <si>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</si>
  <si>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</si>
  <si>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</si>
  <si>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</si>
  <si>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</si>
  <si>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</si>
  <si>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</si>
  <si>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</si>
  <si>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</si>
  <si>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</si>
  <si>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</si>
  <si>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</si>
  <si>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</si>
  <si>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</si>
  <si>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</si>
  <si>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</si>
  <si>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</si>
  <si>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</si>
  <si>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</si>
  <si>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</si>
  <si>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</si>
  <si>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</si>
  <si>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</si>
  <si>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</si>
  <si>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</si>
  <si>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</si>
  <si>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</si>
  <si>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</si>
  <si>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</si>
  <si>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</si>
  <si>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</si>
  <si>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</si>
  <si>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</si>
  <si>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</si>
  <si>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</si>
  <si>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</si>
  <si>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</si>
  <si>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</si>
  <si>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QC MIA - INVALID QUALITY CONTROL MIA - Foto Dokumen Usaha Tidak Valid - Silahkan upload dokumen atas nama badan usaha yang me</t>
  </si>
  <si>
    <t>CV. KONTRAKTOR</t>
  </si>
  <si>
    <t>QC MIA - INVALID QUALITY CONTROL MIA - Foto Dokumen Usaha Tidak Valid - Mohon upload dokumen atas nama CVnya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</si>
  <si>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</si>
  <si>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</si>
  <si>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</si>
  <si>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</si>
  <si>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</si>
  <si>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</si>
  <si>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</si>
  <si>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</si>
  <si>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</si>
  <si>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</si>
  <si>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</si>
  <si>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</si>
  <si>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</si>
  <si>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</si>
  <si>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</si>
  <si>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</si>
  <si>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</si>
  <si>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</si>
  <si>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</si>
  <si>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</si>
  <si>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</si>
  <si>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</si>
  <si>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</si>
  <si>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</si>
  <si>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</si>
  <si>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</si>
  <si>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</si>
  <si>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</si>
  <si>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</si>
  <si>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</si>
  <si>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</si>
  <si>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</si>
  <si>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</si>
  <si>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</si>
  <si>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</si>
  <si>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</si>
  <si>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</si>
  <si>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</si>
  <si>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</si>
  <si>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</si>
  <si>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</si>
  <si>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</si>
  <si>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</si>
  <si>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</si>
  <si>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</si>
  <si>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</si>
  <si>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</si>
  <si>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</si>
  <si>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</si>
  <si>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</si>
  <si>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</si>
  <si>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</si>
  <si>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</si>
  <si>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</si>
  <si>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</si>
  <si>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</si>
  <si>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</si>
  <si>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</si>
  <si>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</si>
  <si>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</si>
  <si>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</si>
  <si>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</si>
  <si>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</si>
  <si>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</si>
  <si>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</si>
  <si>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</si>
  <si>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</si>
  <si>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</si>
  <si>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</si>
  <si>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</si>
  <si>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</si>
  <si>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</si>
  <si>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</si>
  <si>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</si>
  <si>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</si>
  <si>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</si>
  <si>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</si>
  <si>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</si>
  <si>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</si>
  <si>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</si>
  <si>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</si>
  <si>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</si>
  <si>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</si>
  <si>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</si>
  <si>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</si>
  <si>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</si>
  <si>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</si>
  <si>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</si>
  <si>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</si>
  <si>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</si>
  <si>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</si>
  <si>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</si>
  <si>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</si>
  <si>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</si>
  <si>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</si>
  <si>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</si>
  <si>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</si>
  <si>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</si>
  <si>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</si>
  <si>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</si>
  <si>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</si>
  <si>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</si>
  <si>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</si>
  <si>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</si>
  <si>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</si>
  <si>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</si>
  <si>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</si>
  <si>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</si>
  <si>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</si>
  <si>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</si>
  <si>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</si>
  <si>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</si>
  <si>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</si>
  <si>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</si>
  <si>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</si>
  <si>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</si>
  <si>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</si>
  <si>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</si>
  <si>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</si>
  <si>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</si>
  <si>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</si>
  <si>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</si>
  <si>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</si>
  <si>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</si>
  <si>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</si>
  <si>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</si>
  <si>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</si>
  <si>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</si>
  <si>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</si>
  <si>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</si>
  <si>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</si>
  <si>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</si>
  <si>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</si>
  <si>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</si>
  <si>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</si>
  <si>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</si>
  <si>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</si>
  <si>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</si>
  <si>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</si>
  <si>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</si>
  <si>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</si>
  <si>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</si>
  <si>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</si>
  <si>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</si>
  <si>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</si>
  <si>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</si>
  <si>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</si>
  <si>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</si>
  <si>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</si>
  <si>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</si>
  <si>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</si>
  <si>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</si>
  <si>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</si>
  <si>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</si>
  <si>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</si>
  <si>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</si>
  <si>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</si>
  <si>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</si>
  <si>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</si>
  <si>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</si>
  <si>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</si>
  <si>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</si>
  <si>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</si>
  <si>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</si>
  <si>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</si>
  <si>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</si>
  <si>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</si>
  <si>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</si>
  <si>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</si>
  <si>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</si>
  <si>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</si>
  <si>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</si>
  <si>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</si>
  <si>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</si>
  <si>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</si>
  <si>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</si>
  <si>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</si>
  <si>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</si>
  <si>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</si>
  <si>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</si>
  <si>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</si>
  <si>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</si>
  <si>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</si>
  <si>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</si>
  <si>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</si>
  <si>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</si>
  <si>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</si>
  <si>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</si>
  <si>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</si>
  <si>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</si>
  <si>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</si>
  <si>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</si>
  <si>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</si>
  <si>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</si>
  <si>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</si>
  <si>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</si>
  <si>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</si>
  <si>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</si>
  <si>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</si>
  <si>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</si>
  <si>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</si>
  <si>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</si>
  <si>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</si>
  <si>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</si>
  <si>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</si>
  <si>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</si>
  <si>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</si>
  <si>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</si>
  <si>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</si>
  <si>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</si>
  <si>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</si>
  <si>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</si>
  <si>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</si>
  <si>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</si>
  <si>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</si>
  <si>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</si>
  <si>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</si>
  <si>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</si>
  <si>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</si>
  <si>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</si>
  <si>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</si>
  <si>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</si>
  <si>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</si>
  <si>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</si>
  <si>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</si>
  <si>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</si>
  <si>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</si>
  <si>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</si>
  <si>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</si>
  <si>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</si>
  <si>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</si>
  <si>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</si>
  <si>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</si>
  <si>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</si>
  <si>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</si>
  <si>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</si>
  <si>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</si>
  <si>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</si>
  <si>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</si>
  <si>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</si>
  <si>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</si>
  <si>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</si>
  <si>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</si>
  <si>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</si>
  <si>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</si>
  <si>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</si>
  <si>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</si>
  <si>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</si>
  <si>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</si>
  <si>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</si>
  <si>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</si>
  <si>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</si>
  <si>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</si>
  <si>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</si>
  <si>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</si>
  <si>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</si>
  <si>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</si>
  <si>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</si>
  <si>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</si>
  <si>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</si>
  <si>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</si>
  <si>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</si>
  <si>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</si>
  <si>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</si>
  <si>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</si>
  <si>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</si>
  <si>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</si>
  <si>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</si>
  <si>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</si>
  <si>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</si>
  <si>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</si>
  <si>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</si>
  <si>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</si>
  <si>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</si>
  <si>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</si>
  <si>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</si>
  <si>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</si>
  <si>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</si>
  <si>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</si>
  <si>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</si>
  <si>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</si>
  <si>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</si>
  <si>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</si>
  <si>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</si>
  <si>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</si>
  <si>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</si>
  <si>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</si>
  <si>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</si>
  <si>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</si>
  <si>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</si>
  <si>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</si>
  <si>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</si>
  <si>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</si>
  <si>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</si>
  <si>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</si>
  <si>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</si>
  <si>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</si>
  <si>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</si>
  <si>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</si>
  <si>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</si>
  <si>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</si>
  <si>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</si>
  <si>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</si>
  <si>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</si>
  <si>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</si>
  <si>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</si>
  <si>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</si>
  <si>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</si>
  <si>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</si>
  <si>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</si>
  <si>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</si>
  <si>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</si>
  <si>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</si>
  <si>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</si>
  <si>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</si>
  <si>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</si>
  <si>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</si>
  <si>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</si>
  <si>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</si>
  <si>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</si>
  <si>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</si>
  <si>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</si>
  <si>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</si>
  <si>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</si>
  <si>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</si>
  <si>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</si>
  <si>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</si>
  <si>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</si>
  <si>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</si>
  <si>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</si>
  <si>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</si>
  <si>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</si>
  <si>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</si>
  <si>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</si>
  <si>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</si>
  <si>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</si>
  <si>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</si>
  <si>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</si>
  <si>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</si>
  <si>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</si>
  <si>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</si>
  <si>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</si>
  <si>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</si>
  <si>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</si>
  <si>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</si>
  <si>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</si>
  <si>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</si>
  <si>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</si>
  <si>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</si>
  <si>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</si>
  <si>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</si>
  <si>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</si>
  <si>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</si>
  <si>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</si>
  <si>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</si>
  <si>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</si>
  <si>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</si>
  <si>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</si>
  <si>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</si>
  <si>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</si>
  <si>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</si>
  <si>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</si>
  <si>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</si>
  <si>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</si>
  <si>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</si>
  <si>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</si>
  <si>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</si>
  <si>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</si>
  <si>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</si>
  <si>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</si>
  <si>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</si>
  <si>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</si>
  <si>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</si>
  <si>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</si>
  <si>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</si>
  <si>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</si>
  <si>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</si>
  <si>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</si>
  <si>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</si>
  <si>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</si>
  <si>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Provisioning Failed|WFM|INF009231652|PCP_-8.6074547,120.46210330000001_INPUT CABUT</t>
  </si>
  <si>
    <t>HSI Bisnis Khusus Winback PSB 70% - 75 Mbps</t>
  </si>
  <si>
    <t>Provisioning Failed|WFM|INF009230359|TOJ_-8.1394275,112.203942_KENDALA : Jarak ke odp terdekat unspec (400m), alternative tdk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</si>
  <si>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</si>
  <si>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</si>
  <si>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</si>
  <si>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</si>
  <si>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</si>
  <si>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</si>
  <si>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</si>
  <si>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</si>
  <si>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</si>
  <si>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</si>
  <si>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</si>
  <si>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</si>
  <si>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</si>
  <si>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</si>
  <si>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</si>
  <si>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</si>
  <si>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</si>
  <si>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</si>
  <si>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</si>
  <si>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</si>
  <si>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</si>
  <si>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</si>
  <si>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</si>
  <si>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</si>
  <si>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</si>
  <si>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</si>
  <si>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</si>
  <si>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</si>
  <si>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</si>
  <si>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</si>
  <si>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</si>
  <si>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</si>
  <si>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</si>
  <si>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</si>
  <si>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</si>
  <si>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</si>
  <si>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</si>
  <si>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</si>
  <si>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</si>
  <si>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</si>
  <si>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</si>
  <si>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</si>
  <si>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</si>
  <si>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</si>
  <si>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</si>
  <si>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</si>
  <si>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</si>
  <si>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</si>
  <si>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</si>
  <si>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</si>
  <si>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</si>
  <si>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</si>
  <si>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</si>
  <si>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</si>
  <si>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</si>
  <si>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</si>
  <si>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</si>
  <si>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</si>
  <si>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</si>
  <si>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</si>
  <si>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</si>
  <si>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</si>
  <si>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</si>
  <si>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</si>
  <si>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</si>
  <si>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</si>
  <si>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</si>
  <si>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</si>
  <si>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</si>
  <si>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</si>
  <si>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</si>
  <si>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</si>
  <si>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</si>
  <si>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</si>
  <si>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</si>
  <si>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</si>
  <si>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</si>
  <si>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</si>
  <si>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</si>
  <si>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</si>
  <si>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</si>
  <si>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</si>
  <si>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</si>
  <si>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</si>
  <si>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</si>
  <si>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</si>
  <si>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</si>
  <si>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</si>
  <si>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</si>
  <si>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</si>
  <si>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</si>
  <si>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</si>
  <si>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</si>
  <si>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</si>
  <si>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</si>
  <si>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</si>
  <si>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</si>
  <si>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</si>
  <si>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</si>
  <si>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</si>
  <si>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</si>
  <si>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</si>
  <si>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SIBEL - CREATE ORDER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</si>
  <si>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</si>
  <si>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</si>
  <si>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</si>
  <si>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 xml:space="preserve">SIEBEL_INFO=3-389725448123|Successfully Order Creation 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</si>
  <si>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</si>
  <si>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</si>
  <si>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</si>
  <si>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</si>
  <si>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</si>
  <si>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 xml:space="preserve">SIEBEL_INFO=3-389725876773|Successfully Order Creation 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</si>
  <si>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</si>
  <si>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</si>
  <si>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</si>
  <si>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</si>
  <si>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ODP-MJE-FB/056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</si>
  <si>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</si>
  <si>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</si>
  <si>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</si>
  <si>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</si>
  <si>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</si>
  <si>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</si>
  <si>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</si>
  <si>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</si>
  <si>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</si>
  <si>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FCC - HD1A - SUBMIT</t>
  </si>
  <si>
    <t>ODP-KRT-FW/035</t>
  </si>
  <si>
    <t>WO063734077</t>
  </si>
  <si>
    <t>2026-09-08 08:00:00|Nama PIC : Cahyo No HP : 085764652186 Alt :  M Janji : 08 September 2026 Jam Pasang : 08.00 - 13:00  NoteÃ‚Â :  hubungi terlebih dahulu sebelum kelokasi|40981184|MYDITA</t>
  </si>
  <si>
    <t>AGREE : Lanjut berlangganan by NENG PUTRI MEILINDA PERMATASARI 40981184|MYDITA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</si>
  <si>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</si>
  <si>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</si>
  <si>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</si>
  <si>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 xml:space="preserve">PT DUTA CERMELANG MOTORS 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</si>
  <si>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</si>
  <si>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</si>
  <si>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</si>
  <si>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</si>
  <si>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</si>
  <si>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</si>
  <si>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</si>
  <si>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</si>
  <si>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</si>
  <si>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</si>
  <si>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</si>
  <si>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</si>
  <si>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</si>
  <si>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</si>
  <si>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</si>
  <si>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UNCONTACTED : Invalid Phone Number SOPHAN SOPYAN 40900827|MYDITA</t>
  </si>
  <si>
    <t>MINGZHEN COLLECTION</t>
  </si>
  <si>
    <t>ODP-SMA-FAE/11</t>
  </si>
  <si>
    <t>|MN02750|/PIC NI PUTU SRI ARTINI/081999854549/sriartini501@yahoo.com</t>
  </si>
  <si>
    <t>UNCONTACTED : Mail Box - Memo NENG PUTRI MEILINDA PERMATASARI 40981184|MYDITA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</si>
  <si>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</si>
  <si>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</si>
  <si>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</si>
  <si>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</si>
  <si>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UNCONTACTED : Telepon Tidak Diangkat - RNA HANIF NUROHMAN 40981182|MYDITA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</si>
  <si>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</si>
  <si>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</si>
  <si>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</si>
  <si>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</si>
  <si>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</si>
  <si>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</si>
  <si>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</si>
  <si>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</si>
  <si>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</si>
  <si>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</si>
  <si>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</si>
  <si>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</si>
  <si>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</si>
  <si>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</si>
  <si>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</si>
  <si>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</si>
  <si>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</si>
  <si>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</si>
  <si>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</si>
  <si>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</si>
  <si>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</si>
  <si>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</si>
  <si>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</si>
  <si>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</si>
  <si>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</si>
  <si>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</si>
  <si>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</si>
  <si>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</si>
  <si>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</si>
  <si>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</si>
  <si>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</si>
  <si>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</si>
  <si>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</si>
  <si>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</si>
  <si>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</si>
  <si>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</si>
  <si>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</si>
  <si>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</si>
  <si>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</si>
  <si>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</si>
  <si>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ODP-KDL-FD/210 FD/D15/210.01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</si>
  <si>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</si>
  <si>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</si>
  <si>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</si>
  <si>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</si>
  <si>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</si>
  <si>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</si>
  <si>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</si>
  <si>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</si>
  <si>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</si>
  <si>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</si>
  <si>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</si>
  <si>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</si>
  <si>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</si>
  <si>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</si>
  <si>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</si>
  <si>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</si>
  <si>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</si>
  <si>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</si>
  <si>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</si>
  <si>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</si>
  <si>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</si>
  <si>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</si>
  <si>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</si>
  <si>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</si>
  <si>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</si>
  <si>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</si>
  <si>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</si>
  <si>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</si>
  <si>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</si>
  <si>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</si>
  <si>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</si>
  <si>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</si>
  <si>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</si>
  <si>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</si>
  <si>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</si>
  <si>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</si>
  <si>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</si>
  <si>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</si>
  <si>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</si>
  <si>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</si>
  <si>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</si>
  <si>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</si>
  <si>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</si>
  <si>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</si>
  <si>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</si>
  <si>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</si>
  <si>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</si>
  <si>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</si>
  <si>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</si>
  <si>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</si>
  <si>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</si>
  <si>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</si>
  <si>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</si>
  <si>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</si>
  <si>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</si>
  <si>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</si>
  <si>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</si>
  <si>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</si>
  <si>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</si>
  <si>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</si>
  <si>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</si>
  <si>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</si>
  <si>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ODP-RKT-FFU/27 FFU/D07/27.01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</si>
  <si>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</si>
  <si>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</si>
  <si>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</si>
  <si>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</si>
  <si>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</si>
  <si>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</si>
  <si>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</si>
  <si>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</si>
  <si>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</si>
  <si>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</si>
  <si>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</si>
  <si>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</si>
  <si>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</si>
  <si>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</si>
  <si>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</si>
  <si>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</si>
  <si>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</si>
  <si>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</si>
  <si>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</si>
  <si>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</si>
  <si>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</si>
  <si>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</si>
  <si>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</si>
  <si>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ODP-BJR-FZ/069 FZ/D03/069.01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</si>
  <si>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</si>
  <si>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</si>
  <si>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</si>
  <si>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</si>
  <si>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</si>
  <si>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</si>
  <si>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</si>
  <si>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</si>
  <si>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</si>
  <si>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</si>
  <si>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</si>
  <si>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</si>
  <si>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</si>
  <si>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</si>
  <si>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</si>
  <si>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</si>
  <si>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</si>
  <si>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</si>
  <si>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</si>
  <si>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</si>
  <si>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</si>
  <si>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</si>
  <si>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</si>
  <si>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</si>
  <si>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ODP-BLU-FA/151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</si>
  <si>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</si>
  <si>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</si>
  <si>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</si>
  <si>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</si>
  <si>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</si>
  <si>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</si>
  <si>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</si>
  <si>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</si>
  <si>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</si>
  <si>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</si>
  <si>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</si>
  <si>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</si>
  <si>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</si>
  <si>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</si>
  <si>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</si>
  <si>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</si>
  <si>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</si>
  <si>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</si>
  <si>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</si>
  <si>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</si>
  <si>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</si>
  <si>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</si>
  <si>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</si>
  <si>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ODP-NDL-FB/12 FB/D01/12.01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</si>
  <si>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</si>
  <si>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</si>
  <si>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</si>
  <si>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</si>
  <si>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ODP-KLS-FDG/012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</si>
  <si>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</si>
  <si>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</si>
  <si>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</si>
  <si>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</si>
  <si>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ODP-SBW-FBA/24 FBA/D02/24.01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</si>
  <si>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</si>
  <si>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</si>
  <si>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</si>
  <si>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</si>
  <si>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</si>
  <si>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</si>
  <si>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</si>
  <si>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</si>
  <si>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</si>
  <si>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ODP-MYR-FWV/23 FWV/D02/23.01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</si>
  <si>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</si>
  <si>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</si>
  <si>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</si>
  <si>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</si>
  <si>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</si>
  <si>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</si>
  <si>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</si>
  <si>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</si>
  <si>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</si>
  <si>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</si>
  <si>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</si>
  <si>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</si>
  <si>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</si>
  <si>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</si>
  <si>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ODP-KBU-FCQ/033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</si>
  <si>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</si>
  <si>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</si>
  <si>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</si>
  <si>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</si>
  <si>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</si>
  <si>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</si>
  <si>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</si>
  <si>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</si>
  <si>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</si>
  <si>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</si>
  <si>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</si>
  <si>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</si>
  <si>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</si>
  <si>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</si>
  <si>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</si>
  <si>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</si>
  <si>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</si>
  <si>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</si>
  <si>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</si>
  <si>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</si>
  <si>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</si>
  <si>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</si>
  <si>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</si>
  <si>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</si>
  <si>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</si>
  <si>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</si>
  <si>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</si>
  <si>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</si>
  <si>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</si>
  <si>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</si>
  <si>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</si>
  <si>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</si>
  <si>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</si>
  <si>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</si>
  <si>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</si>
  <si>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ODP-MJT-FA/101 FA/D09/101.01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</si>
  <si>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</si>
  <si>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</si>
  <si>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</si>
  <si>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</si>
  <si>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</si>
  <si>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</si>
  <si>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</si>
  <si>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</si>
  <si>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</si>
  <si>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</si>
  <si>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</si>
  <si>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</si>
  <si>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</si>
  <si>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</si>
  <si>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</si>
  <si>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</si>
  <si>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</si>
  <si>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</si>
  <si>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</si>
  <si>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</si>
  <si>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</si>
  <si>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</si>
  <si>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</si>
  <si>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</si>
  <si>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</si>
  <si>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</si>
  <si>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</si>
  <si>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</si>
  <si>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</si>
  <si>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</si>
  <si>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</si>
  <si>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</si>
  <si>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</si>
  <si>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</si>
  <si>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</si>
  <si>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</si>
  <si>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</si>
  <si>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</si>
  <si>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</si>
  <si>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</si>
  <si>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</si>
  <si>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</si>
  <si>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</si>
  <si>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</si>
  <si>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</si>
  <si>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</si>
  <si>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</si>
  <si>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</si>
  <si>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</si>
  <si>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</si>
  <si>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</si>
  <si>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</si>
  <si>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</si>
  <si>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</si>
  <si>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</si>
  <si>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</si>
  <si>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</si>
  <si>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</si>
  <si>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</si>
  <si>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</si>
  <si>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</si>
  <si>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</si>
  <si>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</si>
  <si>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</si>
  <si>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</si>
  <si>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</si>
  <si>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</si>
  <si>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</si>
  <si>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</si>
  <si>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</si>
  <si>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</si>
  <si>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</si>
  <si>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</si>
  <si>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</si>
  <si>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</si>
  <si>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</si>
  <si>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</si>
  <si>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</si>
  <si>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</si>
  <si>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</si>
  <si>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</si>
  <si>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</si>
  <si>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</si>
  <si>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</si>
  <si>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</si>
  <si>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</si>
  <si>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</si>
  <si>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</si>
  <si>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</si>
  <si>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</si>
  <si>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</si>
  <si>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</si>
  <si>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</si>
  <si>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</si>
  <si>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</si>
  <si>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</si>
  <si>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</si>
  <si>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</si>
  <si>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</si>
  <si>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QC MIA - INVALID QUALITY CONTROL MIA - Foto Lokasi Instalasi Tidak Valid - upload foto lokasi yang sesuai dengan milik pelang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</si>
  <si>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</si>
  <si>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</si>
  <si>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QC MIA - INVALID QUALITY CONTROL MIA - Foto Lokasi Instalasi Tidak Valid - Mohon upload foto bangunan secara langsung bukan d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</si>
  <si>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</si>
  <si>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 xml:space="preserve">SMK NU 01 Kendal </t>
  </si>
  <si>
    <t>ODP-KDL-FA/018</t>
  </si>
  <si>
    <t xml:space="preserve">AMRBS;401428;REG3;FIRONIKA;081393111688;CP.Farikin;089685853879;PAKET 300 Mbps abonemen Rp 1.130.000;SMK NU 01 Kendal </t>
  </si>
  <si>
    <t>QC MIA - INVALID QUALITY CONTROL MIA - Indikasi Foto Diambil dari Google Maps - mohon upload lokasi secara langsung tidak goo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</si>
  <si>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</si>
  <si>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</si>
  <si>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</si>
  <si>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QC MIA - INVALID QUALITY CONTROL MIA - Tidak mengunggah Dokumen Usaha - SC1002573908-upload dokumen NPWP/SIUP/NIB/SKU atas na</t>
  </si>
  <si>
    <t>PT ALEPH MAKTUB LIFESTYLE</t>
  </si>
  <si>
    <t>ODP-MLK-FAC/43</t>
  </si>
  <si>
    <t>RBS|HSI|AO|ADE WIRASWATI|406290|82236016550|PT ALEPH MAKTUB LIFESTYLE|HSI BISNIS 50MBPS NETMONK</t>
  </si>
  <si>
    <t>QC MIA - INVALID QUALITY CONTROL MIA - Foto Kartu Identitas Blur - Mohon upload foto kartu identitas yang terbaca jelas</t>
  </si>
  <si>
    <t>QC MIA - INVALID QUALITY CONTROL MIA - Foto Dokumen Usaha Tidak Valid - ingin konfirmasi dokumen usaha</t>
  </si>
  <si>
    <t xml:space="preserve">QC MIA - INVALID QUALITY CONTROL MIA - Tidak Mengunggah Foto Lokasi Instalasi Tampak Depan Menyeluruh - upload lokasi tampak 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</si>
  <si>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</si>
  <si>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</si>
  <si>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</si>
  <si>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</si>
  <si>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</si>
  <si>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</si>
  <si>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</si>
  <si>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</si>
  <si>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</si>
  <si>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</si>
  <si>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</si>
  <si>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</si>
  <si>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</si>
  <si>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</si>
  <si>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</si>
  <si>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</si>
  <si>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</si>
  <si>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</si>
  <si>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</si>
  <si>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</si>
  <si>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</si>
  <si>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</si>
  <si>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</si>
  <si>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</si>
  <si>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</si>
  <si>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</si>
  <si>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</si>
  <si>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</si>
  <si>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</si>
  <si>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</si>
  <si>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</si>
  <si>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</si>
  <si>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</si>
  <si>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</si>
  <si>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</si>
  <si>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</si>
  <si>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</si>
  <si>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</si>
  <si>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</si>
  <si>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</si>
  <si>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</si>
  <si>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</si>
  <si>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</si>
  <si>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</si>
  <si>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</si>
  <si>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</si>
  <si>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</si>
  <si>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</si>
  <si>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</si>
  <si>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</si>
  <si>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</si>
  <si>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</si>
  <si>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</si>
  <si>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</si>
  <si>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</si>
  <si>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</si>
  <si>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</si>
  <si>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</si>
  <si>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</si>
  <si>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</si>
  <si>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</si>
  <si>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</si>
  <si>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</si>
  <si>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</si>
  <si>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</si>
  <si>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</si>
  <si>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</si>
  <si>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</si>
  <si>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</si>
  <si>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</si>
  <si>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</si>
  <si>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</si>
  <si>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</si>
  <si>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</si>
  <si>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</si>
  <si>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</si>
  <si>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</si>
  <si>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</si>
  <si>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</si>
  <si>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</si>
  <si>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</si>
  <si>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</si>
  <si>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</si>
  <si>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</si>
  <si>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</si>
  <si>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</si>
  <si>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</si>
  <si>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</si>
  <si>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</si>
  <si>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</si>
  <si>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</si>
  <si>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</si>
  <si>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</si>
  <si>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</si>
  <si>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</si>
  <si>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</si>
  <si>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</si>
  <si>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</si>
  <si>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</si>
  <si>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</si>
  <si>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</si>
  <si>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</si>
  <si>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</si>
  <si>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</si>
  <si>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</si>
  <si>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</si>
  <si>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</si>
  <si>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</si>
  <si>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</si>
  <si>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</si>
  <si>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</si>
  <si>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</si>
  <si>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</si>
  <si>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</si>
  <si>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</si>
  <si>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</si>
  <si>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</si>
  <si>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</si>
  <si>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</si>
  <si>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</si>
  <si>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</si>
  <si>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</si>
  <si>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</si>
  <si>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</si>
  <si>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</si>
  <si>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</si>
  <si>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</si>
  <si>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</si>
  <si>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</si>
  <si>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</si>
  <si>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</si>
  <si>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</si>
  <si>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</si>
  <si>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</si>
  <si>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</si>
  <si>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</si>
  <si>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</si>
  <si>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</si>
  <si>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</si>
  <si>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</si>
  <si>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</si>
  <si>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</si>
  <si>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</si>
  <si>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</si>
  <si>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</si>
  <si>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</si>
  <si>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</si>
  <si>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IHLD - UNSC PT3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</si>
  <si>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</si>
  <si>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</si>
  <si>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</si>
  <si>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</si>
  <si>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</si>
  <si>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</si>
  <si>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</si>
  <si>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</si>
  <si>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</si>
  <si>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</si>
  <si>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</si>
  <si>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</si>
  <si>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</si>
  <si>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</si>
  <si>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</si>
  <si>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</si>
  <si>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</si>
  <si>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</si>
  <si>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</si>
  <si>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</si>
  <si>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</si>
  <si>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</si>
  <si>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</si>
  <si>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</si>
  <si>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</si>
  <si>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</si>
  <si>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</si>
  <si>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</si>
  <si>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</si>
  <si>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</si>
  <si>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</si>
  <si>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</si>
  <si>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</si>
  <si>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</si>
  <si>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</si>
  <si>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</si>
  <si>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</si>
  <si>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</si>
  <si>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</si>
  <si>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</si>
  <si>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</si>
  <si>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</si>
  <si>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</si>
  <si>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</si>
  <si>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</si>
  <si>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</si>
  <si>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</si>
  <si>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</si>
  <si>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</si>
  <si>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</si>
  <si>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</si>
  <si>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</si>
  <si>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</si>
  <si>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</si>
  <si>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</si>
  <si>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</si>
  <si>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</si>
  <si>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</si>
  <si>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</si>
  <si>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</si>
  <si>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</si>
  <si>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</si>
  <si>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</si>
  <si>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</si>
  <si>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</si>
  <si>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</si>
  <si>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</si>
  <si>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</si>
  <si>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</si>
  <si>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</si>
  <si>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</si>
  <si>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</si>
  <si>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</si>
  <si>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</si>
  <si>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</si>
  <si>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</si>
  <si>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</si>
  <si>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</si>
  <si>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</si>
  <si>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</si>
  <si>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</si>
  <si>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</si>
  <si>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</si>
  <si>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</si>
  <si>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</si>
  <si>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</si>
  <si>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</si>
  <si>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</si>
  <si>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</si>
  <si>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</si>
  <si>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</si>
  <si>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</si>
  <si>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</si>
  <si>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</si>
  <si>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</si>
  <si>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</si>
  <si>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</si>
  <si>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</si>
  <si>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</si>
  <si>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</si>
  <si>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</si>
  <si>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</si>
  <si>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</si>
  <si>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</si>
  <si>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</si>
  <si>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</si>
  <si>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</si>
  <si>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</si>
  <si>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</si>
  <si>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</si>
  <si>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</si>
  <si>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</si>
  <si>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</si>
  <si>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</si>
  <si>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</si>
  <si>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</si>
  <si>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</si>
  <si>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</si>
  <si>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</si>
  <si>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</si>
  <si>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</si>
  <si>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</si>
  <si>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</si>
  <si>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</si>
  <si>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</si>
  <si>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</si>
  <si>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</si>
  <si>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</si>
  <si>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</si>
  <si>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</si>
  <si>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</si>
  <si>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</si>
  <si>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</si>
  <si>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</si>
  <si>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</si>
  <si>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</si>
  <si>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</si>
  <si>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</si>
  <si>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</si>
  <si>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</si>
  <si>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</si>
  <si>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</si>
  <si>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</si>
  <si>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</si>
  <si>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</si>
  <si>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</si>
  <si>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</si>
  <si>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</si>
  <si>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</si>
  <si>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</si>
  <si>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</si>
  <si>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</si>
  <si>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</si>
  <si>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</si>
  <si>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</si>
  <si>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</si>
  <si>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</si>
  <si>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</si>
  <si>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</si>
  <si>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</si>
  <si>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</si>
  <si>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</si>
  <si>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</si>
  <si>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</si>
  <si>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</si>
  <si>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</si>
  <si>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</si>
  <si>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</si>
  <si>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</si>
  <si>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</si>
  <si>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</si>
  <si>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</si>
  <si>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</si>
  <si>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</si>
  <si>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</si>
  <si>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</si>
  <si>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</si>
  <si>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</si>
  <si>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</si>
  <si>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</si>
  <si>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</si>
  <si>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</si>
  <si>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</si>
  <si>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</si>
  <si>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</si>
  <si>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</si>
  <si>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</si>
  <si>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</si>
  <si>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</si>
  <si>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</si>
  <si>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</si>
  <si>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</si>
  <si>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</si>
  <si>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</si>
  <si>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</si>
  <si>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</si>
  <si>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</si>
  <si>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</si>
  <si>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</si>
  <si>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</si>
  <si>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</si>
  <si>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</si>
  <si>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</si>
  <si>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</si>
  <si>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</si>
  <si>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</si>
  <si>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</si>
  <si>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</si>
  <si>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</si>
  <si>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</si>
  <si>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</si>
  <si>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</si>
  <si>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</si>
  <si>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</si>
  <si>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</si>
  <si>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</si>
  <si>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</si>
  <si>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</si>
  <si>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</si>
  <si>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</si>
  <si>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</si>
  <si>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</si>
  <si>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</si>
  <si>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</si>
  <si>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</si>
  <si>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</si>
  <si>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</si>
  <si>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</si>
  <si>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</si>
  <si>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</si>
  <si>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</si>
  <si>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</si>
  <si>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</si>
  <si>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</si>
  <si>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</si>
  <si>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</si>
  <si>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</si>
  <si>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</si>
  <si>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</si>
  <si>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</si>
  <si>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</si>
  <si>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</si>
  <si>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</si>
  <si>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</si>
  <si>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</si>
  <si>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</si>
  <si>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</si>
  <si>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</si>
  <si>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</si>
  <si>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</si>
  <si>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</si>
  <si>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</si>
  <si>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</si>
  <si>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</si>
  <si>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</si>
  <si>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</si>
  <si>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</si>
  <si>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</si>
  <si>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</si>
  <si>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</si>
  <si>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</si>
  <si>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</si>
  <si>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</si>
  <si>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</si>
  <si>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</si>
  <si>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</si>
  <si>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</si>
  <si>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</si>
  <si>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</si>
  <si>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</si>
  <si>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</si>
  <si>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</si>
  <si>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</si>
  <si>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</si>
  <si>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</si>
  <si>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</si>
  <si>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</si>
  <si>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</si>
  <si>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</si>
  <si>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</si>
  <si>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</si>
  <si>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</si>
  <si>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</si>
  <si>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</si>
  <si>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</si>
  <si>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</si>
  <si>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</si>
  <si>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</si>
  <si>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</si>
  <si>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</si>
  <si>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</si>
  <si>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</si>
  <si>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</si>
  <si>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</si>
  <si>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</si>
  <si>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</si>
  <si>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</si>
  <si>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</si>
  <si>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</si>
  <si>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</si>
  <si>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</si>
  <si>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</si>
  <si>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</si>
  <si>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</si>
  <si>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</si>
  <si>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</si>
  <si>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</si>
  <si>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</si>
  <si>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</si>
  <si>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</si>
  <si>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</si>
  <si>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</si>
  <si>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</si>
  <si>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</si>
  <si>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</si>
  <si>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</si>
  <si>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</si>
  <si>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</si>
  <si>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</si>
  <si>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</si>
  <si>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</si>
  <si>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</si>
  <si>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</si>
  <si>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</si>
  <si>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</si>
  <si>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</si>
  <si>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</si>
  <si>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</si>
  <si>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</si>
  <si>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</si>
  <si>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</si>
  <si>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</si>
  <si>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</si>
  <si>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</si>
  <si>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</si>
  <si>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</si>
  <si>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</si>
  <si>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</si>
  <si>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</si>
  <si>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</si>
  <si>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</si>
  <si>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</si>
  <si>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</si>
  <si>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</si>
  <si>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</si>
  <si>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</si>
  <si>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</si>
  <si>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</si>
  <si>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</si>
  <si>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</si>
  <si>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</si>
  <si>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</si>
  <si>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</si>
  <si>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</si>
  <si>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</si>
  <si>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</si>
  <si>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</si>
  <si>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</si>
  <si>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</si>
  <si>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</si>
  <si>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</si>
  <si>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</si>
  <si>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</si>
  <si>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</si>
  <si>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</si>
  <si>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</si>
  <si>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</si>
  <si>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</si>
  <si>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</si>
  <si>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</si>
  <si>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</si>
  <si>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</si>
  <si>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</si>
  <si>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</si>
  <si>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</si>
  <si>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</si>
  <si>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</si>
  <si>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</si>
  <si>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</si>
  <si>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</si>
  <si>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</si>
  <si>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</si>
  <si>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</si>
  <si>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</si>
  <si>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</si>
  <si>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</si>
  <si>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</si>
  <si>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</si>
  <si>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</si>
  <si>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</si>
  <si>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</si>
  <si>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</si>
  <si>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</si>
  <si>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</si>
  <si>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</si>
  <si>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</si>
  <si>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</si>
  <si>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</si>
  <si>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</si>
  <si>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</si>
  <si>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</si>
  <si>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</si>
  <si>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</si>
  <si>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</si>
  <si>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</si>
  <si>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</si>
  <si>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</si>
  <si>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</si>
  <si>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</si>
  <si>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</si>
  <si>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</si>
  <si>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</si>
  <si>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</si>
  <si>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</si>
  <si>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</si>
  <si>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</si>
  <si>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</si>
  <si>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</si>
  <si>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</si>
  <si>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</si>
  <si>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</si>
  <si>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</si>
  <si>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</si>
  <si>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</si>
  <si>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</si>
  <si>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</si>
  <si>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</si>
  <si>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</si>
  <si>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</si>
  <si>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</si>
  <si>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</si>
  <si>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</si>
  <si>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</si>
  <si>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</si>
  <si>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</si>
  <si>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</si>
  <si>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</si>
  <si>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</si>
  <si>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</si>
  <si>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</si>
  <si>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</si>
  <si>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</si>
  <si>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</si>
  <si>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</si>
  <si>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</si>
  <si>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</si>
  <si>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</si>
  <si>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</si>
  <si>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</si>
  <si>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</si>
  <si>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</si>
  <si>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</si>
  <si>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</si>
  <si>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</si>
  <si>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</si>
  <si>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</si>
  <si>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</si>
  <si>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</si>
  <si>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</si>
  <si>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</si>
  <si>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</si>
  <si>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</si>
  <si>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</si>
  <si>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</si>
  <si>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</si>
  <si>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</si>
  <si>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</si>
  <si>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</si>
  <si>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</si>
  <si>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</si>
  <si>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</si>
  <si>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</si>
  <si>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</si>
  <si>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</si>
  <si>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</si>
  <si>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</si>
  <si>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</si>
  <si>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</si>
  <si>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</si>
  <si>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</si>
  <si>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</si>
  <si>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</si>
  <si>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</si>
  <si>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</si>
  <si>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</si>
  <si>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</si>
  <si>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</si>
  <si>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</si>
  <si>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</si>
  <si>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</si>
  <si>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</si>
  <si>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</si>
  <si>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</si>
  <si>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</si>
  <si>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</si>
  <si>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</si>
  <si>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</si>
  <si>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</si>
  <si>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</si>
  <si>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</si>
  <si>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</si>
  <si>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</si>
  <si>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</si>
  <si>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</si>
  <si>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</si>
  <si>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</si>
  <si>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</si>
  <si>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</si>
  <si>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</si>
  <si>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</si>
  <si>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</si>
  <si>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</si>
  <si>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</si>
  <si>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</si>
  <si>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</si>
  <si>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</si>
  <si>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</si>
  <si>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</si>
  <si>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</si>
  <si>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</si>
  <si>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</si>
  <si>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</si>
  <si>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</si>
  <si>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</si>
  <si>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</si>
  <si>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</si>
  <si>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</si>
  <si>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</si>
  <si>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</si>
  <si>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</si>
  <si>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</si>
  <si>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</si>
  <si>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</si>
  <si>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</si>
  <si>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</si>
  <si>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</si>
  <si>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</si>
  <si>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</si>
  <si>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</si>
  <si>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</si>
  <si>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</si>
  <si>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</si>
  <si>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</si>
  <si>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</si>
  <si>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</si>
  <si>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</si>
  <si>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</si>
  <si>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</si>
  <si>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</si>
  <si>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</si>
  <si>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</si>
  <si>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</si>
  <si>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</si>
  <si>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</si>
  <si>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</si>
  <si>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</si>
  <si>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</si>
  <si>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</si>
  <si>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</si>
  <si>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</si>
  <si>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</si>
  <si>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</si>
  <si>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</si>
  <si>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</si>
  <si>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</si>
  <si>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</si>
  <si>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</si>
  <si>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</si>
  <si>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</si>
  <si>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</si>
  <si>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</si>
  <si>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</si>
  <si>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</si>
  <si>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</si>
  <si>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</si>
  <si>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</si>
  <si>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</si>
  <si>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</si>
  <si>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</si>
  <si>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</si>
  <si>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</si>
  <si>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</si>
  <si>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</si>
  <si>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</si>
  <si>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</si>
  <si>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</si>
  <si>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</si>
  <si>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</si>
  <si>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</si>
  <si>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</si>
  <si>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</si>
  <si>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</si>
  <si>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</si>
  <si>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</si>
  <si>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</si>
  <si>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</si>
  <si>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</si>
  <si>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</si>
  <si>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</si>
  <si>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</si>
  <si>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</si>
  <si>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</si>
  <si>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</si>
  <si>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</si>
  <si>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</si>
  <si>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</si>
  <si>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</si>
  <si>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</si>
  <si>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</si>
  <si>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</si>
  <si>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</si>
  <si>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</si>
  <si>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</si>
  <si>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</si>
  <si>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</si>
  <si>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</si>
  <si>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</si>
  <si>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</si>
  <si>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</si>
  <si>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</si>
  <si>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</si>
  <si>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</si>
  <si>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</si>
  <si>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</si>
  <si>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</si>
  <si>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</si>
  <si>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</si>
  <si>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</si>
  <si>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</si>
  <si>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</si>
  <si>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</si>
  <si>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</si>
  <si>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</si>
  <si>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</si>
  <si>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</si>
  <si>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</si>
  <si>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</si>
  <si>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</si>
  <si>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</si>
  <si>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</si>
  <si>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</si>
  <si>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</si>
  <si>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</si>
  <si>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</si>
  <si>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</si>
  <si>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</si>
  <si>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</si>
  <si>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</si>
  <si>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</si>
  <si>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</si>
  <si>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</si>
  <si>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</si>
  <si>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</si>
  <si>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</si>
  <si>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</si>
  <si>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</si>
  <si>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</si>
  <si>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</si>
  <si>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</si>
  <si>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</si>
  <si>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</si>
  <si>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</si>
  <si>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</si>
  <si>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</si>
  <si>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</si>
  <si>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</si>
  <si>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</si>
  <si>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</si>
  <si>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</si>
  <si>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</si>
  <si>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</si>
  <si>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</si>
  <si>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</si>
  <si>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</si>
  <si>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</si>
  <si>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</si>
  <si>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</si>
  <si>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</si>
  <si>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</si>
  <si>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</si>
  <si>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</si>
  <si>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</si>
  <si>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</si>
  <si>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</si>
  <si>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</si>
  <si>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</si>
  <si>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</si>
  <si>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</si>
  <si>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</si>
  <si>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</si>
  <si>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</si>
  <si>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</si>
  <si>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</si>
  <si>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</si>
  <si>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</si>
  <si>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</si>
  <si>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</si>
  <si>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</si>
  <si>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</si>
  <si>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</si>
  <si>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</si>
  <si>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</si>
  <si>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</si>
  <si>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</si>
  <si>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</si>
  <si>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</si>
  <si>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</si>
  <si>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</si>
  <si>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</si>
  <si>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</si>
  <si>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</si>
  <si>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</si>
  <si>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</si>
  <si>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</si>
  <si>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</si>
  <si>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</si>
  <si>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</si>
  <si>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</si>
  <si>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</si>
  <si>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</si>
  <si>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</si>
  <si>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</si>
  <si>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</si>
  <si>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</si>
  <si>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</si>
  <si>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</si>
  <si>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</si>
  <si>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</si>
  <si>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</si>
  <si>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</si>
  <si>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</si>
  <si>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</si>
  <si>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</si>
  <si>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</si>
  <si>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</si>
  <si>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</si>
  <si>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</si>
  <si>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</si>
  <si>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</si>
  <si>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</si>
  <si>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</si>
  <si>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</si>
  <si>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</si>
  <si>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</si>
  <si>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</si>
  <si>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</si>
  <si>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</si>
  <si>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</si>
  <si>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</si>
  <si>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</si>
  <si>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</si>
  <si>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</si>
  <si>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</si>
  <si>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</si>
  <si>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</si>
  <si>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</si>
  <si>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</si>
  <si>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</si>
  <si>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</si>
  <si>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</si>
  <si>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</si>
  <si>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</si>
  <si>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</si>
  <si>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</si>
  <si>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</si>
  <si>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</si>
  <si>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</si>
  <si>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</si>
  <si>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</si>
  <si>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</si>
  <si>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</si>
  <si>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</si>
  <si>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</si>
  <si>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</si>
  <si>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</si>
  <si>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</si>
  <si>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</si>
  <si>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</si>
  <si>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</si>
  <si>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</si>
  <si>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</si>
  <si>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</si>
  <si>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</si>
  <si>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</si>
  <si>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</si>
  <si>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</si>
  <si>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</si>
  <si>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</si>
  <si>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</si>
  <si>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</si>
  <si>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</si>
  <si>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</si>
  <si>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</si>
  <si>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</si>
  <si>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</si>
  <si>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</si>
  <si>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</si>
  <si>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</si>
  <si>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</si>
  <si>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</si>
  <si>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</si>
  <si>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</si>
  <si>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</si>
  <si>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</si>
  <si>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</si>
  <si>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</si>
  <si>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</si>
  <si>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</si>
  <si>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</si>
  <si>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</si>
  <si>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</si>
  <si>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</si>
  <si>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</si>
  <si>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</si>
  <si>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</si>
  <si>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</si>
  <si>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</si>
  <si>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</si>
  <si>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</si>
  <si>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</si>
  <si>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</si>
  <si>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</si>
  <si>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</si>
  <si>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</si>
  <si>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</si>
  <si>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</si>
  <si>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</si>
  <si>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</si>
  <si>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</si>
  <si>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</si>
  <si>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</si>
  <si>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</si>
  <si>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</si>
  <si>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</si>
  <si>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</si>
  <si>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</si>
  <si>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</si>
  <si>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</si>
  <si>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</si>
  <si>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</si>
  <si>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</si>
  <si>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</si>
  <si>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</si>
  <si>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</si>
  <si>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</si>
  <si>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</si>
  <si>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</si>
  <si>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</si>
  <si>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</si>
  <si>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</si>
  <si>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</si>
  <si>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</si>
  <si>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</si>
  <si>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</si>
  <si>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</si>
  <si>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</si>
  <si>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</si>
  <si>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</si>
  <si>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</si>
  <si>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</si>
  <si>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</si>
  <si>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</si>
  <si>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</si>
  <si>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</si>
  <si>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</si>
  <si>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</si>
  <si>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</si>
  <si>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</si>
  <si>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</si>
  <si>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</si>
  <si>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</si>
  <si>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</si>
  <si>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</si>
  <si>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</si>
  <si>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</si>
  <si>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</si>
  <si>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</si>
  <si>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</si>
  <si>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</si>
  <si>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</si>
  <si>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</si>
  <si>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</si>
  <si>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</si>
  <si>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</si>
  <si>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</si>
  <si>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</si>
  <si>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</si>
  <si>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</si>
  <si>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</si>
  <si>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</si>
  <si>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</si>
  <si>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</si>
  <si>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</si>
  <si>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</si>
  <si>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</si>
  <si>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</si>
  <si>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</si>
  <si>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</si>
  <si>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</si>
  <si>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</si>
  <si>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</si>
  <si>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</si>
  <si>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</si>
  <si>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</si>
  <si>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</si>
  <si>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</si>
  <si>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</si>
  <si>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</si>
  <si>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</si>
  <si>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</si>
  <si>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</si>
  <si>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</si>
  <si>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</si>
  <si>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</si>
  <si>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</si>
  <si>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</si>
  <si>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</si>
  <si>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</si>
  <si>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</si>
  <si>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</si>
  <si>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</si>
  <si>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</si>
  <si>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</si>
  <si>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</si>
  <si>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</si>
  <si>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</si>
  <si>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</si>
  <si>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</si>
  <si>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</si>
  <si>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</si>
  <si>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</si>
  <si>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</si>
  <si>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</si>
  <si>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</si>
  <si>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</si>
  <si>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</si>
  <si>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</si>
  <si>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</si>
  <si>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</si>
  <si>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</si>
  <si>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</si>
  <si>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</si>
  <si>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</si>
  <si>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</si>
  <si>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</si>
  <si>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</si>
  <si>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</si>
  <si>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</si>
  <si>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</si>
  <si>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</si>
  <si>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</si>
  <si>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</si>
  <si>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</si>
  <si>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</si>
  <si>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</si>
  <si>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</si>
  <si>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</si>
  <si>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</si>
  <si>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</si>
  <si>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</si>
  <si>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</si>
  <si>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</si>
  <si>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</si>
  <si>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</si>
  <si>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</si>
  <si>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</si>
  <si>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</si>
  <si>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</si>
  <si>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</si>
  <si>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</si>
  <si>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</si>
  <si>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</si>
  <si>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</si>
  <si>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</si>
  <si>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</si>
  <si>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</si>
  <si>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</si>
  <si>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</si>
  <si>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</si>
  <si>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</si>
  <si>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</si>
  <si>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</si>
  <si>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</si>
  <si>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</si>
  <si>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</si>
  <si>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</si>
  <si>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</si>
  <si>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</si>
  <si>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</si>
  <si>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</si>
  <si>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</si>
  <si>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</si>
  <si>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</si>
  <si>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</si>
  <si>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</si>
  <si>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</si>
  <si>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</si>
  <si>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</si>
  <si>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</si>
  <si>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</si>
  <si>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</si>
  <si>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</si>
  <si>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</si>
  <si>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</si>
  <si>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</si>
  <si>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</si>
  <si>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</si>
  <si>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</si>
  <si>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</si>
  <si>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</si>
  <si>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</si>
  <si>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</si>
  <si>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</si>
  <si>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</si>
  <si>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</si>
  <si>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</si>
  <si>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</si>
  <si>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</si>
  <si>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</si>
  <si>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</si>
  <si>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</si>
  <si>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</si>
  <si>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</si>
  <si>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</si>
  <si>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</si>
  <si>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</si>
  <si>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</si>
  <si>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</si>
  <si>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</si>
  <si>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</si>
  <si>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</si>
  <si>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</si>
  <si>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</si>
  <si>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</si>
  <si>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</si>
  <si>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</si>
  <si>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</si>
  <si>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</si>
  <si>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</si>
  <si>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</si>
  <si>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</si>
  <si>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</si>
  <si>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</si>
  <si>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</si>
  <si>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</si>
  <si>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</si>
  <si>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</si>
  <si>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</si>
  <si>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</si>
  <si>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</si>
  <si>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</si>
  <si>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</si>
  <si>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</si>
  <si>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</si>
  <si>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</si>
  <si>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</si>
  <si>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</si>
  <si>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</si>
  <si>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</si>
  <si>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</si>
  <si>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</si>
  <si>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</si>
  <si>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</si>
  <si>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</si>
  <si>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</si>
  <si>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</si>
  <si>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</si>
  <si>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</si>
  <si>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</si>
  <si>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</si>
  <si>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</si>
  <si>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</si>
  <si>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</si>
  <si>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</si>
  <si>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</si>
  <si>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</si>
  <si>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</si>
  <si>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</si>
  <si>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</si>
  <si>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</si>
  <si>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</si>
  <si>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</si>
  <si>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</si>
  <si>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</si>
  <si>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</si>
  <si>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</si>
  <si>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</si>
  <si>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</si>
  <si>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</si>
  <si>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</si>
  <si>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</si>
  <si>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</si>
  <si>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</si>
  <si>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</si>
  <si>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</si>
  <si>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</si>
  <si>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</si>
  <si>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</si>
  <si>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</si>
  <si>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</si>
  <si>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</si>
  <si>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</si>
  <si>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</si>
  <si>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</si>
  <si>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</si>
  <si>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</si>
  <si>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</si>
  <si>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</si>
  <si>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</si>
  <si>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</si>
  <si>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</si>
  <si>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</si>
  <si>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</si>
  <si>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</si>
  <si>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</si>
  <si>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</si>
  <si>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</si>
  <si>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</si>
  <si>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</si>
  <si>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</si>
  <si>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</si>
  <si>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</si>
  <si>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</si>
  <si>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</si>
  <si>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</si>
  <si>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</si>
  <si>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</si>
  <si>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</si>
  <si>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</si>
  <si>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</si>
  <si>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</si>
  <si>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</si>
  <si>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</si>
  <si>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</si>
  <si>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</si>
  <si>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</si>
  <si>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</si>
  <si>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</si>
  <si>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</si>
  <si>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</si>
  <si>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</si>
  <si>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</si>
  <si>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</si>
  <si>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</si>
  <si>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</si>
  <si>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</si>
  <si>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</si>
  <si>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</si>
  <si>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</si>
  <si>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</si>
  <si>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</si>
  <si>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</si>
  <si>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</si>
  <si>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</si>
  <si>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</si>
  <si>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</si>
  <si>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</si>
  <si>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</si>
  <si>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</si>
  <si>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</si>
  <si>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</si>
  <si>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</si>
  <si>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</si>
  <si>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</si>
  <si>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</si>
  <si>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</si>
  <si>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</si>
  <si>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</si>
  <si>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</si>
  <si>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</si>
  <si>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</si>
  <si>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</si>
  <si>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</si>
  <si>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</si>
  <si>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</si>
  <si>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</si>
  <si>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</si>
  <si>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</si>
  <si>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</si>
  <si>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</si>
  <si>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</si>
  <si>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</si>
  <si>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</si>
  <si>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</si>
  <si>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</si>
  <si>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</si>
  <si>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</si>
  <si>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</si>
  <si>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</si>
  <si>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</si>
  <si>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</si>
  <si>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</si>
  <si>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</si>
  <si>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</si>
  <si>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</si>
  <si>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</si>
  <si>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</si>
  <si>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</si>
  <si>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</si>
  <si>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</si>
  <si>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</si>
  <si>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</si>
  <si>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</si>
  <si>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</si>
  <si>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</si>
  <si>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</si>
  <si>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</si>
  <si>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</si>
  <si>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</si>
  <si>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</si>
  <si>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</si>
  <si>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</si>
  <si>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</si>
  <si>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</si>
  <si>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</si>
  <si>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</si>
  <si>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</si>
  <si>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</si>
  <si>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</si>
  <si>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</si>
  <si>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</si>
  <si>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</si>
  <si>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</si>
  <si>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</si>
  <si>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</si>
  <si>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</si>
  <si>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</si>
  <si>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</si>
  <si>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</si>
  <si>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</si>
  <si>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</si>
  <si>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</si>
  <si>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</si>
  <si>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</si>
  <si>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</si>
  <si>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</si>
  <si>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</si>
  <si>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</si>
  <si>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</si>
  <si>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</si>
  <si>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</si>
  <si>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</si>
  <si>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</si>
  <si>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</si>
  <si>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</si>
  <si>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</si>
  <si>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</si>
  <si>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</si>
  <si>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</si>
  <si>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</si>
  <si>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</si>
  <si>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</si>
  <si>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</si>
  <si>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</si>
  <si>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</si>
  <si>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</si>
  <si>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</si>
  <si>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</si>
  <si>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</si>
  <si>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</si>
  <si>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</si>
  <si>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</si>
  <si>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</si>
  <si>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</si>
  <si>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</si>
  <si>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</si>
  <si>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</si>
  <si>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</si>
  <si>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</si>
  <si>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</si>
  <si>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</si>
  <si>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</si>
  <si>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</si>
  <si>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</si>
  <si>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</si>
  <si>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</si>
  <si>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</si>
  <si>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</si>
  <si>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</si>
  <si>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</si>
  <si>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</si>
  <si>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</si>
  <si>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</si>
  <si>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</si>
  <si>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</si>
  <si>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</si>
  <si>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</si>
  <si>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</si>
  <si>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</si>
  <si>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</si>
  <si>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</si>
  <si>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</si>
  <si>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</si>
  <si>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</si>
  <si>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</si>
  <si>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</si>
  <si>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</si>
  <si>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</si>
  <si>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</si>
  <si>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</si>
  <si>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</si>
  <si>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</si>
  <si>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</si>
  <si>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</si>
  <si>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</si>
  <si>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</si>
  <si>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</si>
  <si>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</si>
  <si>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</si>
  <si>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</si>
  <si>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</si>
  <si>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</si>
  <si>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</si>
  <si>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</si>
  <si>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</si>
  <si>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</si>
  <si>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</si>
  <si>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</si>
  <si>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</si>
  <si>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</si>
  <si>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</si>
  <si>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</si>
  <si>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</si>
  <si>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</si>
  <si>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</si>
  <si>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</si>
  <si>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</si>
  <si>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</si>
  <si>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</si>
  <si>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</si>
  <si>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</si>
  <si>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</si>
  <si>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</si>
  <si>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</si>
  <si>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</si>
  <si>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</si>
  <si>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</si>
  <si>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</si>
  <si>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</si>
  <si>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</si>
  <si>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</si>
  <si>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</si>
  <si>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</si>
  <si>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</si>
  <si>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</si>
  <si>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</si>
  <si>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</si>
  <si>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</si>
  <si>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</si>
  <si>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</si>
  <si>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</si>
  <si>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</si>
  <si>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</si>
  <si>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</si>
  <si>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</si>
  <si>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</si>
  <si>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</si>
  <si>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</si>
  <si>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</si>
  <si>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</si>
  <si>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</si>
  <si>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</si>
  <si>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</si>
  <si>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</si>
  <si>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</si>
  <si>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</si>
  <si>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</si>
  <si>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</si>
  <si>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</si>
  <si>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</si>
  <si>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</si>
  <si>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</si>
  <si>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</si>
  <si>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</si>
  <si>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</si>
  <si>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</si>
  <si>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</si>
  <si>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</si>
  <si>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</si>
  <si>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</si>
  <si>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</si>
  <si>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</si>
  <si>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</si>
  <si>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</si>
  <si>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</si>
  <si>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</si>
  <si>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</si>
  <si>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</si>
  <si>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</si>
  <si>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</si>
  <si>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</si>
  <si>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</si>
  <si>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</si>
  <si>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</si>
  <si>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</si>
  <si>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</si>
  <si>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</si>
  <si>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</si>
  <si>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</si>
  <si>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</si>
  <si>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</si>
  <si>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</si>
  <si>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</si>
  <si>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</si>
  <si>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</si>
  <si>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</si>
  <si>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</si>
  <si>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</si>
  <si>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</si>
  <si>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</si>
  <si>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</si>
  <si>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</si>
  <si>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</si>
  <si>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</si>
  <si>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</si>
  <si>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</si>
  <si>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</si>
  <si>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</si>
  <si>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</si>
  <si>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</si>
  <si>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</si>
  <si>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</si>
  <si>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</si>
  <si>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</si>
  <si>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</si>
  <si>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</si>
  <si>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</si>
  <si>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</si>
  <si>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</si>
  <si>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</si>
  <si>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</si>
  <si>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</si>
  <si>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</si>
  <si>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</si>
  <si>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</si>
  <si>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</si>
  <si>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</si>
  <si>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</si>
  <si>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</si>
  <si>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</si>
  <si>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</si>
  <si>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</si>
  <si>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</si>
  <si>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</si>
  <si>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</si>
  <si>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</si>
  <si>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</si>
  <si>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</si>
  <si>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</si>
  <si>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</si>
  <si>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</si>
  <si>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</si>
  <si>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</si>
  <si>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</si>
  <si>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</si>
  <si>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</si>
  <si>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</si>
  <si>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</si>
  <si>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</si>
  <si>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</si>
  <si>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</si>
  <si>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</si>
  <si>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</si>
  <si>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</si>
  <si>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</si>
  <si>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</si>
  <si>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</si>
  <si>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</si>
  <si>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</si>
  <si>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</si>
  <si>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</si>
  <si>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</si>
  <si>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</si>
  <si>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</si>
  <si>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</si>
  <si>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</si>
  <si>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</si>
  <si>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</si>
  <si>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</si>
  <si>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</si>
  <si>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</si>
  <si>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</si>
  <si>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</si>
  <si>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</si>
  <si>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</si>
  <si>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</si>
  <si>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</si>
  <si>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</si>
  <si>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</si>
  <si>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</si>
  <si>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</si>
  <si>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</si>
  <si>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</si>
  <si>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</si>
  <si>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</si>
  <si>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</si>
  <si>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</si>
  <si>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</si>
  <si>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</si>
  <si>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</si>
  <si>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</si>
  <si>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</si>
  <si>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</si>
  <si>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</si>
  <si>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</si>
  <si>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</si>
  <si>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</si>
  <si>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</si>
  <si>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</si>
  <si>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REVOKE ORDER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</si>
  <si>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</si>
  <si>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</si>
  <si>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</si>
  <si>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</si>
  <si>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</si>
  <si>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Order direvoke oleh ABDUL QADIR JAILANI remark : REVOKE ORDER REVISI ODP response : transactionID : SC1002571188| AccountID C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</si>
  <si>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</si>
  <si>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</si>
  <si>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</si>
  <si>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</si>
  <si>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</si>
  <si>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</si>
  <si>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</si>
  <si>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</si>
  <si>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</si>
  <si>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</si>
  <si>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</si>
  <si>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</si>
  <si>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</si>
  <si>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</si>
  <si>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</si>
  <si>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</si>
  <si>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</si>
  <si>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Provisioning Failed|WFM|INF009270020|PP_-7.1938329,113.2543266_bangakalan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</si>
  <si>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</si>
  <si>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</si>
  <si>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</si>
  <si>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</si>
  <si>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</si>
  <si>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Provisioning Failed|WFM|INF009265384|TOF_-6.8696311,112.3519233_ODP TERDEKAT PENUH ID VALIN 35831877   tag-6.872662,112.34160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</si>
  <si>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</si>
  <si>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</si>
  <si>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</si>
  <si>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</si>
  <si>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</si>
  <si>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</si>
  <si>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Provisioning Failed|UIM|INF009265870|Business Interaction Id or External Object Id is required for the operation.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</si>
  <si>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</si>
  <si>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</si>
  <si>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</si>
  <si>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</si>
  <si>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Provisioning Failed|WFM|INF009254178|PDI_-7.5561033,111.2393083_cancel order double input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</si>
  <si>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</si>
  <si>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</si>
  <si>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</si>
  <si>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</si>
  <si>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</si>
  <si>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Provisioning Failed|WFM|INF009261377|batal pelanggan masih ragu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</si>
  <si>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</si>
  <si>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</si>
  <si>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</si>
  <si>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Provisioning Failed|WFM|INF009266341|PENDING PROGRES LOKASI CALANG BELUM TERCOVER JARINGAN INDIHOME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</si>
  <si>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</si>
  <si>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</si>
  <si>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</si>
  <si>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</si>
  <si>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</si>
  <si>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Provisioning Failed|WFM|INF009250409|BELUM TER-COVER JARINGAN WIFI SOLUSI PT 3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</si>
  <si>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</si>
  <si>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</si>
  <si>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</si>
  <si>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</si>
  <si>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</si>
  <si>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Provisioning Failed|WFM|INF009259189|-7.038695, 110.469088 | PIT_BUTUH TATI 3 BATANG DARI ODP-MJP-FW/063. IZIN NOK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</si>
  <si>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</si>
  <si>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</si>
  <si>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</si>
  <si>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</si>
  <si>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Provisioning Failed|WFM|INF009255627|TKJ_-8.541875899999999,115.1223143_ok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</si>
  <si>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</si>
  <si>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</si>
  <si>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</si>
  <si>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</si>
  <si>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</si>
  <si>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</si>
  <si>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</si>
  <si>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</si>
  <si>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</si>
  <si>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</si>
  <si>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</si>
  <si>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Provisioning Failed|UIM|INF009255228|1052:vlan voice not found at = GPON00-D5-LWB-3(172.25.207.59)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</si>
  <si>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</si>
  <si>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</si>
  <si>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</si>
  <si>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</si>
  <si>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Provisioning Failed|WFM|INF009244264|PP_-7.33904,112.6408997_PP PEL MANJA 07092026 jam 13:00</t>
  </si>
  <si>
    <t>Provisioning Failed|WFM|INF009271500|pelanggan reseller</t>
  </si>
  <si>
    <t>Provisioning Failed|WFM|INF009246107|UNSC TAG PEL : -7.384741,112.605041 DILOKASI BELUM TERCOVER JARINGAN</t>
  </si>
  <si>
    <t>Provisioning Failed|WFM|INF009240410|TKJ_-8.562005500000001,116.14382250000001_BTH TIANG 1  1002570248</t>
  </si>
  <si>
    <t>Provisioning Failed|WFM|INF009270594|TOJ_-6.9806585000000005,108.9756738_pelurusan over tti</t>
  </si>
  <si>
    <t>FO_ASAP</t>
  </si>
  <si>
    <t>Provisioning Failed|ACTIVATION|INF009265125|U31_PORT_NOT_FOUND:ServicePort Not Found / ONT Connectivity is Missing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</si>
  <si>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</si>
  <si>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</si>
  <si>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</si>
  <si>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</si>
  <si>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</si>
  <si>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</si>
  <si>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</si>
  <si>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</si>
  <si>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</si>
  <si>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</si>
  <si>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</si>
  <si>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</si>
  <si>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</si>
  <si>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</si>
  <si>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</si>
  <si>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</si>
  <si>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</si>
  <si>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</si>
  <si>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</si>
  <si>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</si>
  <si>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</si>
  <si>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</si>
  <si>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</si>
  <si>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</si>
  <si>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</si>
  <si>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</si>
  <si>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</si>
  <si>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</si>
  <si>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</si>
  <si>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</si>
  <si>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</si>
  <si>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</si>
  <si>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</si>
  <si>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</si>
  <si>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</si>
  <si>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</si>
  <si>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</si>
  <si>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</si>
  <si>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</si>
  <si>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</si>
  <si>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</si>
  <si>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</si>
  <si>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</si>
  <si>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</si>
  <si>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</si>
  <si>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</si>
  <si>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</si>
  <si>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</si>
  <si>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</si>
  <si>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</si>
  <si>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</si>
  <si>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</si>
  <si>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</si>
  <si>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</si>
  <si>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</si>
  <si>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</si>
  <si>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</si>
  <si>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</si>
  <si>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</si>
  <si>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</si>
  <si>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</si>
  <si>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</si>
  <si>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</si>
  <si>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</si>
  <si>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</si>
  <si>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</si>
  <si>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</si>
  <si>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</si>
  <si>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</si>
  <si>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</si>
  <si>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</si>
  <si>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</si>
  <si>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</si>
  <si>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</si>
  <si>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</si>
  <si>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</si>
  <si>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</si>
  <si>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</si>
  <si>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</si>
  <si>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</si>
  <si>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</si>
  <si>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</si>
  <si>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</si>
  <si>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</si>
  <si>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</si>
  <si>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</si>
  <si>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</si>
  <si>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</si>
  <si>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</si>
  <si>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</si>
  <si>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</si>
  <si>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</si>
  <si>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</si>
  <si>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</si>
  <si>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</si>
  <si>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</si>
  <si>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</si>
  <si>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</si>
  <si>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</si>
  <si>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</si>
  <si>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</si>
  <si>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</si>
  <si>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</si>
  <si>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</si>
  <si>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</si>
  <si>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</si>
  <si>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</si>
  <si>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</si>
  <si>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</si>
  <si>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</si>
  <si>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</si>
  <si>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</si>
  <si>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</si>
  <si>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</si>
  <si>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</si>
  <si>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</si>
  <si>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</si>
  <si>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</si>
  <si>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</si>
  <si>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</si>
  <si>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</si>
  <si>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</si>
  <si>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</si>
  <si>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</si>
  <si>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</si>
  <si>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</si>
  <si>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</si>
  <si>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</si>
  <si>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</si>
  <si>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</si>
  <si>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</si>
  <si>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</si>
  <si>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</si>
  <si>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</si>
  <si>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</si>
  <si>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</si>
  <si>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</si>
  <si>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</si>
  <si>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</si>
  <si>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</si>
  <si>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</si>
  <si>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</si>
  <si>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</si>
  <si>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</si>
  <si>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</si>
  <si>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</si>
  <si>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</si>
  <si>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</si>
  <si>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</si>
  <si>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</si>
  <si>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</si>
  <si>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</si>
  <si>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</si>
  <si>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</si>
  <si>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</si>
  <si>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</si>
  <si>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</si>
  <si>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</si>
  <si>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</si>
  <si>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</si>
  <si>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</si>
  <si>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</si>
  <si>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</si>
  <si>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</si>
  <si>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</si>
  <si>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</si>
  <si>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</si>
  <si>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</si>
  <si>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</si>
  <si>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</si>
  <si>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</si>
  <si>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</si>
  <si>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</si>
  <si>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</si>
  <si>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</si>
  <si>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</si>
  <si>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</si>
  <si>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</si>
  <si>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</si>
  <si>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</si>
  <si>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</si>
  <si>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</si>
  <si>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</si>
  <si>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</si>
  <si>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</si>
  <si>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</si>
  <si>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</si>
  <si>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</si>
  <si>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</si>
  <si>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</si>
  <si>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</si>
  <si>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</si>
  <si>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</si>
  <si>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</si>
  <si>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</si>
  <si>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</si>
  <si>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</si>
  <si>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</si>
  <si>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</si>
  <si>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</si>
  <si>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</si>
  <si>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</si>
  <si>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</si>
  <si>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</si>
  <si>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</si>
  <si>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</si>
  <si>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</si>
  <si>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</si>
  <si>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</si>
  <si>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</si>
  <si>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</si>
  <si>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</si>
  <si>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</si>
  <si>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</si>
  <si>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</si>
  <si>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</si>
  <si>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</si>
  <si>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</si>
  <si>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</si>
  <si>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</si>
  <si>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</si>
  <si>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</si>
  <si>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</si>
  <si>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</si>
  <si>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</si>
  <si>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</si>
  <si>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</si>
  <si>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</si>
  <si>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</si>
  <si>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</si>
  <si>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</si>
  <si>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</si>
  <si>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</si>
  <si>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</si>
  <si>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</si>
  <si>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</si>
  <si>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</si>
  <si>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</si>
  <si>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</si>
  <si>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</si>
  <si>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</si>
  <si>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</si>
  <si>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</si>
  <si>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</si>
  <si>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</si>
  <si>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</si>
  <si>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</si>
  <si>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</si>
  <si>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</si>
  <si>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</si>
  <si>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</si>
  <si>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</si>
  <si>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</si>
  <si>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</si>
  <si>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</si>
  <si>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</si>
  <si>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</si>
  <si>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</si>
  <si>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</si>
  <si>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</si>
  <si>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</si>
  <si>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</si>
  <si>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</si>
  <si>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</si>
  <si>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</si>
  <si>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</si>
  <si>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</si>
  <si>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</si>
  <si>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</si>
  <si>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</si>
  <si>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</si>
  <si>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</si>
  <si>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</si>
  <si>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</si>
  <si>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</si>
  <si>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</si>
  <si>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</si>
  <si>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</si>
  <si>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</si>
  <si>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</si>
  <si>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</si>
  <si>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</si>
  <si>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</si>
  <si>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</si>
  <si>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</si>
  <si>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</si>
  <si>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</si>
  <si>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</si>
  <si>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</si>
  <si>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</si>
  <si>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</si>
  <si>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</si>
  <si>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</si>
  <si>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</si>
  <si>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</si>
  <si>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</si>
  <si>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</si>
  <si>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</si>
  <si>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</si>
  <si>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</si>
  <si>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</si>
  <si>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</si>
  <si>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</si>
  <si>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</si>
  <si>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</si>
  <si>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</si>
  <si>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</si>
  <si>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</si>
  <si>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</si>
  <si>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</si>
  <si>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</si>
  <si>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Follow Up Revoke Completed, New Order ID : SC1002577930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</si>
  <si>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</si>
  <si>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</si>
  <si>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</si>
  <si>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</si>
  <si>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</si>
  <si>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</si>
  <si>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</si>
  <si>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</si>
  <si>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</si>
  <si>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</si>
  <si>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</si>
  <si>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</si>
  <si>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</si>
  <si>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</si>
  <si>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</si>
  <si>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</si>
  <si>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</si>
  <si>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</si>
  <si>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</si>
  <si>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</si>
  <si>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</si>
  <si>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</si>
  <si>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</si>
  <si>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</si>
  <si>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</si>
  <si>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</si>
  <si>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</si>
  <si>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</si>
  <si>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</si>
  <si>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</si>
  <si>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</si>
  <si>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</si>
  <si>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</si>
  <si>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</si>
  <si>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</si>
  <si>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</si>
  <si>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</si>
  <si>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</si>
  <si>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</si>
  <si>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</si>
  <si>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</si>
  <si>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</si>
  <si>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</si>
  <si>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</si>
  <si>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</si>
  <si>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</si>
  <si>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</si>
  <si>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</si>
  <si>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</si>
  <si>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</si>
  <si>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</si>
  <si>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</si>
  <si>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</si>
  <si>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</si>
  <si>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</si>
  <si>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</si>
  <si>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</si>
  <si>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</si>
  <si>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</si>
  <si>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</si>
  <si>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</si>
  <si>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</si>
  <si>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</si>
  <si>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</si>
  <si>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</si>
  <si>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</si>
  <si>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</si>
  <si>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</si>
  <si>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</si>
  <si>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</si>
  <si>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Last update proses : 09-09-2026 09:34:13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</si>
</sst>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3" fillId="5" borderId="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4" fillId="0" borderId="0" xfId="0" applyFont="1" applyAlignment="1">
      <alignment horizontal="left"/>
    </xf>
    <xf numFmtId="0" fontId="12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1" fillId="7" borderId="0" xfId="0" applyFont="1" applyFill="1" applyAlignment="1">
      <alignment horizontal="center" vertical="top"/>
    </xf>
    <xf numFmtId="0" fontId="12" fillId="9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0.1111111111111111</c:v>
                </c:pt>
                <c:pt idx="1">
                  <c:v>6.9444444444444448E-2</c:v>
                </c:pt>
                <c:pt idx="2">
                  <c:v>3.5398230088495575E-2</c:v>
                </c:pt>
                <c:pt idx="3">
                  <c:v>0.12121212121212122</c:v>
                </c:pt>
                <c:pt idx="4">
                  <c:v>0.14444444444444443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0.56862745098039214</c:v>
                </c:pt>
                <c:pt idx="1">
                  <c:v>0.88636363636363635</c:v>
                </c:pt>
                <c:pt idx="2">
                  <c:v>0.77669902912621358</c:v>
                </c:pt>
                <c:pt idx="3">
                  <c:v>0.6223776223776224</c:v>
                </c:pt>
                <c:pt idx="4">
                  <c:v>0.66666666666666663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72</c:v>
                      </c:pt>
                      <c:pt idx="1">
                        <c:v>144</c:v>
                      </c:pt>
                      <c:pt idx="2">
                        <c:v>113</c:v>
                      </c:pt>
                      <c:pt idx="3">
                        <c:v>165</c:v>
                      </c:pt>
                      <c:pt idx="4">
                        <c:v>180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10</c:v>
                      </c:pt>
                      <c:pt idx="2">
                        <c:v>4</c:v>
                      </c:pt>
                      <c:pt idx="3">
                        <c:v>20</c:v>
                      </c:pt>
                      <c:pt idx="4">
                        <c:v>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29</c:v>
                      </c:pt>
                      <c:pt idx="1">
                        <c:v>117</c:v>
                      </c:pt>
                      <c:pt idx="2">
                        <c:v>80</c:v>
                      </c:pt>
                      <c:pt idx="3">
                        <c:v>89</c:v>
                      </c:pt>
                      <c:pt idx="4">
                        <c:v>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0.8529411764705882</c:v>
                      </c:pt>
                      <c:pt idx="1">
                        <c:v>0.95121951219512191</c:v>
                      </c:pt>
                      <c:pt idx="2">
                        <c:v>0.93023255813953487</c:v>
                      </c:pt>
                      <c:pt idx="3">
                        <c:v>0.70078740157480313</c:v>
                      </c:pt>
                      <c:pt idx="4">
                        <c:v>0.95145631067961167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0.96581196581196582</c:v>
                      </c:pt>
                      <c:pt idx="2">
                        <c:v>1</c:v>
                      </c:pt>
                      <c:pt idx="3">
                        <c:v>0.8764044943820225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0.1111111111111111</c:v>
                </c:pt>
                <c:pt idx="1">
                  <c:v>6.9444444444444448E-2</c:v>
                </c:pt>
                <c:pt idx="2">
                  <c:v>3.5398230088495575E-2</c:v>
                </c:pt>
                <c:pt idx="3">
                  <c:v>0.12121212121212122</c:v>
                </c:pt>
                <c:pt idx="4">
                  <c:v>0.14444444444444443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0.8529411764705882</c:v>
                </c:pt>
                <c:pt idx="1">
                  <c:v>0.95121951219512191</c:v>
                </c:pt>
                <c:pt idx="2">
                  <c:v>0.93023255813953487</c:v>
                </c:pt>
                <c:pt idx="3">
                  <c:v>0.70078740157480313</c:v>
                </c:pt>
                <c:pt idx="4">
                  <c:v>0.95145631067961167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72</c:v>
                      </c:pt>
                      <c:pt idx="1">
                        <c:v>144</c:v>
                      </c:pt>
                      <c:pt idx="2">
                        <c:v>113</c:v>
                      </c:pt>
                      <c:pt idx="3">
                        <c:v>165</c:v>
                      </c:pt>
                      <c:pt idx="4">
                        <c:v>180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10</c:v>
                      </c:pt>
                      <c:pt idx="2">
                        <c:v>4</c:v>
                      </c:pt>
                      <c:pt idx="3">
                        <c:v>20</c:v>
                      </c:pt>
                      <c:pt idx="4">
                        <c:v>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29</c:v>
                      </c:pt>
                      <c:pt idx="1">
                        <c:v>117</c:v>
                      </c:pt>
                      <c:pt idx="2">
                        <c:v>80</c:v>
                      </c:pt>
                      <c:pt idx="3">
                        <c:v>89</c:v>
                      </c:pt>
                      <c:pt idx="4">
                        <c:v>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0.56862745098039214</c:v>
                      </c:pt>
                      <c:pt idx="1">
                        <c:v>0.88636363636363635</c:v>
                      </c:pt>
                      <c:pt idx="2">
                        <c:v>0.77669902912621358</c:v>
                      </c:pt>
                      <c:pt idx="3">
                        <c:v>0.6223776223776224</c:v>
                      </c:pt>
                      <c:pt idx="4">
                        <c:v>0.66666666666666663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0.96581196581196582</c:v>
                      </c:pt>
                      <c:pt idx="2">
                        <c:v>1</c:v>
                      </c:pt>
                      <c:pt idx="3">
                        <c:v>0.8764044943820225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0.1111111111111111</c:v>
                </c:pt>
                <c:pt idx="1">
                  <c:v>6.9444444444444448E-2</c:v>
                </c:pt>
                <c:pt idx="2">
                  <c:v>3.5398230088495575E-2</c:v>
                </c:pt>
                <c:pt idx="3">
                  <c:v>0.12121212121212122</c:v>
                </c:pt>
                <c:pt idx="4">
                  <c:v>0.14444444444444443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1</c:v>
                </c:pt>
                <c:pt idx="1">
                  <c:v>0.96581196581196582</c:v>
                </c:pt>
                <c:pt idx="2">
                  <c:v>1</c:v>
                </c:pt>
                <c:pt idx="3">
                  <c:v>0.8764044943820225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72</c:v>
                      </c:pt>
                      <c:pt idx="1">
                        <c:v>144</c:v>
                      </c:pt>
                      <c:pt idx="2">
                        <c:v>113</c:v>
                      </c:pt>
                      <c:pt idx="3">
                        <c:v>165</c:v>
                      </c:pt>
                      <c:pt idx="4">
                        <c:v>180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10</c:v>
                      </c:pt>
                      <c:pt idx="2">
                        <c:v>4</c:v>
                      </c:pt>
                      <c:pt idx="3">
                        <c:v>20</c:v>
                      </c:pt>
                      <c:pt idx="4">
                        <c:v>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29</c:v>
                      </c:pt>
                      <c:pt idx="1">
                        <c:v>117</c:v>
                      </c:pt>
                      <c:pt idx="2">
                        <c:v>80</c:v>
                      </c:pt>
                      <c:pt idx="3">
                        <c:v>89</c:v>
                      </c:pt>
                      <c:pt idx="4">
                        <c:v>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0.56862745098039214</c:v>
                      </c:pt>
                      <c:pt idx="1">
                        <c:v>0.88636363636363635</c:v>
                      </c:pt>
                      <c:pt idx="2">
                        <c:v>0.77669902912621358</c:v>
                      </c:pt>
                      <c:pt idx="3">
                        <c:v>0.6223776223776224</c:v>
                      </c:pt>
                      <c:pt idx="4">
                        <c:v>0.66666666666666663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0.8529411764705882</c:v>
                      </c:pt>
                      <c:pt idx="1">
                        <c:v>0.95121951219512191</c:v>
                      </c:pt>
                      <c:pt idx="2">
                        <c:v>0.93023255813953487</c:v>
                      </c:pt>
                      <c:pt idx="3">
                        <c:v>0.70078740157480313</c:v>
                      </c:pt>
                      <c:pt idx="4">
                        <c:v>0.95145631067961167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74.407320254628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180"/>
    </cacheField>
    <cacheField name="ORDER_ID" numFmtId="0">
      <sharedItems containsString="0" containsBlank="1" containsNumber="1" containsInteger="1" minValue="1002564024" maxValue="1002577815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OLO JATENG TIMUR"/>
        <s v="JATIM TIMUR"/>
        <s v="JATIM BARAT"/>
        <s v="BALI"/>
        <s v="YOGYA JATENG SELATAN"/>
        <s v="SEMARANG JATENG UTARA"/>
        <s v="SURAMADU"/>
        <s v="NUSA TENGGARA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8T19:56:56"/>
    </cacheField>
    <cacheField name="LAST_UPDATED_DATE" numFmtId="0">
      <sharedItems containsNonDate="0" containsDate="1" containsString="0" containsBlank="1" minDate="2026-09-01T09:52:13" maxDate="2026-09-09T09:06:33"/>
    </cacheField>
    <cacheField name="NCLI" numFmtId="0">
      <sharedItems containsString="0" containsBlank="1" containsNumber="1" containsInteger="1" minValue="18307703" maxValue="69386457"/>
    </cacheField>
    <cacheField name="POTS" numFmtId="0">
      <sharedItems containsBlank="1" containsMixedTypes="1" containsNumber="1" containsInteger="1" minValue="2716008068" maxValue="3707704041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6.1670089767355103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8-09T20:10:24"/>
    </cacheField>
    <cacheField name="TANGGAL_MANJA" numFmtId="0">
      <sharedItems containsNonDate="0" containsDate="1" containsString="0" containsBlank="1" minDate="2026-08-22T00:00:00" maxDate="2026-09-15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9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15T08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9"/>
    </cacheField>
    <cacheField name="PS 1" numFmtId="0">
      <sharedItems containsDate="1" containsBlank="1" containsMixedTypes="1" minDate="2026-09-01T00:00:00" maxDate="2026-09-10T00:00:00"/>
    </cacheField>
    <cacheField name="CEK" numFmtId="0">
      <sharedItems containsBlank="1" containsMixedTypes="1" containsNumber="1" minValue="-7.3333333333357587" maxValue="46273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74.407322453706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180"/>
    </cacheField>
    <cacheField name="ORDER_ID" numFmtId="0">
      <sharedItems containsString="0" containsBlank="1" containsNumber="1" containsInteger="1" minValue="1002564024" maxValue="1002577815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OLO JATENG TIMUR"/>
        <s v="JATIM TIMUR"/>
        <s v="JATIM BARAT"/>
        <s v="BALI"/>
        <s v="YOGYA JATENG SELATAN"/>
        <s v="SEMARANG JATENG UTARA"/>
        <s v="SURAMADU"/>
        <s v="NUSA TENGGARA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8T19:56:56"/>
    </cacheField>
    <cacheField name="LAST_UPDATED_DATE" numFmtId="0">
      <sharedItems containsNonDate="0" containsDate="1" containsString="0" containsBlank="1" minDate="2026-09-01T09:52:13" maxDate="2026-09-09T09:06:33"/>
    </cacheField>
    <cacheField name="NCLI" numFmtId="0">
      <sharedItems containsString="0" containsBlank="1" containsNumber="1" containsInteger="1" minValue="18307703" maxValue="69386457"/>
    </cacheField>
    <cacheField name="POTS" numFmtId="0">
      <sharedItems containsBlank="1" containsMixedTypes="1" containsNumber="1" containsInteger="1" minValue="2716008068" maxValue="3707704041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6.1670089767355103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8-09T20:10:24"/>
    </cacheField>
    <cacheField name="TANGGAL_MANJA" numFmtId="0">
      <sharedItems containsNonDate="0" containsDate="1" containsString="0" containsBlank="1" minDate="2026-08-22T00:00:00" maxDate="2026-09-15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9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15T08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9"/>
    </cacheField>
    <cacheField name="PS 1" numFmtId="0">
      <sharedItems containsDate="1" containsBlank="1" containsMixedTypes="1" minDate="2026-09-01T00:00:00" maxDate="2026-09-10T00:00:00"/>
    </cacheField>
    <cacheField name="CEK" numFmtId="0">
      <sharedItems containsBlank="1" containsMixedTypes="1" containsNumber="1" minValue="-7.3333333333357587" maxValue="46273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e v="#N/A"/>
        <s v="SIDOARJO"/>
        <s v="PONOROGO"/>
        <s v="MOJOKERTO"/>
        <s v="TABANAN"/>
        <s v="JEMBER"/>
        <s v="SURABAYA SELATAN"/>
        <s v="UBUNG"/>
        <s v="MADURA"/>
        <s v="KLUNGKUNG"/>
        <s v="PASURUAN"/>
        <s v="MADIUN"/>
        <s v="BANYUWANGI"/>
        <s v="BOJONEGORO"/>
        <s v="SELONG"/>
        <s v="BLITAR"/>
        <s v="SURABAYA UTARA"/>
        <s v="GRESIK"/>
        <s v="JIMBARAN"/>
        <s v="SUMBAWA"/>
        <s v="BIMA"/>
        <s v="ENDE"/>
        <s v="SINGARAJA"/>
        <s v="KEDIRI"/>
        <s v="SANUR"/>
        <s v="MAUMERE"/>
        <s v="PROBOLINGGO"/>
        <s v="MALANG"/>
        <s v="GIANYAR"/>
        <s v="WAINGAPU"/>
        <s v="MATARAM"/>
        <s v="LABOAN BAJO"/>
        <s v="NGANJUK"/>
        <s v="BATU"/>
        <s v="KUPANG"/>
        <s v="ATAMBUA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9330"/>
    <n v="3"/>
    <x v="0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</r>
  <r>
    <n v="2"/>
    <n v="1002573594"/>
    <n v="3"/>
    <x v="1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</r>
  <r>
    <n v="3"/>
    <n v="1002573093"/>
    <n v="3"/>
    <x v="1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</r>
  <r>
    <n v="4"/>
    <n v="1002573090"/>
    <n v="3"/>
    <x v="2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5"/>
    <n v="1002573180"/>
    <n v="3"/>
    <x v="1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</r>
  <r>
    <n v="6"/>
    <n v="1002571452"/>
    <n v="3"/>
    <x v="3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</r>
  <r>
    <n v="8"/>
    <n v="1002572524"/>
    <n v="3"/>
    <x v="4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</r>
  <r>
    <n v="9"/>
    <n v="1002569977"/>
    <n v="3"/>
    <x v="0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</r>
  <r>
    <n v="10"/>
    <n v="1002570541"/>
    <n v="3"/>
    <x v="0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</r>
  <r>
    <n v="11"/>
    <n v="1002569669"/>
    <n v="3"/>
    <x v="5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13"/>
    <n v="1002570594"/>
    <n v="3"/>
    <x v="5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</r>
  <r>
    <n v="14"/>
    <n v="1002567425"/>
    <n v="3"/>
    <x v="4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18"/>
    <n v="1002566822"/>
    <n v="3"/>
    <x v="1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23"/>
    <n v="1002566474"/>
    <n v="3"/>
    <x v="0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25"/>
    <n v="1002577136"/>
    <n v="3"/>
    <x v="1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</r>
  <r>
    <n v="26"/>
    <n v="1002577093"/>
    <n v="3"/>
    <x v="6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7"/>
    <n v="1002576713"/>
    <n v="3"/>
    <x v="6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</r>
  <r>
    <n v="28"/>
    <n v="1002576954"/>
    <n v="3"/>
    <x v="3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"/>
    <n v="1002576911"/>
    <n v="3"/>
    <x v="3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30"/>
    <n v="1002573876"/>
    <n v="3"/>
    <x v="6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1"/>
    <n v="1002574779"/>
    <n v="3"/>
    <x v="3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2"/>
    <n v="1002575905"/>
    <n v="3"/>
    <x v="3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3"/>
    <n v="1002575787"/>
    <n v="3"/>
    <x v="3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34"/>
    <n v="1002575479"/>
    <n v="3"/>
    <x v="0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</r>
  <r>
    <n v="35"/>
    <n v="1002574672"/>
    <n v="3"/>
    <x v="6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6"/>
    <n v="1002574621"/>
    <n v="3"/>
    <x v="4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</r>
  <r>
    <n v="37"/>
    <n v="1002575234"/>
    <n v="3"/>
    <x v="3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</r>
  <r>
    <n v="38"/>
    <n v="1002572982"/>
    <n v="3"/>
    <x v="3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39"/>
    <n v="1002571282"/>
    <n v="3"/>
    <x v="6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40"/>
    <n v="1002571315"/>
    <n v="3"/>
    <x v="3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1"/>
    <n v="1002571324"/>
    <n v="3"/>
    <x v="1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2"/>
    <n v="1002571933"/>
    <n v="3"/>
    <x v="3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3"/>
    <n v="1002572287"/>
    <n v="3"/>
    <x v="1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</r>
  <r>
    <n v="44"/>
    <n v="1002568764"/>
    <n v="3"/>
    <x v="3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5"/>
    <n v="1002568878"/>
    <n v="3"/>
    <x v="1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6"/>
    <n v="1002568907"/>
    <n v="3"/>
    <x v="1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47"/>
    <n v="1002568895"/>
    <n v="3"/>
    <x v="1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8"/>
    <n v="1002570414"/>
    <n v="3"/>
    <x v="3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49"/>
    <n v="1002570341"/>
    <n v="3"/>
    <x v="3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50"/>
    <n v="1002568688"/>
    <n v="3"/>
    <x v="3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1"/>
    <n v="1002566939"/>
    <n v="3"/>
    <x v="1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2"/>
    <n v="1002566730"/>
    <n v="3"/>
    <x v="0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3"/>
    <n v="1002564745"/>
    <n v="3"/>
    <x v="6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</r>
  <r>
    <n v="54"/>
    <n v="1002564244"/>
    <n v="3"/>
    <x v="5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56"/>
    <n v="1002576116"/>
    <n v="3"/>
    <x v="3"/>
    <n v="5"/>
    <s v="DENPASAR"/>
    <s v="UBUNG"/>
    <s v="MMN"/>
    <s v="REG"/>
    <s v="AO"/>
    <x v="0"/>
    <m/>
    <s v="SIBEL - CREATE ORDER"/>
    <s v="RBS-Regional 3"/>
    <d v="2026-09-08T08:43:21"/>
    <d v="2026-09-09T08:04:18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INPROGRESS_SC"/>
    <s v="MONANG MANING"/>
    <s v="NO ADDON"/>
    <m/>
    <s v="SIEBEL_INFO=3-389725448123|Successfully Order Creation 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m/>
    <m/>
    <m/>
    <e v="#NUM!"/>
    <e v="#NUM!"/>
    <x v="0"/>
  </r>
  <r>
    <n v="57"/>
    <n v="1002576476"/>
    <n v="3"/>
    <x v="2"/>
    <n v="5"/>
    <s v="MADIUN"/>
    <s v="NGAWI"/>
    <s v="JGO"/>
    <s v="REG"/>
    <s v="AO"/>
    <x v="0"/>
    <s v="1P INET"/>
    <s v="SIBEL - CREATE ORDER"/>
    <s v="RBS-Regional 3"/>
    <d v="2026-09-08T10:26:57"/>
    <d v="2026-09-09T08:04:23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INPROGRESS_SC"/>
    <s v="X"/>
    <s v="NO ADDON"/>
    <m/>
    <s v="SIEBEL_INFO=3-389725876773|Successfully Order Creation 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m/>
    <m/>
    <m/>
    <e v="#NUM!"/>
    <e v="#NUM!"/>
    <x v="0"/>
  </r>
  <r>
    <n v="58"/>
    <n v="1002576699"/>
    <n v="3"/>
    <x v="6"/>
    <n v="5"/>
    <s v="SBY UTARA"/>
    <s v="MANYAR"/>
    <s v="MGO"/>
    <s v="REG"/>
    <s v="AO"/>
    <x v="0"/>
    <m/>
    <s v="FCC - HD1A - PROGRESS"/>
    <s v="RBS-Regional 3"/>
    <d v="2026-09-08T11:30:15"/>
    <d v="2026-09-08T11:31:03"/>
    <n v="69385960"/>
    <m/>
    <m/>
    <s v="SMPN 3 SURABAYA"/>
    <m/>
    <m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d v="1970-01-01T00:00:00"/>
    <s v="FCC"/>
    <d v="2026-08-09T11:39:56"/>
    <m/>
    <m/>
    <s v="FCC"/>
    <s v="MERGOYOSO"/>
    <s v="OCA"/>
    <m/>
    <s v="MYDITA RBS - HD1A - PROGRESS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1970-01-01T00:00:00"/>
    <d v="1970-01-01T00:00:00"/>
    <m/>
    <m/>
    <m/>
    <e v="#NUM!"/>
    <e v="#NUM!"/>
    <x v="0"/>
  </r>
  <r>
    <n v="59"/>
    <n v="1002577307"/>
    <n v="3"/>
    <x v="5"/>
    <n v="4"/>
    <s v="SEMARANG"/>
    <s v="INNER - SEMARANG JATENG UTARA"/>
    <s v="MJE"/>
    <s v="REG"/>
    <s v="AO"/>
    <x v="0"/>
    <m/>
    <s v="FCC - HD1A - PROGRESS"/>
    <s v="RBS-Regional 3"/>
    <d v="2026-09-08T15:06:16"/>
    <d v="2026-09-09T08:48:03"/>
    <n v="69386223"/>
    <m/>
    <n v="142426803399"/>
    <s v="MANFIELD COATINGS INDONESIA"/>
    <s v="ODP-MJE-FB/056"/>
    <m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m/>
    <m/>
    <m/>
    <d v="2026-08-09T15:10:24"/>
    <m/>
    <m/>
    <s v="FCC"/>
    <s v="SEMARANG TUGU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0"/>
    <n v="1002576748"/>
    <n v="3"/>
    <x v="6"/>
    <n v="5"/>
    <s v="SBY UTARA"/>
    <s v="MANYAR"/>
    <s v="MGO"/>
    <s v="REG"/>
    <s v="AO"/>
    <x v="0"/>
    <m/>
    <s v="FCC - HD1A - PROGRESS"/>
    <s v="RBS-Regional 3"/>
    <d v="2026-09-08T11:42:20"/>
    <d v="2026-09-08T11:44:14"/>
    <n v="69385972"/>
    <m/>
    <m/>
    <s v="SMPN 3 SURABAYA"/>
    <m/>
    <m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d v="1970-01-01T00:00:00"/>
    <s v="FCC"/>
    <d v="2026-08-09T11:55:11"/>
    <m/>
    <m/>
    <s v="FCC"/>
    <s v="MERGOYOSO"/>
    <s v="OCA"/>
    <m/>
    <s v="MYDITA RBS - HD1A - PROGRESS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1970-01-01T00:00:00"/>
    <d v="1970-01-01T00:00:00"/>
    <m/>
    <m/>
    <m/>
    <e v="#NUM!"/>
    <e v="#NUM!"/>
    <x v="0"/>
  </r>
  <r>
    <n v="61"/>
    <n v="1002577763"/>
    <n v="3"/>
    <x v="6"/>
    <n v="5"/>
    <s v="MADURA"/>
    <s v="BANGKALAN"/>
    <s v="KML"/>
    <s v="REG"/>
    <s v="AO"/>
    <x v="0"/>
    <m/>
    <s v="FCC - HD1A - PROGRESS"/>
    <s v="RBS-Regional 3"/>
    <d v="2026-09-08T18:24:30"/>
    <d v="2026-09-09T08:32:02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FCC"/>
    <s v="X"/>
    <s v="NO ADDON"/>
    <m/>
    <s v="MYDITA RBS - HD1A - PROGRESS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62"/>
    <n v="1002576667"/>
    <n v="3"/>
    <x v="6"/>
    <n v="5"/>
    <s v="SBY UTARA"/>
    <s v="MANYAR"/>
    <s v="MGO"/>
    <s v="REG"/>
    <s v="AO"/>
    <x v="0"/>
    <m/>
    <s v="FCC - HD1A - PROGRESS"/>
    <s v="RBS-Regional 3"/>
    <d v="2026-09-08T11:23:37"/>
    <d v="2026-09-08T11:25:09"/>
    <n v="69385936"/>
    <m/>
    <m/>
    <s v="SMPN 3 SURABAYA"/>
    <m/>
    <m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d v="1970-01-01T00:00:00"/>
    <s v="FCC"/>
    <d v="2026-08-09T11:25:22"/>
    <m/>
    <m/>
    <s v="FCC"/>
    <s v="MERGOYOSO"/>
    <s v="OCA"/>
    <m/>
    <s v="MYDITA RBS - HD1A - PROGRESS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1970-01-01T00:00:00"/>
    <d v="1970-01-01T00:00:00"/>
    <m/>
    <m/>
    <m/>
    <e v="#NUM!"/>
    <e v="#NUM!"/>
    <x v="0"/>
  </r>
  <r>
    <n v="63"/>
    <n v="1002571936"/>
    <n v="3"/>
    <x v="4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4"/>
    <n v="1002571916"/>
    <n v="3"/>
    <x v="4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65"/>
    <n v="1002568862"/>
    <n v="3"/>
    <x v="0"/>
    <n v="4"/>
    <s v="SOLO"/>
    <s v="INNER - SOLO JATENG TIMUR"/>
    <s v="KRT"/>
    <s v="REG"/>
    <s v="AO"/>
    <x v="0"/>
    <m/>
    <s v="FCC - HD1A - PROGRESS"/>
    <s v="RBS-Regional 3"/>
    <d v="2026-09-03T09:15:42"/>
    <d v="2026-09-03T09:17:08"/>
    <n v="69382744"/>
    <m/>
    <m/>
    <s v="GEDUNG ANSENA AUDIT GLOBAL 4"/>
    <m/>
    <m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9T09:25:39"/>
    <m/>
    <m/>
    <s v="FCC"/>
    <s v="X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66"/>
    <n v="1002568834"/>
    <n v="3"/>
    <x v="0"/>
    <n v="4"/>
    <s v="SOLO"/>
    <s v="INNER - SOLO JATENG TIMUR"/>
    <s v="KRT"/>
    <s v="REG"/>
    <s v="AO"/>
    <x v="0"/>
    <m/>
    <s v="FCC - HD1A - PROGRESS"/>
    <s v="RBS-Regional 3"/>
    <d v="2026-09-03T09:10:58"/>
    <d v="2026-09-03T09:12:08"/>
    <n v="69382772"/>
    <m/>
    <m/>
    <s v="Gedung Audit fraud ANS 3"/>
    <m/>
    <m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9T09:25:39"/>
    <m/>
    <m/>
    <s v="FCC"/>
    <s v="X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67"/>
    <n v="1002568893"/>
    <n v="3"/>
    <x v="0"/>
    <n v="4"/>
    <s v="SOLO"/>
    <s v="INNER - SOLO JATENG TIMUR"/>
    <s v="KRT"/>
    <s v="REG"/>
    <s v="AO"/>
    <x v="0"/>
    <m/>
    <s v="FCC - HD1A - SUBMIT"/>
    <s v="RBS-Regional 3"/>
    <d v="2026-09-03T09:21:23"/>
    <d v="2026-09-07T11:24:23"/>
    <n v="69382805"/>
    <m/>
    <m/>
    <s v="GEDUNG ANSENA AUDIT GLOBAL 5"/>
    <s v="ODP-KRT-FW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08 08:00:00|Nama PIC : Cahyo No HP : 085764652186 Alt :  M Janji : 08 September 2026 Jam Pasang : 08.00 - 13:00  NoteÃ‚Â :  hubungi terlebih dahulu sebelum kelokasi|40981184|MYDITA"/>
    <s v="FCC"/>
    <d v="2026-03-09T09:25:39"/>
    <m/>
    <m/>
    <s v="FCC"/>
    <s v="X"/>
    <s v="NO ADDON"/>
    <m/>
    <s v="AGREE : Lanjut berlangganan b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8T08:00:00"/>
    <s v="2026-09-08 08:00:00|Nama PIC : Cahyo No HP : 085764652186 Alt :  M Janji : 08 September 2026 Jam Pasang : 08.00 - 13:00  NoteÃ‚Â :  hubungi terlebih dahulu sebelum kelokasi|40981184|MYDITA"/>
    <m/>
    <m/>
    <m/>
    <e v="#NUM!"/>
    <e v="#NUM!"/>
    <x v="0"/>
  </r>
  <r>
    <n v="68"/>
    <n v="1002576191"/>
    <n v="3"/>
    <x v="0"/>
    <n v="4"/>
    <s v="SOLO"/>
    <s v="INNER - SOLO JATENG TIMUR"/>
    <s v="KRT"/>
    <s v="REG"/>
    <s v="AO"/>
    <x v="0"/>
    <m/>
    <s v="MYCX - SEND OPEN PAPERLESS"/>
    <s v="RBS-Regional 3"/>
    <d v="2026-09-08T09:04:16"/>
    <d v="2026-09-08T09:06:17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9"/>
    <n v="1002577404"/>
    <n v="3"/>
    <x v="1"/>
    <n v="5"/>
    <s v="JEMBER"/>
    <s v="BANYUWANGI"/>
    <s v="KET"/>
    <s v="REG"/>
    <s v="AO"/>
    <x v="0"/>
    <m/>
    <s v="MYCX - SEND OPEN PAPERLESS"/>
    <s v="RBS-Regional 3"/>
    <d v="2026-09-08T15:57:09"/>
    <d v="2026-09-08T16:00:05"/>
    <n v="69386301"/>
    <m/>
    <n v="152517201806"/>
    <s v="PT DUTA CERMELANG MOTORS "/>
    <s v="ODP-KET-FE/18"/>
    <m/>
    <m/>
    <m/>
    <m/>
    <n v="114.392159357672"/>
    <n v="-8.1473739480175809"/>
    <s v="AMRBS;950225;REG3;PRAMUDIASTUTI AGENG N;081225561924;CP.Husni;085640409292;50mbps di 355rb inet only;PT DUTA CERMELANG MOTORS "/>
    <s v="Account Manager"/>
    <m/>
    <m/>
    <m/>
    <m/>
    <m/>
    <m/>
    <m/>
    <m/>
    <m/>
    <m/>
    <m/>
    <d v="2026-08-09T16:09:55"/>
    <m/>
    <m/>
    <s v="INPROGRESS_SC"/>
    <s v="BANYUWANGI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0"/>
    <n v="1002577475"/>
    <n v="3"/>
    <x v="0"/>
    <n v="4"/>
    <s v="SOLO"/>
    <s v="INNER - SOLO JATENG TIMUR"/>
    <s v="KRT"/>
    <s v="REG"/>
    <s v="AO"/>
    <x v="0"/>
    <m/>
    <s v="MYCX - SEND OPEN PAPERLESS"/>
    <s v="RBS-Regional 3"/>
    <d v="2026-09-08T15:56:26"/>
    <d v="2026-09-08T15:58:06"/>
    <n v="69386333"/>
    <m/>
    <n v="142505404477"/>
    <s v="New Balance Solo Paragon"/>
    <s v="ODP-KRT-FED/010"/>
    <m/>
    <m/>
    <m/>
    <m/>
    <n v="110.80990300000001"/>
    <n v="-7.5624184999999997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16:09:55"/>
    <m/>
    <m/>
    <s v="INPROGRESS_SC"/>
    <s v="X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71"/>
    <n v="1002575178"/>
    <n v="3"/>
    <x v="0"/>
    <n v="4"/>
    <s v="SOLO"/>
    <s v="INNER - SOLO JATENG TIMUR"/>
    <s v="KTO"/>
    <s v="REG"/>
    <s v="AO"/>
    <x v="0"/>
    <m/>
    <s v="MYCX - SEND OPEN PAPERLESS"/>
    <s v="RBS-Regional 3"/>
    <d v="2026-09-07T14:21:52"/>
    <d v="2026-09-07T14:24:06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INPROGRESS_SC"/>
    <s v="SOLO KARTOSURO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2"/>
    <n v="1002572983"/>
    <n v="3"/>
    <x v="2"/>
    <n v="5"/>
    <s v="MADIUN"/>
    <s v="BOJONEGORO"/>
    <s v="BJN"/>
    <s v="REG"/>
    <s v="AO"/>
    <x v="0"/>
    <m/>
    <s v="MYCX - SEND OPEN PAPERLESS"/>
    <s v="RBS-Regional 3"/>
    <d v="2026-09-05T11:59:24"/>
    <d v="2026-09-05T12:02:06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3"/>
    <n v="1002572979"/>
    <n v="3"/>
    <x v="2"/>
    <n v="5"/>
    <s v="MADIUN"/>
    <s v="BOJONEGORO"/>
    <s v="BJN"/>
    <s v="REG"/>
    <s v="AO"/>
    <x v="0"/>
    <m/>
    <s v="MYCX - SEND OPEN PAPERLESS"/>
    <s v="RBS-Regional 3"/>
    <d v="2026-09-05T11:57:44"/>
    <d v="2026-09-05T12:00:06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4"/>
    <n v="1002577497"/>
    <n v="3"/>
    <x v="7"/>
    <n v="5"/>
    <s v="MATARAM"/>
    <s v="LOMBOK TIMUR UTARA"/>
    <s v="SGG"/>
    <s v="REG"/>
    <s v="AO"/>
    <x v="0"/>
    <m/>
    <s v="CC - HD1A - INPROGRESS UNCONTACTED"/>
    <s v="RBS-Regional 3"/>
    <d v="2026-09-08T16:05:07"/>
    <d v="2026-09-08T18:25:39"/>
    <n v="69386335"/>
    <m/>
    <n v="172604214306"/>
    <s v="Sadev Deluxe"/>
    <s v="ODP-SGG-FAB/14"/>
    <m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m/>
    <m/>
    <m/>
    <d v="2026-08-09T16:09:55"/>
    <m/>
    <m/>
    <s v="FCC"/>
    <s v="LOMBOK UTARA"/>
    <s v="NO ADDON"/>
    <m/>
    <s v="UNCONTACTED : Invalid Phone Numb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5"/>
    <n v="1002576805"/>
    <n v="3"/>
    <x v="3"/>
    <n v="5"/>
    <s v="SINGARJA"/>
    <s v="KLUNGKUNG"/>
    <s v="SMA"/>
    <s v="REG"/>
    <s v="AO"/>
    <x v="0"/>
    <m/>
    <s v="CC - HD1A - INPROGRESS UNCONTACTED"/>
    <s v="RBS-Regional 3"/>
    <d v="2026-09-08T12:13:30"/>
    <d v="2026-09-08T16:37:56"/>
    <n v="69386012"/>
    <m/>
    <n v="172428816094"/>
    <s v="MINGZHEN COLLECTION"/>
    <s v="ODP-SMA-FAE/11"/>
    <m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m/>
    <m/>
    <m/>
    <d v="2026-08-09T12:25:32"/>
    <m/>
    <m/>
    <s v="FCC"/>
    <s v="SEMARAPURA"/>
    <s v="OCA"/>
    <m/>
    <s v="UNCONTACTED : Mail Box - Memo NENG PUTRI MEILINDA PERMATASARI 40981184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77"/>
    <n v="1002571491"/>
    <n v="3"/>
    <x v="4"/>
    <n v="4"/>
    <s v="PURWOKERTO"/>
    <s v="PURWOKERTO"/>
    <s v="PWT"/>
    <s v="REG"/>
    <s v="AO"/>
    <x v="0"/>
    <m/>
    <s v="CC - HD1A - INPROGRESS UNCONTACTED"/>
    <s v="RBS-Regional 3"/>
    <d v="2026-09-04T12:50:18"/>
    <d v="2026-09-08T15:52:13"/>
    <n v="69383831"/>
    <m/>
    <n v="146303629033"/>
    <s v="Buntos Cafe Padel"/>
    <s v="ODP-PWT-FBB/186"/>
    <m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m/>
    <m/>
    <m/>
    <d v="2026-04-09T12:54:54"/>
    <d v="2026-09-10T08:00:00"/>
    <m/>
    <s v="FCC"/>
    <s v="X"/>
    <s v="NO ADDON"/>
    <m/>
    <s v="UNCONTACTED : Telepon Tidak Diangkat - RNA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78"/>
    <n v="1002566671"/>
    <n v="3"/>
    <x v="3"/>
    <n v="5"/>
    <s v="SINGARJA"/>
    <s v="TABANAN"/>
    <s v="TBN"/>
    <s v="REG"/>
    <s v="AO"/>
    <x v="0"/>
    <m/>
    <s v="CC - HD1A - INPROGRESS UNCONTACTED"/>
    <s v="RBS-Regional 3"/>
    <d v="2026-09-02T08:33:23"/>
    <d v="2026-09-08T19:26:45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FCC"/>
    <s v="TABANAN"/>
    <s v="NO ADDON"/>
    <m/>
    <s v="UNCONTACTED : Mail Box - Memo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"/>
    <n v="1002566613"/>
    <n v="3"/>
    <x v="3"/>
    <n v="5"/>
    <s v="SINGARJA"/>
    <s v="TABANAN"/>
    <s v="TBN"/>
    <s v="REG"/>
    <s v="AO"/>
    <x v="0"/>
    <m/>
    <s v="CC - HD1A - INPROGRESS UNCONTACTED"/>
    <s v="RBS-Regional 3"/>
    <d v="2026-09-02T08:18:13"/>
    <d v="2026-09-08T17:36:42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FCC"/>
    <s v="TABANAN"/>
    <s v="NO ADDON"/>
    <m/>
    <s v="UNCONTACTED : Mail Box - Memo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"/>
    <n v="1002571774"/>
    <n v="3"/>
    <x v="2"/>
    <n v="5"/>
    <s v="KEDIRI"/>
    <s v="BLITAR"/>
    <s v="PAN"/>
    <s v="REG"/>
    <s v="AO"/>
    <x v="0"/>
    <s v="1P INET"/>
    <s v="WAITING AKTIFASI IHLD"/>
    <s v="RBS-Regional 3"/>
    <d v="2026-09-04T14:07:47"/>
    <d v="2026-09-05T12:15:01"/>
    <n v="69381290"/>
    <m/>
    <m/>
    <s v="BASECAMP PENDAKIAN GUNUNG KELUD VIA KARANGREJO"/>
    <m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4-09T14:10:02"/>
    <m/>
    <m/>
    <s v="UNSC"/>
    <s v="WLINGI"/>
    <s v="NO ADDON"/>
    <m/>
    <s v="WAITING:  |MYDITA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81"/>
    <n v="1002570665"/>
    <n v="3"/>
    <x v="6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</r>
  <r>
    <n v="82"/>
    <n v="1002564602"/>
    <n v="3"/>
    <x v="7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83"/>
    <n v="1002566333"/>
    <n v="3"/>
    <x v="4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84"/>
    <n v="1002576050"/>
    <n v="3"/>
    <x v="6"/>
    <n v="5"/>
    <s v="SBY UTARA"/>
    <s v="GRESIK"/>
    <s v="KDE"/>
    <s v="REG"/>
    <s v="AO"/>
    <x v="0"/>
    <s v="1P INET"/>
    <s v="MIE - SEND SURVEY"/>
    <s v="RBS-Regional 3"/>
    <d v="2026-09-08T08:17:56"/>
    <d v="2026-09-08T08:20:0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SURVEY_NEW_MANJA"/>
    <s v="NON-HERO GRESIK"/>
    <s v="NO ADDON"/>
    <m/>
    <s v="MIE - SEND SURVEY"/>
    <s v="HSI Bisnis Promo HUT RI PSB 70% - 75 Mbps"/>
    <s v="INDIBIZ"/>
    <m/>
    <m/>
    <d v="2026-09-10T11:00:00"/>
    <s v="2026-09-10 11:00:00 | M Janji : (09/09/2026) jam Pasang : 10:00 Note : hubungi pelanggan jika ingin kelokasi"/>
    <m/>
    <m/>
    <m/>
    <e v="#NUM!"/>
    <e v="#NUM!"/>
    <x v="0"/>
  </r>
  <r>
    <n v="85"/>
    <n v="1002577815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9:56:56"/>
    <d v="2026-09-08T19:58:06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SURVEY_NEW_MANJA"/>
    <s v="JOHAR"/>
    <s v="NO ADDON"/>
    <m/>
    <s v="MIE - SEND SURVEY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m/>
    <m/>
    <m/>
    <e v="#NUM!"/>
    <e v="#NUM!"/>
    <x v="0"/>
  </r>
  <r>
    <n v="86"/>
    <n v="1002577665"/>
    <n v="3"/>
    <x v="1"/>
    <n v="5"/>
    <s v="SIDOARJO"/>
    <s v="INNER - JATIM TIMUR"/>
    <s v="KRN"/>
    <s v="REG"/>
    <s v="AO"/>
    <x v="0"/>
    <s v="1P INET"/>
    <s v="MIE - SEND SURVEY"/>
    <s v="RBS-Regional 3"/>
    <d v="2026-09-08T16:59:56"/>
    <d v="2026-09-08T17:02:02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m/>
    <s v="SURVEY_NEW_MANJA"/>
    <s v="KRIAN"/>
    <s v="NO ADDON"/>
    <m/>
    <s v="MIE - SEND SURVEY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</r>
  <r>
    <n v="87"/>
    <n v="1002577053"/>
    <n v="3"/>
    <x v="3"/>
    <n v="5"/>
    <s v="DENPASAR"/>
    <s v="JIMBARAN"/>
    <s v="JBR"/>
    <s v="REG"/>
    <s v="AO"/>
    <x v="0"/>
    <m/>
    <s v="MIE - SEND SURVEY"/>
    <s v="RBS-Regional 3"/>
    <d v="2026-09-08T14:20:29"/>
    <d v="2026-09-09T08:26:01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SURVEY_NEW_MANJA"/>
    <s v="JIMBARAN NUSA DU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</r>
  <r>
    <n v="88"/>
    <n v="1002577154"/>
    <n v="3"/>
    <x v="3"/>
    <n v="5"/>
    <s v="DENPASAR"/>
    <s v="JIMBARAN"/>
    <s v="JBR"/>
    <s v="REG"/>
    <s v="AO"/>
    <x v="0"/>
    <m/>
    <s v="MIE - SEND SURVEY"/>
    <s v="RBS-Regional 3"/>
    <d v="2026-09-08T14:28:46"/>
    <d v="2026-09-09T08:30:01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SURVEY_NEW_MANJA"/>
    <s v="JIMBARAN NUSA DUA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</r>
  <r>
    <n v="89"/>
    <n v="1002576992"/>
    <n v="3"/>
    <x v="5"/>
    <n v="4"/>
    <s v="SEMARANG"/>
    <s v="UNGARAN"/>
    <s v="ABR"/>
    <s v="REG"/>
    <s v="AO"/>
    <x v="0"/>
    <s v="1P INET"/>
    <s v="MIE - SEND SURVEY"/>
    <s v="RBS-Regional 3"/>
    <d v="2026-09-08T13:38:57"/>
    <d v="2026-09-08T13:40:0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m/>
    <s v="SURVEY_NEW_MANJA"/>
    <s v="AMBARAWA"/>
    <s v="NO ADDON"/>
    <m/>
    <s v="MIE - SEND SURVEY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90"/>
    <n v="1002576991"/>
    <n v="3"/>
    <x v="4"/>
    <n v="4"/>
    <s v="PURWOKERTO"/>
    <s v="CILACAP"/>
    <s v="GML"/>
    <s v="REG"/>
    <s v="AO"/>
    <x v="0"/>
    <s v="1P INET"/>
    <s v="MIE - SEND SURVEY"/>
    <s v="RBS-Regional 3"/>
    <d v="2026-09-08T13:38:57"/>
    <d v="2026-09-08T13:40:06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SURVEY_NEW_MANJA"/>
    <s v="X"/>
    <s v="NO ADDON"/>
    <m/>
    <s v="MIE - SEND SURVEY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m/>
    <m/>
    <m/>
    <e v="#NUM!"/>
    <e v="#NUM!"/>
    <x v="0"/>
  </r>
  <r>
    <n v="91"/>
    <n v="1002577731"/>
    <n v="3"/>
    <x v="6"/>
    <n v="5"/>
    <s v="MADURA"/>
    <s v="BANGKALAN"/>
    <s v="BKL"/>
    <s v="REG"/>
    <s v="AO"/>
    <x v="0"/>
    <s v="1P INET"/>
    <s v="MIE - SEND SURVEY"/>
    <s v="RBS-Regional 3"/>
    <d v="2026-09-08T17:47:57"/>
    <d v="2026-09-08T17:50:01"/>
    <n v="69386421"/>
    <m/>
    <n v="152435910356"/>
    <s v="YAYASAN PENDIDIKAN AN NIDHOMIYAH"/>
    <s v="ODP-BKL-FED/05 FED/D01/05.01"/>
    <s v="WO063866146"/>
    <m/>
    <m/>
    <m/>
    <n v="112.75258999317801"/>
    <n v="-7.0890429103476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SURVEY_NEW_MANJA"/>
    <s v="X"/>
    <s v="NETMONK"/>
    <m/>
    <s v="MIE - SEND SURVEY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m/>
    <m/>
    <m/>
    <e v="#NUM!"/>
    <e v="#NUM!"/>
    <x v="0"/>
  </r>
  <r>
    <n v="92"/>
    <n v="1002577739"/>
    <n v="3"/>
    <x v="5"/>
    <n v="4"/>
    <s v="SEMARANG"/>
    <s v="KENDAL"/>
    <s v="KDL"/>
    <s v="REG"/>
    <s v="AO"/>
    <x v="0"/>
    <s v="1P INET"/>
    <s v="MIE - SEND SURVEY"/>
    <s v="RBS-Regional 3"/>
    <d v="2026-09-08T17:50:57"/>
    <d v="2026-09-08T17:52:28"/>
    <n v="69386402"/>
    <m/>
    <n v="146457106512"/>
    <s v="CV. Duta Pancaran"/>
    <s v="ODP-KDL-FD/210 FD/D15/210.01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SURVEY_NEW_MANJA"/>
    <s v="X"/>
    <s v="NO ADDON"/>
    <m/>
    <s v="MIE - SEND SURVEY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m/>
    <m/>
    <m/>
    <e v="#NUM!"/>
    <e v="#NUM!"/>
    <x v="0"/>
  </r>
  <r>
    <n v="93"/>
    <n v="1002577807"/>
    <n v="3"/>
    <x v="4"/>
    <n v="4"/>
    <s v="MAGELANG"/>
    <s v="TEMANGGUNG"/>
    <s v="PRN"/>
    <s v="REG"/>
    <s v="AO"/>
    <x v="0"/>
    <s v="1P INET"/>
    <s v="MIE - SEND SURVEY"/>
    <s v="RBS-Regional 3"/>
    <d v="2026-09-08T19:44:57"/>
    <d v="2026-09-08T19:46:01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SURVEY_NEW_MANJA"/>
    <s v="PARAKAN"/>
    <s v="NO ADDON"/>
    <m/>
    <s v="MIE - SEND SURVEY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m/>
    <m/>
    <m/>
    <e v="#NUM!"/>
    <e v="#NUM!"/>
    <x v="0"/>
  </r>
  <r>
    <n v="94"/>
    <n v="1002577669"/>
    <n v="3"/>
    <x v="3"/>
    <n v="5"/>
    <s v="DENPASAR"/>
    <s v="JIMBARAN"/>
    <s v="KUT"/>
    <s v="REG"/>
    <s v="AO"/>
    <x v="0"/>
    <s v="1P INET"/>
    <s v="MIE - SEND SURVEY"/>
    <s v="RBS-Regional 3"/>
    <d v="2026-09-08T17:02:56"/>
    <d v="2026-09-08T17:04:06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SURVEY_NEW_MANJA"/>
    <s v="KUTA"/>
    <s v="OCA"/>
    <m/>
    <s v="MIE - SEND SURVEY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m/>
    <m/>
    <m/>
    <e v="#NUM!"/>
    <e v="#NUM!"/>
    <x v="0"/>
  </r>
  <r>
    <n v="95"/>
    <n v="1002576741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1:38:57"/>
    <d v="2026-09-08T11:40:0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SURVEY_NEW_MANJA"/>
    <s v="JOHAR"/>
    <s v="NO ADDON"/>
    <m/>
    <s v="MIE - SEND SURVEY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m/>
    <m/>
    <m/>
    <e v="#NUM!"/>
    <e v="#NUM!"/>
    <x v="0"/>
  </r>
  <r>
    <n v="96"/>
    <n v="1002576395"/>
    <n v="3"/>
    <x v="3"/>
    <n v="5"/>
    <s v="DENPASAR"/>
    <s v="UBUNG"/>
    <s v="UBN"/>
    <s v="REG"/>
    <s v="AO"/>
    <x v="0"/>
    <s v="1P INET"/>
    <s v="MIE - SEND SURVEY"/>
    <s v="RBS-Regional 3"/>
    <d v="2026-09-08T10:05:57"/>
    <d v="2026-09-08T10:08:02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SURVEY_NEW_MANJA"/>
    <s v="UBUNG"/>
    <s v="NO ADDON"/>
    <m/>
    <s v="MIE - SEND SURVEY"/>
    <s v="HSI Bisnis Promo HUT RI PSB 70% - 200 Mbps"/>
    <s v="INDIBIZ"/>
    <m/>
    <m/>
    <d v="2026-09-10T08:00:00"/>
    <s v="2026-09-10 08:00:00 | M Janji : (09/09/2026) jam Pasang : 09:00 Note : hubungi pelanggan jika ingin kelokasi"/>
    <m/>
    <m/>
    <m/>
    <e v="#NUM!"/>
    <e v="#NUM!"/>
    <x v="0"/>
  </r>
  <r>
    <n v="97"/>
    <n v="1002576138"/>
    <n v="3"/>
    <x v="6"/>
    <n v="5"/>
    <s v="SBY UTARA"/>
    <s v="GRESIK"/>
    <s v="KDE"/>
    <s v="REG"/>
    <s v="AO"/>
    <x v="0"/>
    <m/>
    <s v="MIE - SEND SURVEY"/>
    <s v="RBS-Regional 3"/>
    <d v="2026-09-08T08:48:09"/>
    <d v="2026-09-08T10:58:01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</r>
  <r>
    <n v="98"/>
    <n v="1002576833"/>
    <n v="3"/>
    <x v="4"/>
    <n v="4"/>
    <s v="PURWOKERTO"/>
    <s v="PURWOKERTO"/>
    <s v="PWT"/>
    <s v="REG"/>
    <s v="AO"/>
    <x v="0"/>
    <s v="1P INET"/>
    <s v="MIE - SEND SURVEY"/>
    <s v="RBS-Regional 3"/>
    <d v="2026-09-08T12:26:56"/>
    <d v="2026-09-08T12:28:0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SURVEY_NEW_MANJA"/>
    <s v="X"/>
    <s v="NO ADDON"/>
    <m/>
    <s v="MIE - SEND SURVEY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99"/>
    <n v="1002576319"/>
    <n v="3"/>
    <x v="7"/>
    <n v="5"/>
    <s v="MATARAM"/>
    <s v="SUMBAWA"/>
    <s v="SBW"/>
    <s v="REG"/>
    <s v="AO"/>
    <x v="0"/>
    <m/>
    <s v="MIE - SEND SURVEY"/>
    <s v="RBS-Regional 3"/>
    <d v="2026-09-08T09:42:33"/>
    <d v="2026-09-08T12:22:01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</r>
  <r>
    <n v="100"/>
    <n v="1002577747"/>
    <n v="3"/>
    <x v="5"/>
    <n v="4"/>
    <s v="PEKALONGAN"/>
    <s v="BREBES"/>
    <s v="BMU"/>
    <s v="REG"/>
    <s v="AO"/>
    <x v="0"/>
    <s v="1P INET"/>
    <s v="MIE - SEND SURVEY"/>
    <s v="RBS-Regional 3"/>
    <d v="2026-09-08T17:59:57"/>
    <d v="2026-09-08T18:02:06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SURVEY_NEW_MANJA"/>
    <s v="BUMIAYU"/>
    <s v="NO ADDON"/>
    <m/>
    <s v="MIE - SEND SURVEY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m/>
    <m/>
    <m/>
    <e v="#NUM!"/>
    <e v="#NUM!"/>
    <x v="0"/>
  </r>
  <r>
    <n v="101"/>
    <n v="1002577745"/>
    <n v="3"/>
    <x v="4"/>
    <n v="4"/>
    <s v="MAGELANG"/>
    <s v="TEMANGGUNG"/>
    <s v="PRN"/>
    <s v="REG"/>
    <s v="AO"/>
    <x v="0"/>
    <s v="1P INET"/>
    <s v="MIE - SEND SURVEY"/>
    <s v="RBS-Regional 3"/>
    <d v="2026-09-08T17:56:57"/>
    <d v="2026-09-08T17:58:06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SURVEY_NEW_MANJA"/>
    <s v="PARAKAN"/>
    <s v="NO ADDON"/>
    <m/>
    <s v="MIE - SEND SURVEY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m/>
    <m/>
    <m/>
    <e v="#NUM!"/>
    <e v="#NUM!"/>
    <x v="0"/>
  </r>
  <r>
    <n v="102"/>
    <n v="1002577685"/>
    <n v="3"/>
    <x v="4"/>
    <n v="4"/>
    <s v="PURWOKERTO"/>
    <s v="PURWOKERTO"/>
    <s v="AJB"/>
    <s v="REG"/>
    <s v="AO"/>
    <x v="0"/>
    <s v="1P INET"/>
    <s v="MIE - SEND SURVEY"/>
    <s v="RBS-Regional 3"/>
    <d v="2026-09-08T17:11:56"/>
    <d v="2026-09-08T17:14:06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m/>
    <s v="SURVEY_NEW_MANJA"/>
    <s v="AJIBARANG"/>
    <s v="NO ADDON"/>
    <m/>
    <s v="MIE - SEND SURVEY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m/>
    <m/>
    <m/>
    <e v="#NUM!"/>
    <e v="#NUM!"/>
    <x v="0"/>
  </r>
  <r>
    <n v="103"/>
    <n v="1002577702"/>
    <n v="3"/>
    <x v="3"/>
    <n v="5"/>
    <s v="DENPASAR"/>
    <s v="JIMBARAN"/>
    <s v="BNO"/>
    <s v="REG"/>
    <s v="AO"/>
    <x v="0"/>
    <s v="2P INET + VOICE"/>
    <s v="MIE - SEND SURVEY"/>
    <s v="RBS-Regional 3"/>
    <d v="2026-09-08T17:20:57"/>
    <d v="2026-09-08T17:22:0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SURVEY_NEW_MANJA"/>
    <s v="BENOA"/>
    <s v="NO ADDON"/>
    <m/>
    <s v="MIE - SEND SURVEY"/>
    <s v="HSI Bisnis Basic Bundling Phone PSB 70% - Free 800 Menit - 50 Mbps"/>
    <s v="INDIBIZ"/>
    <m/>
    <m/>
    <d v="2026-09-11T08:00:00"/>
    <s v="2026-09-11 08:00:00 | Tanggal : 9 September 2026 Jam : pagi siang Hubungi pelanggan sebelum ke lokasi  "/>
    <m/>
    <m/>
    <m/>
    <e v="#NUM!"/>
    <e v="#NUM!"/>
    <x v="0"/>
  </r>
  <r>
    <n v="104"/>
    <n v="1002577701"/>
    <n v="3"/>
    <x v="6"/>
    <n v="5"/>
    <s v="SBY SELATAN"/>
    <s v="MANYAR"/>
    <s v="JGR"/>
    <s v="REG"/>
    <s v="AO"/>
    <x v="0"/>
    <s v="1P INET"/>
    <s v="MIE - SEND SURVEY"/>
    <s v="RBS-Regional 3"/>
    <d v="2026-09-08T17:20:57"/>
    <d v="2026-09-08T17:22:01"/>
    <n v="69386393"/>
    <m/>
    <n v="152310255974"/>
    <s v="dua putri cell"/>
    <s v="ODP-RKT-FFU/27 FFU/D07/27.01"/>
    <s v="WO063864236"/>
    <m/>
    <m/>
    <m/>
    <n v="112.790565"/>
    <n v="-7.3086159999999998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m/>
    <s v="SURVEY_NEW_MANJA"/>
    <s v="JAGIR"/>
    <s v="OCA"/>
    <m/>
    <s v="MIE - SEND SURVEY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105"/>
    <n v="1002577496"/>
    <n v="3"/>
    <x v="7"/>
    <n v="5"/>
    <s v="MATARAM"/>
    <s v="BIMA"/>
    <s v="KMP"/>
    <s v="REG"/>
    <s v="AO"/>
    <x v="0"/>
    <s v="1P INET"/>
    <s v="MIE - SEND SURVEY"/>
    <s v="RBS-Regional 3"/>
    <d v="2026-09-08T16:02:56"/>
    <d v="2026-09-08T16:04:0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SURVEY_NEW_MANJA"/>
    <s v="DOMPU"/>
    <s v="NO ADDON"/>
    <m/>
    <s v="MIE - SEND SURVEY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</r>
  <r>
    <n v="106"/>
    <n v="1002577418"/>
    <n v="3"/>
    <x v="3"/>
    <n v="5"/>
    <s v="DENPASAR"/>
    <s v="UBUNG"/>
    <s v="UBN"/>
    <s v="REG"/>
    <s v="AO"/>
    <x v="0"/>
    <m/>
    <s v="MIE - SEND SURVEY"/>
    <s v="RBS-Regional 3"/>
    <d v="2026-09-08T15:41:10"/>
    <d v="2026-09-08T17:40:02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m/>
    <s v="SURVEY_NEW_MANJA"/>
    <s v="UBU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</r>
  <r>
    <n v="107"/>
    <n v="1002577359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5:20:56"/>
    <d v="2026-09-08T15:22:07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SURVEY_NEW_MANJA"/>
    <s v="JOHAR"/>
    <s v="NO ADDON"/>
    <m/>
    <s v="MIE - SEND SURVEY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108"/>
    <n v="1002577362"/>
    <n v="3"/>
    <x v="6"/>
    <n v="5"/>
    <s v="SBY UTARA"/>
    <s v="GRESIK"/>
    <s v="CRM"/>
    <s v="REG"/>
    <s v="AO"/>
    <x v="0"/>
    <s v="1P INET"/>
    <s v="MIE - SEND SURVEY"/>
    <s v="RBS-Regional 3"/>
    <d v="2026-09-08T15:20:56"/>
    <d v="2026-09-08T15:22:01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SEND SURVEY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</r>
  <r>
    <n v="109"/>
    <n v="1002577361"/>
    <n v="3"/>
    <x v="4"/>
    <n v="4"/>
    <s v="PURWOKERTO"/>
    <s v="BANJARNEGARA"/>
    <s v="BJR"/>
    <s v="REG"/>
    <s v="AO"/>
    <x v="0"/>
    <s v="1P INET"/>
    <s v="MIE - SEND SURVEY"/>
    <s v="RBS-Regional 3"/>
    <d v="2026-09-08T15:20:56"/>
    <d v="2026-09-08T15:22:01"/>
    <n v="69386273"/>
    <m/>
    <n v="146372102148"/>
    <s v="KPRI AMAL BHAKTI"/>
    <s v="ODP-BJR-FZ/069 FZ/D03/069.01"/>
    <s v="WO063850570"/>
    <m/>
    <m/>
    <m/>
    <n v="109.730204"/>
    <n v="-7.2705209999999996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SURVEY_NEW_MANJA"/>
    <s v="X"/>
    <s v="NO ADDON"/>
    <m/>
    <s v="MIE - SEND SURVEY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m/>
    <m/>
    <m/>
    <e v="#NUM!"/>
    <e v="#NUM!"/>
    <x v="0"/>
  </r>
  <r>
    <n v="110"/>
    <n v="1002577305"/>
    <n v="3"/>
    <x v="1"/>
    <n v="5"/>
    <s v="SIDOARJO"/>
    <s v="INNER - JATIM TIMUR"/>
    <s v="KRN"/>
    <s v="REG"/>
    <s v="AO"/>
    <x v="0"/>
    <s v="1P INET"/>
    <s v="MIE - SEND SURVEY"/>
    <s v="RBS-Regional 3"/>
    <d v="2026-09-08T15:02:56"/>
    <d v="2026-09-08T15:04:01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m/>
    <s v="SURVEY_NEW_MANJA"/>
    <s v="KRIAN"/>
    <s v="NO ADDON"/>
    <m/>
    <s v="MIE - SEND SURVEY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m/>
    <m/>
    <m/>
    <e v="#NUM!"/>
    <e v="#NUM!"/>
    <x v="0"/>
  </r>
  <r>
    <n v="111"/>
    <n v="1002577288"/>
    <n v="3"/>
    <x v="1"/>
    <n v="5"/>
    <s v="SIDOARJO"/>
    <s v="INNER - JATIM TIMUR"/>
    <s v="SPJ"/>
    <s v="REG"/>
    <s v="AO"/>
    <x v="0"/>
    <s v="2P INET + VOICE"/>
    <s v="MIE - SEND SURVEY"/>
    <s v="RBS-Regional 3"/>
    <d v="2026-09-08T14:59:56"/>
    <d v="2026-09-08T15:02:33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SURVEY_NEW_MANJA"/>
    <s v="SEPANJANG"/>
    <s v="NO ADDON"/>
    <m/>
    <s v="MIE - SEND SURVEY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m/>
    <m/>
    <m/>
    <e v="#NUM!"/>
    <e v="#NUM!"/>
    <x v="0"/>
  </r>
  <r>
    <n v="112"/>
    <n v="1002577291"/>
    <n v="3"/>
    <x v="6"/>
    <n v="5"/>
    <s v="SBY UTARA"/>
    <s v="TANDES"/>
    <s v="BBE"/>
    <s v="REG"/>
    <s v="AO"/>
    <x v="0"/>
    <s v="1P INET"/>
    <s v="MIE - SEND SURVEY"/>
    <s v="RBS-Regional 3"/>
    <d v="2026-09-08T14:59:56"/>
    <d v="2026-09-08T15:02:0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SURVEY_NEW_MANJA"/>
    <s v="BAMBE"/>
    <s v="NO ADDON"/>
    <m/>
    <s v="MIE - SEND SURVEY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</r>
  <r>
    <n v="113"/>
    <n v="1002577290"/>
    <n v="3"/>
    <x v="6"/>
    <n v="5"/>
    <s v="SBY UTARA"/>
    <s v="TANDES"/>
    <s v="BBE"/>
    <s v="REG"/>
    <s v="AO"/>
    <x v="0"/>
    <s v="1P INET"/>
    <s v="MIE - SEND SURVEY"/>
    <s v="RBS-Regional 3"/>
    <d v="2026-09-08T14:59:56"/>
    <d v="2026-09-08T15:02:0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m/>
    <s v="SURVEY_NEW_MANJA"/>
    <s v="BAMBE"/>
    <s v="NO ADDON"/>
    <m/>
    <s v="MIE - SEND SURVEY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114"/>
    <n v="1002576412"/>
    <n v="3"/>
    <x v="5"/>
    <n v="4"/>
    <s v="PEKALONGAN"/>
    <s v="SLAWI"/>
    <s v="BLU"/>
    <s v="REG"/>
    <s v="AO"/>
    <x v="0"/>
    <m/>
    <s v="MIE - SEND SURVEY"/>
    <s v="RBS-Regional 3"/>
    <d v="2026-09-08T10:20:07"/>
    <d v="2026-09-09T08:38:01"/>
    <n v="69385848"/>
    <m/>
    <n v="142206131388"/>
    <s v="SMPN 2 MARGASARI"/>
    <s v="ODP-BLU-FA/151"/>
    <s v="WO063883906"/>
    <m/>
    <m/>
    <m/>
    <n v="109.0079889"/>
    <n v="-7.0987684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m/>
    <m/>
    <m/>
    <e v="#NUM!"/>
    <e v="#NUM!"/>
    <x v="0"/>
  </r>
  <r>
    <n v="115"/>
    <n v="1002576848"/>
    <n v="3"/>
    <x v="5"/>
    <n v="4"/>
    <s v="SEMARANG"/>
    <s v="UNGARAN"/>
    <s v="ABR"/>
    <s v="REG"/>
    <s v="AO"/>
    <x v="0"/>
    <s v="1P INET"/>
    <s v="MIE - SEND SURVEY"/>
    <s v="RBS-Regional 3"/>
    <d v="2026-09-08T12:41:57"/>
    <d v="2026-09-08T12:44:01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SURVEY_NEW_MANJA"/>
    <s v="AMBARAWA"/>
    <s v="NO ADDON"/>
    <m/>
    <s v="MIE - SEND SURVEY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116"/>
    <n v="1002577773"/>
    <n v="3"/>
    <x v="7"/>
    <n v="5"/>
    <s v="KUPANG"/>
    <s v="ENDE"/>
    <s v="END"/>
    <s v="REG"/>
    <s v="AO"/>
    <x v="0"/>
    <s v="1P INET"/>
    <s v="MIE - SEND SURVEY"/>
    <s v="RBS-Regional 3"/>
    <d v="2026-09-08T18:50:56"/>
    <d v="2026-09-08T18:52:02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SURVEY_NEW_MANJA"/>
    <s v="ENDE"/>
    <s v="NO ADDON"/>
    <m/>
    <s v="MIE - SEND SURVEY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m/>
    <m/>
    <m/>
    <e v="#NUM!"/>
    <e v="#NUM!"/>
    <x v="0"/>
  </r>
  <r>
    <n v="117"/>
    <n v="1002577771"/>
    <n v="3"/>
    <x v="4"/>
    <n v="4"/>
    <s v="YOGYAKARTA"/>
    <s v="SLEMAN"/>
    <s v="SMN"/>
    <s v="REG"/>
    <s v="AO"/>
    <x v="0"/>
    <s v="1P INET"/>
    <s v="MIE - SEND SURVEY"/>
    <s v="RBS-Regional 3"/>
    <d v="2026-09-08T18:44:56"/>
    <d v="2026-09-08T18:46:01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SURVEY_NEW_MANJA"/>
    <s v="X"/>
    <s v="NO ADDON"/>
    <m/>
    <s v="MIE - SEND SURVEY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m/>
    <m/>
    <m/>
    <e v="#NUM!"/>
    <e v="#NUM!"/>
    <x v="0"/>
  </r>
  <r>
    <n v="118"/>
    <n v="1002577707"/>
    <n v="3"/>
    <x v="3"/>
    <n v="5"/>
    <s v="SINGARJA"/>
    <s v="SINGARAJA"/>
    <s v="SRR"/>
    <s v="REG"/>
    <s v="AO"/>
    <x v="0"/>
    <s v="1P INET"/>
    <s v="MIE - SEND SURVEY"/>
    <s v="RBS-Regional 3"/>
    <d v="2026-09-08T17:26:56"/>
    <d v="2026-09-08T17:28:01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m/>
    <s v="SURVEY_NEW_MANJA"/>
    <s v="X"/>
    <s v="NO ADDON"/>
    <m/>
    <s v="MIE - SEND SURVEY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119"/>
    <n v="1002577721"/>
    <n v="3"/>
    <x v="2"/>
    <n v="5"/>
    <s v="KEDIRI"/>
    <s v="KEDIRI"/>
    <s v="NDL"/>
    <s v="REG"/>
    <s v="AO"/>
    <x v="0"/>
    <s v="1P INET"/>
    <s v="MIE - SEND SURVEY"/>
    <s v="RBS-Regional 3"/>
    <d v="2026-09-08T17:38:57"/>
    <d v="2026-09-08T17:40:02"/>
    <n v="69386397"/>
    <m/>
    <n v="152651207997"/>
    <s v="TAMARA STATIONARY"/>
    <s v="ODP-NDL-FB/12 FB/D01/12.01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SURVEY_NEW_MANJA"/>
    <s v="NGADILUWIH"/>
    <s v="NO ADDON"/>
    <m/>
    <s v="MIE - SEND SURVEY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m/>
    <m/>
    <m/>
    <e v="#NUM!"/>
    <e v="#NUM!"/>
    <x v="0"/>
  </r>
  <r>
    <n v="120"/>
    <n v="1002577710"/>
    <n v="3"/>
    <x v="4"/>
    <n v="4"/>
    <s v="YOGYAKARTA"/>
    <s v="SLEMAN"/>
    <s v="KLS"/>
    <s v="REG"/>
    <s v="AO"/>
    <x v="0"/>
    <s v="1P INET"/>
    <s v="MIE - SEND SURVEY"/>
    <s v="RBS-Regional 3"/>
    <d v="2026-09-08T17:29:56"/>
    <d v="2026-09-08T17:32:06"/>
    <n v="69386416"/>
    <m/>
    <n v="146145133026"/>
    <s v="MTS N 3 KLATEN II"/>
    <s v="ODP-KLS-FDG/012"/>
    <s v="WO063864938"/>
    <m/>
    <m/>
    <m/>
    <n v="110.50227529999999"/>
    <n v="-7.7340640999999897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SURVEY_NEW_MANJA"/>
    <s v="KALASAN"/>
    <s v="NO ADDON"/>
    <m/>
    <s v="MIE - SEND SURVEY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m/>
    <m/>
    <m/>
    <e v="#NUM!"/>
    <e v="#NUM!"/>
    <x v="0"/>
  </r>
  <r>
    <n v="121"/>
    <n v="1002577711"/>
    <n v="3"/>
    <x v="7"/>
    <n v="5"/>
    <s v="MATARAM"/>
    <s v="SUMBAWA"/>
    <s v="SBW"/>
    <s v="REG"/>
    <s v="AO"/>
    <x v="0"/>
    <s v="1P INET"/>
    <s v="MIE - SEND SURVEY"/>
    <s v="RBS-Regional 3"/>
    <d v="2026-09-08T17:29:57"/>
    <d v="2026-09-08T17:32:01"/>
    <n v="69386417"/>
    <m/>
    <n v="172606792474"/>
    <s v="IIN KOST"/>
    <s v="ODP-SBW-FBA/24 FBA/D02/24.01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SURVEY_NEW_MANJA"/>
    <s v="X"/>
    <s v="OCA"/>
    <m/>
    <s v="MIE - SEND SURVEY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m/>
    <m/>
    <m/>
    <e v="#NUM!"/>
    <e v="#NUM!"/>
    <x v="0"/>
  </r>
  <r>
    <n v="122"/>
    <n v="1002575991"/>
    <n v="3"/>
    <x v="6"/>
    <n v="5"/>
    <s v="SBY UTARA"/>
    <s v="MANYAR"/>
    <s v="MGO"/>
    <s v="REG"/>
    <s v="AO"/>
    <x v="0"/>
    <s v="1P INET"/>
    <s v="MIE - SEND SURVEY"/>
    <s v="RBS-Regional 3"/>
    <d v="2026-09-08T07:20:57"/>
    <d v="2026-09-08T07:22:06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SURVEY_NEW_MANJA"/>
    <s v="MERGOYOSO"/>
    <s v="OCA"/>
    <m/>
    <s v="MIE - SEND SURVEY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</r>
  <r>
    <n v="123"/>
    <n v="1002576779"/>
    <n v="3"/>
    <x v="6"/>
    <n v="5"/>
    <s v="SBY SELATAN"/>
    <s v="MANYAR"/>
    <s v="MYR"/>
    <s v="REG"/>
    <s v="AO"/>
    <x v="0"/>
    <s v="1P INET"/>
    <s v="MIE - SEND SURVEY"/>
    <s v="RBS-Regional 3"/>
    <d v="2026-09-08T11:53:56"/>
    <d v="2026-09-08T11:56:06"/>
    <n v="69386000"/>
    <m/>
    <n v="152303245898"/>
    <s v="PT JAWA LUMBUNG MAS"/>
    <s v="ODP-MYR-FWV/23 FWV/D02/23.01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SURVEY_NEW_MANJA"/>
    <s v="MANYAR"/>
    <s v="NO ADDON"/>
    <m/>
    <s v="MIE - SEND SURVEY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m/>
    <m/>
    <m/>
    <e v="#NUM!"/>
    <e v="#NUM!"/>
    <x v="0"/>
  </r>
  <r>
    <n v="124"/>
    <n v="1002576084"/>
    <n v="3"/>
    <x v="6"/>
    <n v="5"/>
    <s v="MADURA"/>
    <s v="BANGKALAN"/>
    <s v="KML"/>
    <s v="REG"/>
    <s v="AO"/>
    <x v="0"/>
    <s v="1P INET"/>
    <s v="MIE - SEND SURVEY"/>
    <s v="RBS-Regional 3"/>
    <d v="2026-09-08T08:29:57"/>
    <d v="2026-09-08T08:32:01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SURVEY_NEW_MANJA"/>
    <s v="X"/>
    <s v="NO ADDON"/>
    <m/>
    <s v="MIE - SEND SURVEY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m/>
    <m/>
    <m/>
    <e v="#NUM!"/>
    <e v="#NUM!"/>
    <x v="0"/>
  </r>
  <r>
    <n v="125"/>
    <n v="1002576821"/>
    <n v="3"/>
    <x v="4"/>
    <n v="4"/>
    <s v="MAGELANG"/>
    <s v="WONOSOBO"/>
    <s v="WOS"/>
    <s v="REG"/>
    <s v="AO"/>
    <x v="0"/>
    <s v="1P INET"/>
    <s v="MIE - SEND SURVEY"/>
    <s v="RBS-Regional 3"/>
    <d v="2026-09-08T12:20:56"/>
    <d v="2026-09-08T12:22:0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SURVEY_NEW_MANJA"/>
    <s v="X"/>
    <s v="NO ADDON"/>
    <m/>
    <s v="MIE - SEND SURVEY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m/>
    <m/>
    <m/>
    <e v="#NUM!"/>
    <e v="#NUM!"/>
    <x v="0"/>
  </r>
  <r>
    <n v="126"/>
    <n v="1002576815"/>
    <n v="3"/>
    <x v="4"/>
    <n v="4"/>
    <s v="YOGYAKARTA"/>
    <s v="INNER - YOGYA JATENG SELATAN"/>
    <s v="KBU"/>
    <s v="REG"/>
    <s v="AO"/>
    <x v="0"/>
    <m/>
    <s v="MIE - SEND SURVEY"/>
    <s v="RBS-Regional 3"/>
    <d v="2026-09-08T12:19:51"/>
    <d v="2026-09-08T13:22:01"/>
    <n v="69386017"/>
    <m/>
    <n v="146113147376"/>
    <s v="Dosnap Malioboro"/>
    <s v="ODP-KBU-FCQ/033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m/>
    <m/>
    <m/>
    <e v="#NUM!"/>
    <e v="#NUM!"/>
    <x v="0"/>
  </r>
  <r>
    <n v="127"/>
    <n v="1002576276"/>
    <n v="3"/>
    <x v="3"/>
    <n v="5"/>
    <s v="SINGARJA"/>
    <s v="KLUNGKUNG"/>
    <s v="SMA"/>
    <s v="REG"/>
    <s v="AO"/>
    <x v="0"/>
    <m/>
    <s v="MIE - SEND SURVEY"/>
    <s v="RBS-Regional 3"/>
    <d v="2026-09-08T09:27:48"/>
    <d v="2026-09-08T11:26:01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SURVEY_NEW_MANJA"/>
    <s v="SEMARAPU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0"/>
  </r>
  <r>
    <n v="128"/>
    <n v="1002577397"/>
    <n v="3"/>
    <x v="4"/>
    <n v="4"/>
    <s v="YOGYAKARTA"/>
    <s v="SLEMAN"/>
    <s v="SMN"/>
    <s v="REG"/>
    <s v="AO"/>
    <x v="0"/>
    <s v="1P INET"/>
    <s v="MIE - SEND SURVEY"/>
    <s v="RBS-Regional 3"/>
    <d v="2026-09-08T15:32:56"/>
    <d v="2026-09-08T15:34:1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SURVEY_NEW_MANJA"/>
    <s v="X"/>
    <s v="NO ADDON"/>
    <m/>
    <s v="MIE - SEND SURVEY"/>
    <s v="HSI Bisnis Promo HUT RI PSB 70% - 50 Mbps"/>
    <s v="INDIBIZ"/>
    <m/>
    <m/>
    <d v="2026-09-09T15:00:00"/>
    <s v="2026-09-09 15:00:00 | M Janji : (09/09/2026) jam Pasang : 09:00 Note : hubungi pelanggan jika ingin kelokasi"/>
    <m/>
    <m/>
    <m/>
    <e v="#NUM!"/>
    <e v="#NUM!"/>
    <x v="0"/>
  </r>
  <r>
    <n v="129"/>
    <n v="1002576270"/>
    <n v="3"/>
    <x v="6"/>
    <n v="5"/>
    <s v="SBY UTARA"/>
    <s v="TANDES"/>
    <s v="LKI"/>
    <s v="REG"/>
    <s v="AO"/>
    <x v="0"/>
    <m/>
    <s v="MIE - SEND SURVEY"/>
    <s v="RBS-Regional 3"/>
    <d v="2026-09-08T09:28:59"/>
    <d v="2026-09-08T14:38:06"/>
    <n v="69385779"/>
    <m/>
    <n v="152424212607"/>
    <s v="PT Jalur Mandiri Utama"/>
    <s v="ODP-LKS-FAJ/35"/>
    <s v="WO063844885"/>
    <m/>
    <m/>
    <m/>
    <n v="112.6991622"/>
    <n v="-7.3119791000000003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SURVEY_NEW_MANJA"/>
    <s v="TANDES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m/>
    <m/>
    <m/>
    <e v="#NUM!"/>
    <e v="#NUM!"/>
    <x v="0"/>
  </r>
  <r>
    <n v="130"/>
    <n v="1002577574"/>
    <n v="3"/>
    <x v="2"/>
    <n v="5"/>
    <s v="KEDIRI"/>
    <s v="TRENGGALEK"/>
    <s v="TRE"/>
    <s v="REG"/>
    <s v="AO"/>
    <x v="0"/>
    <s v="1P INET"/>
    <s v="MIE - SEND SURVEY"/>
    <s v="RBS-Regional 3"/>
    <d v="2026-09-08T16:29:56"/>
    <d v="2026-09-08T16:32:06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m/>
    <s v="SURVEY_NEW_MANJA"/>
    <s v="TRENGGALEK"/>
    <s v="NO ADDON"/>
    <m/>
    <s v="MIE - SEND SURVEY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</r>
  <r>
    <n v="131"/>
    <n v="1002576799"/>
    <n v="3"/>
    <x v="1"/>
    <n v="5"/>
    <s v="SIDOARJO"/>
    <s v="INNER - JATIM TIMUR"/>
    <s v="TUN"/>
    <s v="REG"/>
    <s v="AO"/>
    <x v="0"/>
    <s v="2P INET + VOICE"/>
    <s v="MIE - SEND SURVEY"/>
    <s v="RBS-Regional 3"/>
    <d v="2026-09-08T12:05:56"/>
    <d v="2026-09-08T12:08:06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SURVEY_NEW_MANJA"/>
    <s v="TULANGAN"/>
    <s v="NO ADDON"/>
    <m/>
    <s v="MIE - SEND SURVEY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</r>
  <r>
    <n v="132"/>
    <n v="1002576788"/>
    <n v="3"/>
    <x v="3"/>
    <n v="5"/>
    <s v="DENPASAR"/>
    <s v="SANUR"/>
    <s v="KLM"/>
    <s v="REG"/>
    <s v="AO"/>
    <x v="0"/>
    <m/>
    <s v="MIE - SEND SURVEY"/>
    <s v="RBS-Regional 3"/>
    <d v="2026-09-08T12:00:44"/>
    <d v="2026-09-08T13:02:25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SURVEY_NEW_MANJA"/>
    <s v="KALIASEM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m/>
    <m/>
    <m/>
    <e v="#NUM!"/>
    <e v="#NUM!"/>
    <x v="0"/>
  </r>
  <r>
    <n v="133"/>
    <n v="1002577793"/>
    <n v="3"/>
    <x v="2"/>
    <n v="5"/>
    <s v="KEDIRI"/>
    <s v="KEDIRI"/>
    <s v="MJT"/>
    <s v="REG"/>
    <s v="AO"/>
    <x v="0"/>
    <s v="1P INET"/>
    <s v="MIE - SEND SURVEY"/>
    <s v="RBS-Regional 3"/>
    <d v="2026-09-08T19:20:56"/>
    <d v="2026-09-08T19:22:06"/>
    <n v="69386440"/>
    <m/>
    <n v="152640225988"/>
    <s v="Devien Online shope"/>
    <s v="ODP-MJT-FA/101 FA/D09/101.01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SURVEY_NEW_MANJA"/>
    <s v="NGADILUWIH"/>
    <s v="NO ADDON"/>
    <m/>
    <s v="MIE - SEND SURVEY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m/>
    <m/>
    <m/>
    <e v="#NUM!"/>
    <e v="#NUM!"/>
    <x v="0"/>
  </r>
  <r>
    <n v="134"/>
    <n v="1002577639"/>
    <n v="3"/>
    <x v="4"/>
    <n v="4"/>
    <s v="MAGELANG"/>
    <s v="TEMANGGUNG"/>
    <s v="PRN"/>
    <s v="REG"/>
    <s v="AO"/>
    <x v="0"/>
    <s v="1P INET"/>
    <s v="MIE - SEND SURVEY"/>
    <s v="RBS-Regional 3"/>
    <d v="2026-09-08T16:50:56"/>
    <d v="2026-09-08T16:52:06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SURVEY_NEW_MANJA"/>
    <s v="PARAKAN"/>
    <s v="NO ADDON"/>
    <m/>
    <s v="MIE - SEND SURVEY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m/>
    <m/>
    <m/>
    <e v="#NUM!"/>
    <e v="#NUM!"/>
    <x v="0"/>
  </r>
  <r>
    <n v="135"/>
    <n v="1002577625"/>
    <n v="3"/>
    <x v="7"/>
    <n v="5"/>
    <s v="KUPANG"/>
    <s v="ENDE"/>
    <s v="END"/>
    <s v="REG"/>
    <s v="AO"/>
    <x v="0"/>
    <s v="1P INET"/>
    <s v="MIE - SEND SURVEY"/>
    <s v="RBS-Regional 3"/>
    <d v="2026-09-08T16:44:58"/>
    <d v="2026-09-08T16:46:01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SURVEY_NEW_MANJA"/>
    <s v="ENDE"/>
    <s v="NO ADDON"/>
    <m/>
    <s v="MIE - SEND SURVEY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m/>
    <m/>
    <m/>
    <e v="#NUM!"/>
    <e v="#NUM!"/>
    <x v="0"/>
  </r>
  <r>
    <n v="136"/>
    <n v="1002577245"/>
    <n v="3"/>
    <x v="3"/>
    <n v="5"/>
    <s v="DENPASAR"/>
    <s v="UBUNG"/>
    <s v="SMY"/>
    <s v="REG"/>
    <s v="AO"/>
    <x v="0"/>
    <m/>
    <s v="MIE - SEND SURVEY"/>
    <s v="RBS-Regional 3"/>
    <d v="2026-09-08T14:52:53"/>
    <d v="2026-09-08T15:30:01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SURVEY_NEW_MANJA"/>
    <s v="SEMINYAK"/>
    <s v="OCA"/>
    <m/>
    <s v="MIE - SEND SURVEY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m/>
    <m/>
    <m/>
    <e v="#NUM!"/>
    <e v="#NUM!"/>
    <x v="0"/>
  </r>
  <r>
    <n v="137"/>
    <n v="1002577262"/>
    <n v="3"/>
    <x v="6"/>
    <n v="5"/>
    <s v="SBY UTARA"/>
    <s v="GRESIK"/>
    <s v="CRM"/>
    <s v="REG"/>
    <s v="AO"/>
    <x v="0"/>
    <s v="1P INET"/>
    <s v="MIE - SEND SURVEY"/>
    <s v="RBS-Regional 3"/>
    <d v="2026-09-08T14:53:56"/>
    <d v="2026-09-08T14:56:01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SURVEY_NEW_MANJA"/>
    <s v="NON-HERO GRESIK"/>
    <s v="NO ADDON"/>
    <m/>
    <s v="MIE - SEND SURVEY"/>
    <s v="HSI Bisnis Promo HUT RI PSB 70% - 75 Mbps"/>
    <s v="INDIBIZ"/>
    <m/>
    <m/>
    <d v="2026-09-11T08:00:00"/>
    <s v="2026-09-11 08:00:00 | Tanggal : 9 September 2026 Jam : pagi siang Hubungi pelanggan sebelum ke lokasi  "/>
    <m/>
    <m/>
    <m/>
    <e v="#NUM!"/>
    <e v="#NUM!"/>
    <x v="0"/>
  </r>
  <r>
    <n v="138"/>
    <n v="1002577646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6:53:58"/>
    <d v="2026-09-08T16:56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SURVEY_NEW_MANJA"/>
    <s v="JOHAR"/>
    <s v="NO ADDON"/>
    <m/>
    <s v="MIE - SEND SURVEY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m/>
    <m/>
    <m/>
    <e v="#NUM!"/>
    <e v="#NUM!"/>
    <x v="0"/>
  </r>
  <r>
    <n v="139"/>
    <n v="1002577538"/>
    <n v="3"/>
    <x v="6"/>
    <n v="5"/>
    <s v="MADURA"/>
    <s v="BANGKALAN"/>
    <s v="BKL"/>
    <s v="REG"/>
    <s v="AO"/>
    <x v="0"/>
    <s v="1P INET"/>
    <s v="MIE - SEND SURVEY"/>
    <s v="RBS-Regional 3"/>
    <d v="2026-09-08T16:17:57"/>
    <d v="2026-09-08T16:20:06"/>
    <n v="69386346"/>
    <m/>
    <n v="152435910352"/>
    <s v="PERPUSTAKAAN SDN JADDIH 5"/>
    <s v="ODP-BKL-FED/05 FED/D01/05.01"/>
    <s v="WO063857949"/>
    <m/>
    <m/>
    <m/>
    <n v="112.752147093415"/>
    <n v="-7.090952014317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SURVEY_NEW_MANJA"/>
    <s v="X"/>
    <s v="NETMONK"/>
    <m/>
    <s v="MIE - SEND SURVEY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m/>
    <m/>
    <m/>
    <e v="#NUM!"/>
    <e v="#NUM!"/>
    <x v="0"/>
  </r>
  <r>
    <n v="140"/>
    <n v="1002577539"/>
    <n v="3"/>
    <x v="4"/>
    <n v="4"/>
    <s v="YOGYAKARTA"/>
    <s v="GUNUNG KIDUL"/>
    <s v="WNS"/>
    <s v="REG"/>
    <s v="AO"/>
    <x v="0"/>
    <s v="1P INET"/>
    <s v="MIE - SEND SURVEY"/>
    <s v="RBS-Regional 3"/>
    <d v="2026-09-08T16:17:57"/>
    <d v="2026-09-08T16:20:01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SURVEY_NEW_MANJA"/>
    <s v="WONOSARI"/>
    <s v="NO ADDON"/>
    <m/>
    <s v="MIE - SEND SURVEY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m/>
    <m/>
    <m/>
    <e v="#NUM!"/>
    <e v="#NUM!"/>
    <x v="0"/>
  </r>
  <r>
    <n v="141"/>
    <n v="1002577527"/>
    <n v="3"/>
    <x v="7"/>
    <n v="5"/>
    <s v="MATARAM"/>
    <s v="LOMBOK TIMUR UTARA"/>
    <s v="SGG"/>
    <s v="REG"/>
    <s v="AO"/>
    <x v="0"/>
    <m/>
    <s v="MIE - SEND SURVEY"/>
    <s v="RBS-Regional 3"/>
    <d v="2026-09-08T16:15:32"/>
    <d v="2026-09-08T17:26:0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SURVEY_NEW_MANJA"/>
    <s v="LOMBOK UTARA"/>
    <s v="NO ADDON"/>
    <m/>
    <s v="MIE - SEND SURVEY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</r>
  <r>
    <n v="142"/>
    <n v="1002577549"/>
    <n v="3"/>
    <x v="7"/>
    <n v="5"/>
    <s v="MATARAM"/>
    <s v="LOMBOK TIMUR UTARA"/>
    <s v="SGG"/>
    <s v="REG"/>
    <s v="AO"/>
    <x v="0"/>
    <m/>
    <s v="MIE - SEND SURVEY"/>
    <s v="RBS-Regional 3"/>
    <d v="2026-09-08T16:22:14"/>
    <d v="2026-09-09T08:24:01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SURVEY_NEW_MANJA"/>
    <s v="LOMBOK UTA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</r>
  <r>
    <n v="143"/>
    <n v="1002576632"/>
    <n v="3"/>
    <x v="6"/>
    <n v="5"/>
    <s v="SBY UTARA"/>
    <s v="GRESIK"/>
    <s v="CRM"/>
    <s v="REG"/>
    <s v="AO"/>
    <x v="0"/>
    <s v="1P INET"/>
    <s v="MIE - SEND SURVEY"/>
    <s v="RBS-Regional 3"/>
    <d v="2026-09-08T11:11:56"/>
    <d v="2026-09-08T11:14:01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SURVEY_NEW_MANJA"/>
    <s v="NON-HERO GRESIK"/>
    <s v="NO ADDON"/>
    <m/>
    <s v="MIE - SEND SURVEY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m/>
    <m/>
    <m/>
    <e v="#NUM!"/>
    <e v="#NUM!"/>
    <x v="0"/>
  </r>
  <r>
    <n v="144"/>
    <n v="1002576587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0:56:57"/>
    <d v="2026-09-08T10:58:01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SURVEY_NEW_MANJA"/>
    <s v="JOHAR"/>
    <s v="NO ADDON"/>
    <m/>
    <s v="MIE - SEND SURVEY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m/>
    <m/>
    <m/>
    <e v="#NUM!"/>
    <e v="#NUM!"/>
    <x v="0"/>
  </r>
  <r>
    <n v="145"/>
    <n v="1002575332"/>
    <n v="3"/>
    <x v="6"/>
    <n v="5"/>
    <s v="SBY UTARA"/>
    <s v="GRESIK"/>
    <s v="GSK"/>
    <s v="REG"/>
    <s v="AO"/>
    <x v="0"/>
    <s v="1P INET"/>
    <s v="MIE - SEND SURVEY"/>
    <s v="RBS-Regional 3"/>
    <d v="2026-09-07T14:50:56"/>
    <d v="2026-09-07T14:52:06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SURVEY_NEW_MANJA"/>
    <s v="GRESIK"/>
    <s v="NO ADDON"/>
    <m/>
    <s v="MIE - SEND SURVEY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m/>
    <m/>
    <m/>
    <e v="#NUM!"/>
    <e v="#NUM!"/>
    <x v="0"/>
  </r>
  <r>
    <n v="146"/>
    <n v="1002573907"/>
    <n v="3"/>
    <x v="7"/>
    <n v="5"/>
    <s v="KUPANG"/>
    <s v="MAUMERE"/>
    <s v="LRT"/>
    <s v="REG"/>
    <s v="AO"/>
    <x v="0"/>
    <m/>
    <s v="MIE - SEND SURVEY"/>
    <s v="RBS-Regional 3"/>
    <d v="2026-09-07T09:10:47"/>
    <d v="2026-09-08T15:24:06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SURVEY_NEW_MANJA"/>
    <s v="X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m/>
    <m/>
    <m/>
    <e v="#NUM!"/>
    <e v="#NUM!"/>
    <x v="0"/>
  </r>
  <r>
    <n v="147"/>
    <n v="1002575953"/>
    <n v="3"/>
    <x v="6"/>
    <n v="5"/>
    <s v="SBY UTARA"/>
    <s v="MANYAR"/>
    <s v="MGO"/>
    <s v="REG"/>
    <s v="AO"/>
    <x v="0"/>
    <s v="1P INET"/>
    <s v="MIE - SEND SURVEY"/>
    <s v="RBS-Regional 3"/>
    <d v="2026-09-07T19:38:57"/>
    <d v="2026-09-07T19:40:07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SURVEY_NEW_MANJA"/>
    <s v="MERGOYOSO"/>
    <s v="OCA"/>
    <m/>
    <s v="MIE - SEND SURVEY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148"/>
    <n v="1002575893"/>
    <n v="3"/>
    <x v="6"/>
    <n v="5"/>
    <s v="SBY UTARA"/>
    <s v="MANYAR"/>
    <s v="MGO"/>
    <s v="REG"/>
    <s v="AO"/>
    <x v="0"/>
    <s v="1P INET"/>
    <s v="MIE - SEND SURVEY"/>
    <s v="RBS-Regional 3"/>
    <d v="2026-09-07T17:44:56"/>
    <d v="2026-09-07T17:46:0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SURVEY_NEW_MANJA"/>
    <s v="MERGOYOSO"/>
    <s v="OCA"/>
    <m/>
    <s v="MIE - SEND SURVEY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</r>
  <r>
    <n v="149"/>
    <n v="1002575809"/>
    <n v="3"/>
    <x v="4"/>
    <n v="4"/>
    <s v="MAGELANG"/>
    <s v="MAGELANG"/>
    <s v="MGE"/>
    <s v="REG"/>
    <s v="AO"/>
    <x v="0"/>
    <s v="1P INET"/>
    <s v="MIE - SEND SURVEY"/>
    <s v="RBS-Regional 3"/>
    <d v="2026-09-07T16:50:58"/>
    <d v="2026-09-07T16:52:01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SURVEY_NEW_MANJA"/>
    <s v="X"/>
    <s v="NO ADDON"/>
    <m/>
    <s v="MIE - SEND SURVEY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m/>
    <m/>
    <m/>
    <e v="#NUM!"/>
    <e v="#NUM!"/>
    <x v="0"/>
  </r>
  <r>
    <n v="150"/>
    <n v="1002575926"/>
    <n v="3"/>
    <x v="7"/>
    <n v="5"/>
    <s v="KUPANG"/>
    <s v="ENDE"/>
    <s v="END"/>
    <s v="REG"/>
    <s v="AO"/>
    <x v="0"/>
    <s v="1P INET"/>
    <s v="MIE - SEND SURVEY"/>
    <s v="RBS-Regional 3"/>
    <d v="2026-09-07T18:35:56"/>
    <d v="2026-09-07T18:38:06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SURVEY_NEW_MANJA"/>
    <s v="ENDE"/>
    <s v="NO ADDON"/>
    <m/>
    <s v="MIE - SEND SURVEY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m/>
    <m/>
    <m/>
    <e v="#NUM!"/>
    <e v="#NUM!"/>
    <x v="0"/>
  </r>
  <r>
    <n v="151"/>
    <n v="1002574592"/>
    <n v="3"/>
    <x v="7"/>
    <n v="5"/>
    <s v="MATARAM"/>
    <s v="SUMBAWA"/>
    <s v="SBW"/>
    <s v="REG"/>
    <s v="AO"/>
    <x v="0"/>
    <s v="1P INET"/>
    <s v="MIE - SEND SURVEY"/>
    <s v="RBS-Regional 3"/>
    <d v="2026-09-07T11:26:57"/>
    <d v="2026-09-07T11:28:01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m/>
    <s v="SURVEY_NEW_MANJA"/>
    <s v="X"/>
    <s v="NO ADDON"/>
    <m/>
    <s v="MIE - SEND SURVEY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</r>
  <r>
    <n v="152"/>
    <n v="1002574645"/>
    <n v="3"/>
    <x v="4"/>
    <n v="4"/>
    <s v="MAGELANG"/>
    <s v="MAGELANG"/>
    <s v="MGE"/>
    <s v="REG"/>
    <s v="AO"/>
    <x v="0"/>
    <s v="1P INET"/>
    <s v="MIE - SEND SURVEY"/>
    <s v="RBS-Regional 3"/>
    <d v="2026-09-07T11:38:56"/>
    <d v="2026-09-07T11:40:06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m/>
    <s v="SURVEY_NEW_MANJA"/>
    <s v="X"/>
    <s v="NO ADDON"/>
    <m/>
    <s v="MIE - SEND SURVEY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</r>
  <r>
    <n v="153"/>
    <n v="1002575954"/>
    <n v="3"/>
    <x v="7"/>
    <n v="5"/>
    <s v="MATARAM"/>
    <s v="SUMBAWA"/>
    <s v="SBW"/>
    <s v="REG"/>
    <s v="AO"/>
    <x v="0"/>
    <s v="1P INET"/>
    <s v="MIE - SEND SURVEY"/>
    <s v="RBS-Regional 3"/>
    <d v="2026-09-07T19:44:56"/>
    <d v="2026-09-07T19:46:01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SURVEY_NEW_MANJA"/>
    <s v="X"/>
    <s v="NO ADDON"/>
    <m/>
    <s v="MIE - SEND SURVEY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154"/>
    <n v="1002568091"/>
    <n v="3"/>
    <x v="3"/>
    <n v="5"/>
    <s v="DENPASAR"/>
    <s v="SANUR"/>
    <s v="TOP"/>
    <s v="REG"/>
    <s v="AO"/>
    <x v="0"/>
    <m/>
    <s v="MIE - SEND SURVEY"/>
    <s v="RBS-Regional 2"/>
    <d v="2026-09-02T15:30:15"/>
    <d v="2026-09-08T19:14:01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m/>
    <s v="SURVEY_NEW_MANJA"/>
    <s v="TOHPATI SUKAWATI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</r>
  <r>
    <n v="155"/>
    <n v="1002577067"/>
    <n v="3"/>
    <x v="6"/>
    <n v="5"/>
    <s v="MADURA"/>
    <s v="BANGKALAN"/>
    <s v="BKL"/>
    <s v="REG"/>
    <s v="AO"/>
    <x v="0"/>
    <m/>
    <s v="QC MIA - INVALID QUALITY CONTROL MIA"/>
    <s v="RBS-Regional 3"/>
    <d v="2026-09-08T14:06:01"/>
    <d v="2026-09-08T17:08:05"/>
    <n v="69386133"/>
    <m/>
    <n v="152435910348"/>
    <s v="TOKO BAROKAH PADI"/>
    <s v="ODP-BKL-FBC/23"/>
    <m/>
    <m/>
    <m/>
    <m/>
    <n v="112.703694029292"/>
    <n v="-7.04341277816164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QC1"/>
    <s v="X"/>
    <s v="NO ADDON"/>
    <m/>
    <s v="QC MIA - INVALID QUALITY CONTROL MIA - Foto Lokasi Instalasi Tidak Valid - upload foto lokasi yang sesuai dengan milik pelang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</r>
  <r>
    <n v="156"/>
    <n v="1002576169"/>
    <n v="3"/>
    <x v="0"/>
    <n v="4"/>
    <s v="SOLO"/>
    <s v="INNER - SOLO JATENG TIMUR"/>
    <s v="KRT"/>
    <s v="REG"/>
    <s v="AO"/>
    <x v="0"/>
    <m/>
    <s v="QC MIA - INVALID QUALITY CONTROL MIA"/>
    <s v="RBS-Regional 3"/>
    <d v="2026-09-08T08:59:46"/>
    <d v="2026-09-08T15:53:40"/>
    <n v="69385745"/>
    <m/>
    <n v="142505404338"/>
    <s v="Converse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QC1"/>
    <s v="X"/>
    <s v="NO ADDON"/>
    <m/>
    <s v="QC MIA - INVALID QUALITY CONTROL MIA - Foto Lokasi Instalasi Tidak Valid - Mohon upload foto bangunan secara langsung bukan 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m/>
    <m/>
    <m/>
    <m/>
    <m/>
    <e v="#NUM!"/>
    <e v="#NUM!"/>
    <x v="0"/>
  </r>
  <r>
    <n v="157"/>
    <n v="1002576801"/>
    <n v="3"/>
    <x v="5"/>
    <n v="4"/>
    <s v="SEMARANG"/>
    <s v="KENDAL"/>
    <s v="KDL"/>
    <s v="REG"/>
    <s v="AO"/>
    <x v="0"/>
    <m/>
    <s v="QC MIA - INVALID QUALITY CONTROL MIA"/>
    <s v="RBS-Regional 3"/>
    <d v="2026-09-08T12:12:29"/>
    <d v="2026-09-08T16:11:18"/>
    <n v="69385979"/>
    <m/>
    <n v="146457106483"/>
    <s v="SMK NU 01 Kendal "/>
    <s v="ODP-KDL-FA/018"/>
    <m/>
    <m/>
    <m/>
    <m/>
    <n v="110.202409"/>
    <n v="-6.9217510000000004"/>
    <s v="AMRBS;401428;REG3;FIRONIKA;081393111688;CP.Farikin;089685853879;PAKET 300 Mbps abonemen Rp 1.130.000;SMK NU 01 Kendal "/>
    <s v="Account Manager"/>
    <m/>
    <m/>
    <m/>
    <m/>
    <m/>
    <m/>
    <m/>
    <m/>
    <m/>
    <m/>
    <m/>
    <d v="2026-08-09T12:25:32"/>
    <m/>
    <m/>
    <s v="QC1"/>
    <s v="X"/>
    <s v="NO ADDON"/>
    <m/>
    <s v="QC MIA - INVALID QUALITY CONTROL MIA - Indikasi Foto Diambil dari Google Maps - mohon upload lokasi secara langsung tidak go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8"/>
    <n v="1002573908"/>
    <n v="3"/>
    <x v="1"/>
    <n v="5"/>
    <s v="SIDOARJO"/>
    <s v="MOJOKERTO"/>
    <s v="MJS"/>
    <s v="REG"/>
    <s v="AO"/>
    <x v="0"/>
    <m/>
    <s v="QC MIA - INVALID QUALITY CONTROL MIA"/>
    <s v="RBS-Regional 3"/>
    <d v="2026-09-07T08:50:55"/>
    <d v="2026-09-08T15:05:19"/>
    <n v="69384987"/>
    <m/>
    <n v="152330220830"/>
    <s v="UD SUMBER BAROKAH"/>
    <s v="ODP-MJS-FV/48"/>
    <m/>
    <m/>
    <m/>
    <m/>
    <n v="112.50722500000001"/>
    <n v="-7.5153850000000002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QC1"/>
    <s v="MOJOKERTO"/>
    <s v="NO ADDON"/>
    <m/>
    <s v="QC MIA - INVALID QUALITY CONTROL MIA - Tidak mengunggah Dokumen Usaha - SC1002573908-upload dokumen NPWP/SIUP/NIB/SKU atas 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9"/>
    <n v="1002574588"/>
    <n v="3"/>
    <x v="7"/>
    <n v="5"/>
    <s v="MATARAM"/>
    <s v="SUMBAWA"/>
    <s v="MLK"/>
    <s v="REG"/>
    <s v="AO"/>
    <x v="0"/>
    <m/>
    <s v="QC MIA - INVALID QUALITY CONTROL MIA"/>
    <s v="RBS-Regional 3"/>
    <d v="2026-09-07T11:29:00"/>
    <d v="2026-09-08T10:27:48"/>
    <n v="69385138"/>
    <m/>
    <n v="172608206305"/>
    <s v="PT ALEPH MAKTUB LIFESTYLE"/>
    <s v="ODP-MLK-FAC/43"/>
    <m/>
    <m/>
    <m/>
    <m/>
    <n v="116.737335"/>
    <n v="-8.9728770000000004"/>
    <s v="RBS|HSI|AO|ADE WIRASWATI|406290|82236016550|PT ALEPH MAKTUB LIFESTYLE|HSI BISNIS 50MBPS NETMONK"/>
    <s v="Amex"/>
    <m/>
    <m/>
    <m/>
    <m/>
    <m/>
    <m/>
    <m/>
    <m/>
    <m/>
    <m/>
    <m/>
    <d v="2026-07-09T11:40:03"/>
    <m/>
    <m/>
    <s v="QC1"/>
    <s v="SUMBAWA BARAT"/>
    <s v="NETMONK"/>
    <m/>
    <s v="QC MIA - INVALID QUALITY CONTROL MIA - Foto Kartu Identitas Blur - Mohon upload foto kartu identitas yang terbaca jel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0"/>
    <n v="1002568753"/>
    <n v="3"/>
    <x v="7"/>
    <n v="5"/>
    <s v="MATARAM"/>
    <s v="SUMBAWA"/>
    <s v="TLW"/>
    <s v="REG"/>
    <s v="AO"/>
    <x v="0"/>
    <m/>
    <s v="QC MIA - INVALID QUALITY CONTROL MIA"/>
    <s v="RBS-Regional 3"/>
    <d v="2026-09-03T08:43:07"/>
    <d v="2026-09-08T16:11:32"/>
    <n v="69382753"/>
    <m/>
    <n v="172610203605"/>
    <s v="HOMESTAY DOKTER"/>
    <s v="ODP-TLW-FB/65"/>
    <m/>
    <m/>
    <m/>
    <m/>
    <n v="116.850988"/>
    <n v="-8.73476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QC1"/>
    <s v="SUMBAWA BARAT"/>
    <s v="NO ADDON"/>
    <m/>
    <s v="QC MIA - INVALID QUALITY CONTROL MIA - Foto Dokumen Usaha Tidak Valid - Silahkan upload dokumen atas nama badan usaha yang me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61"/>
    <n v="1002568709"/>
    <n v="3"/>
    <x v="3"/>
    <n v="5"/>
    <s v="SINGARJA"/>
    <s v="TABANAN"/>
    <s v="TBN"/>
    <s v="REG"/>
    <s v="AO"/>
    <x v="0"/>
    <m/>
    <s v="QC MIA - INVALID QUALITY CONTROL MIA"/>
    <s v="RBS-Regional 3"/>
    <d v="2026-09-03T08:33:24"/>
    <d v="2026-09-03T09:14:11"/>
    <n v="69382703"/>
    <m/>
    <n v="172413244716"/>
    <s v="CV. KONTRAKTOR"/>
    <s v="ODP-TBN-FAU/04"/>
    <m/>
    <m/>
    <m/>
    <m/>
    <n v="115.143073"/>
    <n v="-8.5688189999999995"/>
    <s v="|MN02364|/PIC DWI PRIYO JATMIKO/087726675737/diajengnastiti39@gmail.com"/>
    <s v="Sales Force DBS"/>
    <m/>
    <m/>
    <m/>
    <m/>
    <m/>
    <m/>
    <m/>
    <m/>
    <m/>
    <m/>
    <m/>
    <d v="2026-03-09T08:40:02"/>
    <m/>
    <m/>
    <s v="QC1"/>
    <s v="TABANAN"/>
    <s v="OCA"/>
    <m/>
    <s v="QC MIA - INVALID QUALITY CONTROL MIA - Foto Dokumen Usaha Tidak Valid - Mohon upload dokumen atas nama CVny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2"/>
    <n v="1002570552"/>
    <n v="3"/>
    <x v="4"/>
    <n v="4"/>
    <s v="PURWOKERTO"/>
    <s v="PURWOKERTO"/>
    <s v="CLO"/>
    <s v="REG"/>
    <s v="AO"/>
    <x v="0"/>
    <m/>
    <s v="QC MIA - INVALID QUALITY CONTROL MIA"/>
    <s v="RBS-Regional 3"/>
    <d v="2026-09-03T16:59:04"/>
    <d v="2026-09-08T15:33:46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QC1"/>
    <s v="AJIBARANG"/>
    <s v="NO ADDON"/>
    <m/>
    <s v="QC MIA - INVALID QUALITY CONTROL MIA - Foto Dokumen Usaha Tidak Valid - ingin konfirmasi dokumen usah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3"/>
    <n v="1002566538"/>
    <n v="3"/>
    <x v="4"/>
    <n v="4"/>
    <s v="YOGYAKARTA"/>
    <s v="INNER - YOGYA JATENG SELATAN"/>
    <s v="KEN"/>
    <s v="REG"/>
    <s v="AO"/>
    <x v="0"/>
    <m/>
    <s v="QC MIA - INVALID QUALITY CONTROL MIA"/>
    <s v="RBS-Regional 3"/>
    <d v="2026-09-01T23:10:21"/>
    <d v="2026-09-08T16:15:2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QC1"/>
    <s v="KENTUNGAN"/>
    <s v="NO ADDON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4"/>
    <n v="1002576957"/>
    <n v="3"/>
    <x v="6"/>
    <n v="5"/>
    <s v="SBY UTARA"/>
    <s v="KENJERAN"/>
    <s v="KJR"/>
    <s v="REG"/>
    <s v="AO"/>
    <x v="0"/>
    <s v="1P INET"/>
    <s v="MIA - INVALID SURVEY"/>
    <s v="RBS-Regional 3"/>
    <d v="2026-09-08T13:29:56"/>
    <d v="2026-09-08T21:36:15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m/>
    <s v="SURVEY_NEW_MANJA"/>
    <s v="KENJERAN"/>
    <s v="NO ADDON"/>
    <m/>
    <s v="MIE - INVALID SURVEY - Kendala Jalur/Rute Tarikan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</r>
  <r>
    <n v="165"/>
    <n v="1002577113"/>
    <n v="3"/>
    <x v="6"/>
    <n v="5"/>
    <s v="MADURA"/>
    <s v="PAMEKASAN"/>
    <s v="PME"/>
    <s v="REG"/>
    <s v="AO"/>
    <x v="0"/>
    <s v="1P INET"/>
    <s v="MIA - INVALID SURVEY"/>
    <s v="RBS-Regional 3"/>
    <d v="2026-09-08T14:17:58"/>
    <d v="2026-09-08T21:35:35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SURVEY_NEW_MANJA"/>
    <s v="PAMEKASAN"/>
    <s v="NETMONK"/>
    <m/>
    <s v="MIE - INVALID SURVEY - Kendala Jalur/Rute Tarikan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</r>
  <r>
    <n v="166"/>
    <n v="1002576375"/>
    <n v="3"/>
    <x v="6"/>
    <n v="5"/>
    <s v="MADURA"/>
    <s v="PAMEKASAN"/>
    <s v="PME"/>
    <s v="REG"/>
    <s v="AO"/>
    <x v="0"/>
    <m/>
    <s v="MIA - INVALID SURVEY"/>
    <s v="RBS-Regional 3"/>
    <d v="2026-09-08T10:02:14"/>
    <d v="2026-09-08T21:37:34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SURVEY_NEW_MANJA"/>
    <s v="PAMEKASAN"/>
    <s v="NO ADDON"/>
    <m/>
    <s v="MIE - INVALID SURVEY - Kendala Jalur/Rute Tarika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m/>
    <m/>
    <m/>
    <e v="#NUM!"/>
    <e v="#NUM!"/>
    <x v="0"/>
  </r>
  <r>
    <n v="167"/>
    <n v="1002576179"/>
    <n v="3"/>
    <x v="6"/>
    <n v="5"/>
    <s v="MADURA"/>
    <s v="BANGKALAN"/>
    <s v="OMB"/>
    <s v="REG"/>
    <s v="AO"/>
    <x v="0"/>
    <s v="1P INET"/>
    <s v="MIA - INVALID SURVEY"/>
    <s v="RBS-Regional 3"/>
    <d v="2026-09-08T08:59:58"/>
    <d v="2026-09-08T21:33:00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SURVEY_NEW_MANJA"/>
    <s v="X"/>
    <s v="NETMONK"/>
    <m/>
    <s v="MIE - INVALID SURVEY - Kendala Jalur/Rute Tarikan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68"/>
    <n v="1002576206"/>
    <n v="3"/>
    <x v="0"/>
    <n v="4"/>
    <s v="SOLO"/>
    <s v="INNER - SOLO JATENG TIMUR"/>
    <s v="KRT"/>
    <s v="REG"/>
    <s v="AO"/>
    <x v="0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0"/>
  </r>
  <r>
    <n v="169"/>
    <n v="1002577453"/>
    <n v="3"/>
    <x v="1"/>
    <n v="5"/>
    <s v="SIDOARJO"/>
    <s v="INNER - JATIM TIMUR"/>
    <s v="SDA"/>
    <s v="REG"/>
    <s v="AO"/>
    <x v="0"/>
    <m/>
    <s v="MIA - INVALID SURVEY"/>
    <s v="RBS-Regional 3"/>
    <d v="2026-09-08T15:50:51"/>
    <d v="2026-09-08T18:35:33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SURVEY_NEW_MANJA"/>
    <s v="SIDOARJO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m/>
    <m/>
    <m/>
    <e v="#NUM!"/>
    <e v="#NUM!"/>
    <x v="0"/>
  </r>
  <r>
    <n v="170"/>
    <n v="1002576411"/>
    <n v="3"/>
    <x v="6"/>
    <n v="5"/>
    <s v="MADURA"/>
    <s v="BANGKALAN"/>
    <s v="TBU"/>
    <s v="REG"/>
    <s v="AO"/>
    <x v="0"/>
    <m/>
    <s v="MIA - INVALID SURVEY"/>
    <s v="RBS-Regional 3"/>
    <d v="2026-09-08T10:13:16"/>
    <d v="2026-09-08T21:36:56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SURVEY_NEW_MANJA"/>
    <s v="X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m/>
    <m/>
    <m/>
    <e v="#NUM!"/>
    <e v="#NUM!"/>
    <x v="0"/>
  </r>
  <r>
    <n v="171"/>
    <n v="1002576866"/>
    <n v="3"/>
    <x v="1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172"/>
    <n v="1002576862"/>
    <n v="3"/>
    <x v="0"/>
    <n v="4"/>
    <s v="SOLO"/>
    <s v="KLATEN"/>
    <s v="PEN"/>
    <s v="REG"/>
    <s v="AO"/>
    <x v="0"/>
    <s v="1P INET"/>
    <s v="MIA - INVALID SURVEY"/>
    <s v="RBS-Regional 3"/>
    <d v="2026-09-08T12:50:58"/>
    <d v="2026-09-09T08:41:20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SURVEY_NEW_MANJA"/>
    <s v="X"/>
    <s v="NO ADDON"/>
    <m/>
    <s v="MIE - INVALID SURVEY - Kendala Jalur/Rute Tarikan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m/>
    <m/>
    <m/>
    <e v="#NUM!"/>
    <e v="#NUM!"/>
    <x v="0"/>
  </r>
  <r>
    <n v="173"/>
    <n v="1002576303"/>
    <n v="3"/>
    <x v="1"/>
    <n v="5"/>
    <s v="PASURUAN"/>
    <s v="PROBOLINGGO"/>
    <s v="SKP"/>
    <s v="REG"/>
    <s v="AO"/>
    <x v="0"/>
    <m/>
    <s v="MIA - INVALID SURVEY"/>
    <s v="RBS-Regional 3"/>
    <d v="2026-09-08T09:35:23"/>
    <d v="2026-09-08T16:09:14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m/>
    <s v="SURVEY_NEW_MANJA"/>
    <s v="X"/>
    <s v="NO ADDON"/>
    <m/>
    <s v="MIE - INVALID SURVEY - 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0"/>
  </r>
  <r>
    <n v="174"/>
    <n v="1002576314"/>
    <n v="3"/>
    <x v="6"/>
    <n v="5"/>
    <s v="SBY SELATAN"/>
    <s v="MANYAR"/>
    <s v="MYR"/>
    <s v="REG"/>
    <s v="AO"/>
    <x v="0"/>
    <s v="1P INET"/>
    <s v="MIA - INVALID SURVEY"/>
    <s v="RBS-Regional 3"/>
    <d v="2026-09-08T09:38:56"/>
    <d v="2026-09-08T21:52:59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SURVEY_NEW_MANJA"/>
    <s v="MANYAR"/>
    <s v="NO ADDON"/>
    <m/>
    <s v="MIE - INVALID SURVEY - Kendala Jalur/Rute Tarikan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</r>
  <r>
    <n v="175"/>
    <n v="1002577381"/>
    <n v="3"/>
    <x v="6"/>
    <n v="5"/>
    <s v="SBY SELATAN"/>
    <s v="TANDES"/>
    <s v="DMO"/>
    <s v="REG"/>
    <s v="AO"/>
    <x v="0"/>
    <s v="1P INET"/>
    <s v="MIA - INVALID SURVEY"/>
    <s v="RBS-Regional 3"/>
    <d v="2026-09-08T15:26:58"/>
    <d v="2026-09-08T21:34:5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SURVEY_NEW_MANJA"/>
    <s v="DARMO GUBENG"/>
    <s v="NO ADDON"/>
    <m/>
    <s v="MIE - INVALID SURVEY - Kendala Jalur/Rute Tarikan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m/>
    <m/>
    <m/>
    <e v="#NUM!"/>
    <e v="#NUM!"/>
    <x v="0"/>
  </r>
  <r>
    <n v="176"/>
    <n v="1002576296"/>
    <n v="3"/>
    <x v="0"/>
    <n v="4"/>
    <s v="KUDUS"/>
    <s v="PURWODADI"/>
    <s v="PWB"/>
    <s v="REG"/>
    <s v="AO"/>
    <x v="0"/>
    <s v="1P INET"/>
    <s v="MIA - INVALID SURVEY"/>
    <s v="RBS-Regional 3"/>
    <d v="2026-09-08T09:32:56"/>
    <d v="2026-09-08T10:11:13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SURVEY_NEW_MANJA"/>
    <s v="X"/>
    <s v="NO ADDON"/>
    <m/>
    <s v="MIE - INVALID SURVEY - Kendala Jalur/Rute Tarikan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m/>
    <m/>
    <m/>
    <e v="#NUM!"/>
    <e v="#NUM!"/>
    <x v="0"/>
  </r>
  <r>
    <n v="177"/>
    <n v="1002577215"/>
    <n v="3"/>
    <x v="0"/>
    <n v="4"/>
    <s v="SOLO"/>
    <s v="KLATEN"/>
    <s v="KLX"/>
    <s v="REG"/>
    <s v="AO"/>
    <x v="0"/>
    <s v="1P INET"/>
    <s v="MIA - INVALID SURVEY"/>
    <s v="RBS-Regional 3"/>
    <d v="2026-09-08T14:41:57"/>
    <d v="2026-09-09T08:42:06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m/>
    <s v="SURVEY_NEW_MANJA"/>
    <s v="X"/>
    <s v="NO ADDON"/>
    <m/>
    <s v="MIE - INVALID SURVEY - Kendala Jalur/Rute Tarikan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m/>
    <m/>
    <m/>
    <e v="#NUM!"/>
    <e v="#NUM!"/>
    <x v="0"/>
  </r>
  <r>
    <n v="178"/>
    <n v="1002577223"/>
    <n v="3"/>
    <x v="1"/>
    <n v="5"/>
    <s v="PASURUAN"/>
    <s v="LUMAJANG"/>
    <s v="LMJ"/>
    <s v="REG"/>
    <s v="AO"/>
    <x v="0"/>
    <s v="1P INET"/>
    <s v="MIA - INVALID SURVEY"/>
    <s v="RBS-Regional 3"/>
    <d v="2026-09-08T14:44:56"/>
    <d v="2026-09-08T19:47:56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SURVEY_NEW_MANJA"/>
    <s v="LUMAJANG"/>
    <s v="NO ADDON"/>
    <m/>
    <s v="MIE - INVALID SURVEY - Pelanggan RNA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m/>
    <m/>
    <m/>
    <e v="#NUM!"/>
    <e v="#NUM!"/>
    <x v="0"/>
  </r>
  <r>
    <n v="179"/>
    <n v="1002576684"/>
    <n v="3"/>
    <x v="6"/>
    <n v="5"/>
    <s v="MADURA"/>
    <s v="PAMEKASAN"/>
    <s v="PME"/>
    <s v="REG"/>
    <s v="AO"/>
    <x v="0"/>
    <s v="1P INET"/>
    <s v="MIA - INVALID SURVEY"/>
    <s v="RBS-Regional 3"/>
    <d v="2026-09-08T11:23:57"/>
    <d v="2026-09-08T21:34:16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SURVEY_NEW_MANJA"/>
    <s v="PAMEKASAN"/>
    <s v="NETMONK"/>
    <m/>
    <s v="MIE - INVALID SURVEY - Kendala Jalur/Rute Tarikan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m/>
    <m/>
    <m/>
    <e v="#NUM!"/>
    <e v="#NUM!"/>
    <x v="0"/>
  </r>
  <r>
    <n v="180"/>
    <n v="1002576682"/>
    <n v="3"/>
    <x v="6"/>
    <n v="5"/>
    <s v="MADURA"/>
    <s v="PAMEKASAN"/>
    <s v="SPK"/>
    <s v="REG"/>
    <s v="AO"/>
    <x v="0"/>
    <s v="1P INET"/>
    <s v="MIA - INVALID SURVEY"/>
    <s v="RBS-Regional 3"/>
    <d v="2026-09-08T11:23:57"/>
    <d v="2026-09-08T21:33:41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m/>
    <s v="SURVEY_NEW_MANJA"/>
    <s v="X"/>
    <s v="NO ADDON"/>
    <m/>
    <s v="MIE - INVALID SURVEY - Kendala Jalur/Rute Tarikan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</r>
  <r>
    <n v="181"/>
    <n v="1002577522"/>
    <n v="3"/>
    <x v="0"/>
    <n v="4"/>
    <s v="SOLO"/>
    <s v="INNER - SOLO JATENG TIMUR"/>
    <s v="MSO"/>
    <s v="REG"/>
    <s v="AO"/>
    <x v="0"/>
    <s v="1P INET"/>
    <s v="MIA - INVALID SURVEY"/>
    <s v="RBS-Regional 3"/>
    <d v="2026-09-08T16:11:56"/>
    <d v="2026-09-09T08:42:48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SURVEY_NEW_MANJA"/>
    <s v="SOLO PALUR"/>
    <s v="NO ADDON"/>
    <m/>
    <s v="MIE - INVALID SURVEY - Kendala Jalur/Rute Tarikan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m/>
    <m/>
    <m/>
    <e v="#NUM!"/>
    <e v="#NUM!"/>
    <x v="0"/>
  </r>
  <r>
    <n v="182"/>
    <n v="1002575649"/>
    <n v="3"/>
    <x v="6"/>
    <n v="5"/>
    <s v="MADURA"/>
    <s v="BANGKALAN"/>
    <s v="TBU"/>
    <s v="REG"/>
    <s v="AO"/>
    <x v="0"/>
    <s v="1P INET"/>
    <s v="MIA - INVALID SURVEY"/>
    <s v="RBS-Regional 3"/>
    <d v="2026-09-07T16:05:57"/>
    <d v="2026-09-08T08:31:12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m/>
    <s v="SURVEY_NEW_MANJA"/>
    <s v="X"/>
    <s v="NO ADDON"/>
    <m/>
    <s v="MIE - INVALID SURVEY - Kendala Jalur/Rute Tarikan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</r>
  <r>
    <n v="183"/>
    <n v="1002575467"/>
    <n v="3"/>
    <x v="6"/>
    <n v="5"/>
    <s v="SBY UTARA"/>
    <s v="TANDES"/>
    <s v="KLN"/>
    <s v="REG"/>
    <s v="AO"/>
    <x v="0"/>
    <s v="1P INET"/>
    <s v="MIA - INVALID SURVEY"/>
    <s v="RBS-Regional 3"/>
    <d v="2026-09-07T15:20:56"/>
    <d v="2026-09-08T09:38:48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SURVEY_NEW_MANJA"/>
    <s v="KEBALEN"/>
    <s v="NO ADDON"/>
    <m/>
    <s v="MIE - INVALID SURVEY - Kendala Perizinan/IKR-IKG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</r>
  <r>
    <n v="184"/>
    <n v="1002574698"/>
    <n v="3"/>
    <x v="0"/>
    <n v="4"/>
    <s v="SOLO"/>
    <s v="SRAGEN"/>
    <s v="SRG"/>
    <s v="REG"/>
    <s v="AO"/>
    <x v="0"/>
    <s v="1P INET"/>
    <s v="MIA - INVALID SURVEY"/>
    <s v="RBS-Regional 3"/>
    <d v="2026-09-07T11:50:57"/>
    <d v="2026-09-08T10:08:20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SURVEY_NEW_MANJA"/>
    <s v="X"/>
    <s v="NO ADDON"/>
    <m/>
    <s v="MIE - INVALID SURVEY - Kendala Jalur/Rute Tarikan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m/>
    <m/>
    <m/>
    <e v="#NUM!"/>
    <e v="#NUM!"/>
    <x v="0"/>
  </r>
  <r>
    <n v="185"/>
    <n v="1002573666"/>
    <n v="3"/>
    <x v="6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</r>
  <r>
    <n v="186"/>
    <n v="1002572873"/>
    <n v="3"/>
    <x v="6"/>
    <n v="5"/>
    <s v="SBY UTARA"/>
    <s v="KENJERAN"/>
    <s v="KPS"/>
    <s v="REG"/>
    <s v="AO"/>
    <x v="0"/>
    <s v="1P INET"/>
    <s v="MIA - INVALID SURVEY"/>
    <s v="RBS-Regional 3"/>
    <d v="2026-09-05T10:23:56"/>
    <d v="2026-09-05T21:01:10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m/>
    <s v="SURVEY_NEW_MANJA"/>
    <s v="KAPASAN"/>
    <s v="OCA"/>
    <m/>
    <s v="MIE - INVALID SURVEY - Kendala Jalur/Rute Tarikan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</r>
  <r>
    <n v="187"/>
    <n v="1002571407"/>
    <n v="3"/>
    <x v="6"/>
    <n v="5"/>
    <s v="SBY UTARA"/>
    <s v="MANYAR"/>
    <s v="MGO"/>
    <s v="REG"/>
    <s v="AO"/>
    <x v="0"/>
    <m/>
    <s v="MIA - INVALID SURVEY"/>
    <s v="RBS-Regional 3"/>
    <d v="2026-09-04T11:43:31"/>
    <d v="2026-09-05T09:24:04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88"/>
    <n v="1002571663"/>
    <n v="3"/>
    <x v="6"/>
    <n v="5"/>
    <s v="MADURA"/>
    <s v="PAMEKASAN"/>
    <s v="SMP"/>
    <s v="REG"/>
    <s v="AO"/>
    <x v="0"/>
    <s v="1P INET"/>
    <s v="MIA - INVALID SURVEY"/>
    <s v="RBS-Regional 3"/>
    <d v="2026-09-04T13:41:56"/>
    <d v="2026-09-05T09:30:02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SURVEY_NEW_MANJA"/>
    <s v="X"/>
    <s v="NO ADDON"/>
    <m/>
    <s v="MIE - INVALID SURVEY - Kendala Jalur/Rute Tarikan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</r>
  <r>
    <n v="189"/>
    <n v="1002571167"/>
    <n v="3"/>
    <x v="6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</r>
  <r>
    <n v="190"/>
    <n v="1002571384"/>
    <n v="3"/>
    <x v="6"/>
    <n v="5"/>
    <s v="MADURA"/>
    <s v="BANGKALAN"/>
    <s v="SPG"/>
    <s v="REG"/>
    <s v="AO"/>
    <x v="0"/>
    <m/>
    <s v="MIA - INVALID SURVEY"/>
    <s v="RBS-Regional 3"/>
    <d v="2026-09-04T11:38:30"/>
    <d v="2026-09-05T09:33:01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m/>
    <s v="SURVEY_NEW_MANJA"/>
    <s v="SAMPANG"/>
    <s v="NETMONK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</r>
  <r>
    <n v="191"/>
    <n v="1002570860"/>
    <n v="3"/>
    <x v="6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</r>
  <r>
    <n v="192"/>
    <n v="1002572573"/>
    <n v="3"/>
    <x v="6"/>
    <n v="5"/>
    <s v="SBY UTARA"/>
    <s v="KENJERAN"/>
    <s v="KJR"/>
    <s v="REG"/>
    <s v="AO"/>
    <x v="0"/>
    <m/>
    <s v="MIA - INVALID SURVEY"/>
    <s v="RBS-Regional 3"/>
    <d v="2026-09-04T17:14:44"/>
    <d v="2026-09-05T21:07:16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m/>
    <s v="SURVEY_NEW_MANJA"/>
    <s v="KENJERAN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</r>
  <r>
    <n v="193"/>
    <n v="1002569624"/>
    <n v="3"/>
    <x v="6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</r>
  <r>
    <n v="194"/>
    <n v="1002569340"/>
    <n v="3"/>
    <x v="1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</r>
  <r>
    <n v="195"/>
    <n v="1002566559"/>
    <n v="3"/>
    <x v="6"/>
    <n v="5"/>
    <s v="SBY UTARA"/>
    <s v="MANYAR"/>
    <s v="MGO"/>
    <s v="REG"/>
    <s v="AO"/>
    <x v="0"/>
    <s v="1P INET"/>
    <s v="MIA - INVALID SURVEY"/>
    <s v="RBS-Regional 3"/>
    <d v="2026-09-02T07:21:56"/>
    <d v="2026-09-02T21:40:11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m/>
    <s v="SURVEY_NEW_MANJA"/>
    <s v="MERGOYOSO"/>
    <s v="NO ADDON"/>
    <m/>
    <s v="MIE - INVALID SURVEY - Kendala Jalur/Rute Tarikan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196"/>
    <n v="1002564024"/>
    <n v="3"/>
    <x v="6"/>
    <n v="5"/>
    <s v="MADURA"/>
    <s v="BANGKALAN"/>
    <s v="KPP"/>
    <s v="REG"/>
    <s v="AO"/>
    <x v="0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197"/>
    <n v="1002566030"/>
    <n v="3"/>
    <x v="2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198"/>
    <n v="1002576110"/>
    <n v="3"/>
    <x v="2"/>
    <n v="5"/>
    <s v="MADIUN"/>
    <s v="PONOROGO"/>
    <s v="SLH"/>
    <s v="REG"/>
    <s v="AO"/>
    <x v="0"/>
    <s v="1P INET"/>
    <s v="IHLD - UNSC PT3"/>
    <s v="RBS-Regional 3"/>
    <d v="2026-09-08T08:38:54"/>
    <d v="2026-09-08T10:16:14"/>
    <n v="69384487"/>
    <m/>
    <m/>
    <s v="SMP Negeri 2 slahung"/>
    <m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8-09T08:39:53"/>
    <d v="2026-09-07T00:00:00"/>
    <m/>
    <s v="UNSC"/>
    <s v="SAMBIT SUMOROTO"/>
    <s v="OCA"/>
    <m/>
    <s v="IHLD - UNSC PT3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201"/>
    <n v="1002576984"/>
    <n v="3"/>
    <x v="5"/>
    <n v="4"/>
    <s v="PEKALONGAN"/>
    <s v="BREBES"/>
    <s v="KTM"/>
    <s v="REG"/>
    <s v="AO"/>
    <x v="0"/>
    <m/>
    <s v="8 | OSS - PONR"/>
    <s v="RBS-Regional 3"/>
    <d v="2026-09-08T13:37:45"/>
    <d v="2026-09-09T08:54:1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ACT_COM"/>
    <s v="KETANGGUNGAN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m/>
    <m/>
    <m/>
    <e v="#NUM!"/>
    <e v="#NUM!"/>
    <x v="0"/>
  </r>
  <r>
    <n v="204"/>
    <n v="1002576164"/>
    <n v="3"/>
    <x v="4"/>
    <n v="4"/>
    <s v="PURWOKERTO"/>
    <s v="PURBALINGGA"/>
    <s v="PBG"/>
    <s v="REG"/>
    <s v="AO"/>
    <x v="0"/>
    <s v="1P INET"/>
    <s v="8 | OSS - PONR"/>
    <s v="RBS-Regional 3"/>
    <d v="2026-09-08T08:56:56"/>
    <d v="2026-09-09T09:00:14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ACT_COM"/>
    <s v="X"/>
    <s v="NO ADDON"/>
    <m/>
    <s v="PONR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205"/>
    <n v="1002577729"/>
    <n v="3"/>
    <x v="0"/>
    <n v="4"/>
    <s v="SOLO"/>
    <s v="BOYOLALI"/>
    <s v="BYL"/>
    <s v="REG"/>
    <s v="AO"/>
    <x v="0"/>
    <m/>
    <s v="8 | OSS - PONR"/>
    <s v="RBS-Regional 3"/>
    <d v="2026-09-08T17:54:45"/>
    <d v="2026-09-09T08:55:54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ACT_COM"/>
    <s v="BOYOLALI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m/>
    <m/>
    <m/>
    <e v="#NUM!"/>
    <e v="#NUM!"/>
    <x v="0"/>
  </r>
  <r>
    <n v="206"/>
    <n v="1002577347"/>
    <n v="3"/>
    <x v="6"/>
    <n v="5"/>
    <s v="SBY UTARA"/>
    <s v="GRESIK"/>
    <s v="GSK"/>
    <s v="REG"/>
    <s v="AO"/>
    <x v="0"/>
    <m/>
    <s v="8 | OSS - PONR"/>
    <s v="RBS-Regional 3"/>
    <d v="2026-09-08T15:17:18"/>
    <d v="2026-09-08T18:25:46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ACT_COM"/>
    <s v="GRESIK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m/>
    <m/>
    <m/>
    <e v="#NUM!"/>
    <e v="#NUM!"/>
    <x v="0"/>
  </r>
  <r>
    <n v="207"/>
    <n v="1002576013"/>
    <n v="3"/>
    <x v="2"/>
    <n v="5"/>
    <s v="KEDIRI"/>
    <s v="TULUNGAGUNG"/>
    <s v="TUL"/>
    <s v="REG"/>
    <s v="AO"/>
    <x v="0"/>
    <s v="1P INET"/>
    <s v="8 | OSS - PONR"/>
    <s v="RBS-Regional 3"/>
    <d v="2026-09-08T07:44:56"/>
    <d v="2026-09-08T18:02:17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ACT_COM"/>
    <s v="TULUNGAGUNG"/>
    <s v="NO ADDON"/>
    <m/>
    <s v="PONR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208"/>
    <n v="1002577234"/>
    <n v="3"/>
    <x v="7"/>
    <n v="5"/>
    <s v="MATARAM"/>
    <s v="LOMBOK TIMUR UTARA"/>
    <s v="MBG"/>
    <s v="REG"/>
    <s v="AO"/>
    <x v="0"/>
    <m/>
    <s v="8 | OSS - PONR"/>
    <s v="RBS-Regional 3"/>
    <d v="2026-09-08T14:48:37"/>
    <d v="2026-09-09T09:06:33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ACT_COM"/>
    <s v="LOMBOK TIMU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m/>
    <m/>
    <m/>
    <e v="#NUM!"/>
    <e v="#NUM!"/>
    <x v="0"/>
  </r>
  <r>
    <n v="209"/>
    <n v="1002574437"/>
    <n v="3"/>
    <x v="2"/>
    <n v="5"/>
    <s v="MADIUN"/>
    <s v="BOJONEGORO"/>
    <s v="KDU"/>
    <s v="REG"/>
    <s v="AO"/>
    <x v="0"/>
    <s v="1P INET"/>
    <s v="8 | OSS - PONR"/>
    <s v="RBS-Regional 3"/>
    <d v="2026-09-07T10:53:56"/>
    <d v="2026-09-09T00:40:42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ACT_COM"/>
    <s v="PADANGAN"/>
    <s v="ANTAREZ"/>
    <m/>
    <s v="PONR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m/>
    <m/>
    <m/>
    <e v="#NUM!"/>
    <e v="#NUM!"/>
    <x v="0"/>
  </r>
  <r>
    <n v="210"/>
    <n v="1002574942"/>
    <n v="3"/>
    <x v="3"/>
    <n v="5"/>
    <s v="SINGARJA"/>
    <s v="GIANYAR"/>
    <s v="UBU"/>
    <s v="REG"/>
    <s v="AO"/>
    <x v="0"/>
    <m/>
    <s v="8 | OSS - PONR"/>
    <s v="RBS-Regional 3"/>
    <d v="2026-09-07T13:24:53"/>
    <d v="2026-09-08T17:20:18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m/>
    <m/>
    <m/>
    <e v="#NUM!"/>
    <e v="#NUM!"/>
    <x v="0"/>
  </r>
  <r>
    <n v="211"/>
    <n v="1002575686"/>
    <n v="3"/>
    <x v="7"/>
    <n v="5"/>
    <s v="KUPANG"/>
    <s v="MAUMERE"/>
    <s v="MMR"/>
    <s v="REG"/>
    <s v="AO"/>
    <x v="0"/>
    <s v="1P INET"/>
    <s v="8 | OSS - PONR"/>
    <s v="RBS-Regional 3"/>
    <d v="2026-09-07T16:14:56"/>
    <d v="2026-09-08T17:11:56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ACT_COM"/>
    <s v="X"/>
    <s v="NO ADDON"/>
    <m/>
    <s v="PONR"/>
    <s v="HSI Bisnis Basic PSB 70% - 50 Mbps"/>
    <s v="INDIBIZ"/>
    <m/>
    <m/>
    <d v="2026-09-08T13:00:00"/>
    <s v="2026-09-08 13:00:00 | telp :081338299511 alt :081338299511 manja : pagi / siang 08/09/2026 hub sebelum ke lokasi  "/>
    <m/>
    <m/>
    <m/>
    <e v="#NUM!"/>
    <e v="#NUM!"/>
    <x v="0"/>
  </r>
  <r>
    <n v="212"/>
    <n v="1002574883"/>
    <n v="3"/>
    <x v="6"/>
    <n v="5"/>
    <s v="SBY UTARA"/>
    <s v="KENJERAN"/>
    <s v="KPS"/>
    <s v="REG"/>
    <s v="AO"/>
    <x v="0"/>
    <s v="1P INET"/>
    <s v="8 | OSS - PONR"/>
    <s v="RBS-Regional 3"/>
    <d v="2026-09-07T13:08:56"/>
    <d v="2026-09-08T15:13:35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m/>
    <s v="ACT_COM"/>
    <s v="KAPASAN"/>
    <s v="NO ADDON"/>
    <m/>
    <s v="PONR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</r>
  <r>
    <n v="213"/>
    <n v="1002575129"/>
    <n v="3"/>
    <x v="7"/>
    <n v="5"/>
    <s v="KUPANG"/>
    <s v="WAINGAPU"/>
    <s v="WGP"/>
    <s v="REG"/>
    <s v="AO"/>
    <x v="0"/>
    <s v="1P INET"/>
    <s v="8 | OSS - PONR"/>
    <s v="RBS-Regional 3"/>
    <d v="2026-09-07T14:05:56"/>
    <d v="2026-09-09T08:22:06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ACT_COM"/>
    <s v="X"/>
    <s v="NO ADDON"/>
    <m/>
    <s v="PONR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m/>
    <m/>
    <m/>
    <e v="#NUM!"/>
    <e v="#NUM!"/>
    <x v="0"/>
  </r>
  <r>
    <n v="214"/>
    <n v="1002573484"/>
    <n v="3"/>
    <x v="7"/>
    <n v="5"/>
    <s v="KUPANG"/>
    <s v="MAUMERE"/>
    <s v="MMR"/>
    <s v="REG"/>
    <s v="AO"/>
    <x v="0"/>
    <s v="1P INET"/>
    <s v="8 | OSS - PONR"/>
    <s v="RBS-Regional 3"/>
    <d v="2026-09-06T09:38:57"/>
    <d v="2026-09-07T11:09:40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ACT_COM"/>
    <s v="X"/>
    <s v="NO ADDON"/>
    <m/>
    <s v="PONR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m/>
    <m/>
    <m/>
    <e v="#NUM!"/>
    <e v="#NUM!"/>
    <x v="0"/>
  </r>
  <r>
    <n v="215"/>
    <n v="1002572924"/>
    <n v="3"/>
    <x v="7"/>
    <n v="5"/>
    <s v="MATARAM"/>
    <s v="INNER - NUSA TENGGARA"/>
    <s v="MTR"/>
    <s v="REG"/>
    <s v="AO"/>
    <x v="0"/>
    <s v="1P INET"/>
    <s v="8 | OSS - PONR"/>
    <s v="RBS-Regional 3"/>
    <d v="2026-09-05T11:08:56"/>
    <d v="2026-09-07T12:26:05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ACT_COM"/>
    <s v="X"/>
    <s v="NO ADDON"/>
    <m/>
    <s v="PONR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m/>
    <m/>
    <m/>
    <e v="#NUM!"/>
    <e v="#NUM!"/>
    <x v="0"/>
  </r>
  <r>
    <n v="216"/>
    <n v="1002570941"/>
    <n v="3"/>
    <x v="1"/>
    <n v="5"/>
    <s v="JEMBER"/>
    <s v="JEMBER"/>
    <s v="JER"/>
    <s v="REG"/>
    <s v="AO"/>
    <x v="0"/>
    <s v="1P INET"/>
    <s v="8 | OSS - PONR"/>
    <s v="RBS-Regional 3"/>
    <d v="2026-09-04T09:21:57"/>
    <d v="2026-09-05T21:28:36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ACT_COM"/>
    <s v="JEMBER"/>
    <s v="OCA"/>
    <m/>
    <s v="PONR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m/>
    <m/>
    <m/>
    <e v="#NUM!"/>
    <e v="#NUM!"/>
    <x v="0"/>
  </r>
  <r>
    <n v="217"/>
    <n v="1002570808"/>
    <n v="3"/>
    <x v="7"/>
    <n v="5"/>
    <s v="KUPANG"/>
    <s v="MAUMERE"/>
    <s v="LRT"/>
    <s v="REG"/>
    <s v="AO"/>
    <x v="0"/>
    <s v="1P INET"/>
    <s v="8 | OSS - PONR"/>
    <s v="RBS-Regional 3"/>
    <d v="2026-09-04T08:29:57"/>
    <d v="2026-09-09T07:06:38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ACT_COM"/>
    <s v="X"/>
    <s v="NO ADDON"/>
    <m/>
    <s v="PONR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m/>
    <m/>
    <m/>
    <e v="#NUM!"/>
    <e v="#NUM!"/>
    <x v="0"/>
  </r>
  <r>
    <n v="218"/>
    <n v="1002569768"/>
    <n v="3"/>
    <x v="7"/>
    <n v="5"/>
    <s v="KUPANG"/>
    <s v="LABOAN BAJO"/>
    <s v="RTE"/>
    <s v="REG"/>
    <s v="AO"/>
    <x v="0"/>
    <s v="1P INET"/>
    <s v="8 | OSS - PONR"/>
    <s v="RBS-Regional 3"/>
    <d v="2026-09-03T13:32:56"/>
    <d v="2026-09-04T09:28:43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ACT_COM"/>
    <s v="X"/>
    <s v="NETMONK"/>
    <m/>
    <s v="PONR"/>
    <s v="HSI Bisnis Basic Bundling Netmonk Promo H2 2026 PSB 70% - 150 Mbps"/>
    <s v="INDIBIZ"/>
    <m/>
    <m/>
    <d v="2026-09-04T13:00:00"/>
    <s v="2026-09-04 13:00:00 | telp :081389965815 alt : manja : pagi / siang 04/09/2026 hub sebelum kelokasi"/>
    <m/>
    <m/>
    <m/>
    <e v="#NUM!"/>
    <e v="#NUM!"/>
    <x v="0"/>
  </r>
  <r>
    <n v="219"/>
    <n v="1002566634"/>
    <n v="3"/>
    <x v="7"/>
    <n v="5"/>
    <s v="KUPANG"/>
    <s v="MAUMERE"/>
    <s v="LRT"/>
    <s v="REG"/>
    <s v="AO"/>
    <x v="0"/>
    <s v="1P INET"/>
    <s v="8 | OSS - PONR"/>
    <s v="RBS-Regional 3"/>
    <d v="2026-09-02T08:23:57"/>
    <d v="2026-09-04T11:33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ACT_COM"/>
    <s v="X"/>
    <s v="NO ADDON"/>
    <m/>
    <s v="PONR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</r>
  <r>
    <n v="220"/>
    <n v="1002566694"/>
    <n v="3"/>
    <x v="7"/>
    <n v="5"/>
    <s v="KUPANG"/>
    <s v="MAUMERE"/>
    <s v="LRT"/>
    <s v="REG"/>
    <s v="AO"/>
    <x v="0"/>
    <s v="1P INET"/>
    <s v="8 | OSS - PONR"/>
    <s v="RBS-Regional 3"/>
    <d v="2026-09-02T08:42:57"/>
    <d v="2026-09-09T07:25:40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ACT_COM"/>
    <s v="X"/>
    <s v="NO ADDON"/>
    <m/>
    <s v="PONR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m/>
    <m/>
    <m/>
    <e v="#NUM!"/>
    <e v="#NUM!"/>
    <x v="0"/>
  </r>
  <r>
    <n v="221"/>
    <n v="1002577071"/>
    <n v="3"/>
    <x v="1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</r>
  <r>
    <n v="222"/>
    <n v="1002576397"/>
    <n v="3"/>
    <x v="6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</r>
  <r>
    <n v="223"/>
    <n v="1002576880"/>
    <n v="3"/>
    <x v="2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</r>
  <r>
    <n v="224"/>
    <n v="1002576872"/>
    <n v="3"/>
    <x v="2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225"/>
    <n v="1002576120"/>
    <n v="3"/>
    <x v="6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</r>
  <r>
    <n v="226"/>
    <n v="1002576384"/>
    <n v="3"/>
    <x v="6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227"/>
    <n v="1002576408"/>
    <n v="3"/>
    <x v="4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</r>
  <r>
    <n v="228"/>
    <n v="1002576374"/>
    <n v="3"/>
    <x v="6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229"/>
    <n v="1002576709"/>
    <n v="3"/>
    <x v="2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</r>
  <r>
    <n v="230"/>
    <n v="1002576339"/>
    <n v="3"/>
    <x v="4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231"/>
    <n v="1002576255"/>
    <n v="3"/>
    <x v="1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</r>
  <r>
    <n v="232"/>
    <n v="1002576178"/>
    <n v="3"/>
    <x v="6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233"/>
    <n v="1002576193"/>
    <n v="3"/>
    <x v="2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</r>
  <r>
    <n v="235"/>
    <n v="1002576157"/>
    <n v="3"/>
    <x v="6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</r>
  <r>
    <n v="236"/>
    <n v="1002576215"/>
    <n v="3"/>
    <x v="7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</r>
  <r>
    <n v="237"/>
    <n v="1002576185"/>
    <n v="3"/>
    <x v="6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</r>
  <r>
    <n v="238"/>
    <n v="1002576234"/>
    <n v="3"/>
    <x v="4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239"/>
    <n v="1002577686"/>
    <n v="3"/>
    <x v="1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</r>
  <r>
    <n v="240"/>
    <n v="1002577696"/>
    <n v="3"/>
    <x v="7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</r>
  <r>
    <n v="242"/>
    <n v="1002576535"/>
    <n v="3"/>
    <x v="0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</r>
  <r>
    <n v="243"/>
    <n v="1002576568"/>
    <n v="3"/>
    <x v="1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</r>
  <r>
    <n v="245"/>
    <n v="1002576024"/>
    <n v="3"/>
    <x v="6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246"/>
    <n v="1002575995"/>
    <n v="3"/>
    <x v="1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247"/>
    <n v="1002576101"/>
    <n v="3"/>
    <x v="1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</r>
  <r>
    <n v="248"/>
    <n v="1002576771"/>
    <n v="3"/>
    <x v="2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</r>
  <r>
    <n v="249"/>
    <n v="1002576773"/>
    <n v="3"/>
    <x v="2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</r>
  <r>
    <n v="250"/>
    <n v="1002576186"/>
    <n v="3"/>
    <x v="6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</r>
  <r>
    <n v="252"/>
    <n v="1002577385"/>
    <n v="3"/>
    <x v="4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</r>
  <r>
    <n v="254"/>
    <n v="1002577558"/>
    <n v="3"/>
    <x v="7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</r>
  <r>
    <n v="255"/>
    <n v="1002576669"/>
    <n v="3"/>
    <x v="2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</r>
  <r>
    <n v="257"/>
    <n v="1002576486"/>
    <n v="3"/>
    <x v="0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</r>
  <r>
    <n v="258"/>
    <n v="1002576624"/>
    <n v="3"/>
    <x v="2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</r>
  <r>
    <n v="259"/>
    <n v="1002576478"/>
    <n v="3"/>
    <x v="1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</r>
  <r>
    <n v="260"/>
    <n v="1002575856"/>
    <n v="3"/>
    <x v="6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</r>
  <r>
    <n v="261"/>
    <n v="1002575817"/>
    <n v="3"/>
    <x v="6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</r>
  <r>
    <n v="262"/>
    <n v="1002574372"/>
    <n v="3"/>
    <x v="3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</r>
  <r>
    <n v="263"/>
    <n v="1002575629"/>
    <n v="3"/>
    <x v="4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OTHERS"/>
    <n v="20260907"/>
    <s v="Completed"/>
    <s v="undefined  Total (Sebelum PPN) : 0"/>
    <s v="OTHER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</r>
  <r>
    <n v="264"/>
    <n v="1002574357"/>
    <n v="3"/>
    <x v="2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</r>
  <r>
    <n v="265"/>
    <n v="1002574438"/>
    <n v="3"/>
    <x v="2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</r>
  <r>
    <n v="266"/>
    <n v="1002575744"/>
    <n v="3"/>
    <x v="4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</r>
  <r>
    <n v="267"/>
    <n v="1002575143"/>
    <n v="3"/>
    <x v="0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</r>
  <r>
    <n v="268"/>
    <n v="1002575152"/>
    <n v="3"/>
    <x v="2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270"/>
    <n v="1002574349"/>
    <n v="3"/>
    <x v="0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</r>
  <r>
    <n v="271"/>
    <n v="1002575180"/>
    <n v="3"/>
    <x v="6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</r>
  <r>
    <n v="272"/>
    <n v="1002575543"/>
    <n v="3"/>
    <x v="6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</r>
  <r>
    <n v="275"/>
    <n v="1002575558"/>
    <n v="3"/>
    <x v="5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</r>
  <r>
    <n v="276"/>
    <n v="1002575560"/>
    <n v="3"/>
    <x v="0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</r>
  <r>
    <n v="278"/>
    <n v="1002574951"/>
    <n v="3"/>
    <x v="5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</r>
  <r>
    <n v="279"/>
    <n v="1002574884"/>
    <n v="3"/>
    <x v="1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</r>
  <r>
    <n v="281"/>
    <n v="1002574956"/>
    <n v="3"/>
    <x v="7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</r>
  <r>
    <n v="282"/>
    <n v="1002574910"/>
    <n v="3"/>
    <x v="2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</r>
  <r>
    <n v="285"/>
    <n v="1002574115"/>
    <n v="3"/>
    <x v="5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</r>
  <r>
    <n v="287"/>
    <n v="1002574893"/>
    <n v="3"/>
    <x v="2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</r>
  <r>
    <n v="290"/>
    <n v="1002574924"/>
    <n v="3"/>
    <x v="2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</r>
  <r>
    <n v="292"/>
    <n v="1002574744"/>
    <n v="3"/>
    <x v="2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</r>
  <r>
    <n v="294"/>
    <n v="1002574994"/>
    <n v="3"/>
    <x v="4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</r>
  <r>
    <n v="295"/>
    <n v="1002574733"/>
    <n v="3"/>
    <x v="5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</r>
  <r>
    <n v="297"/>
    <n v="1002574955"/>
    <n v="3"/>
    <x v="2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</r>
  <r>
    <n v="298"/>
    <n v="1002574069"/>
    <n v="3"/>
    <x v="1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</r>
  <r>
    <n v="299"/>
    <n v="1002575678"/>
    <n v="3"/>
    <x v="6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</r>
  <r>
    <n v="300"/>
    <n v="1002575705"/>
    <n v="3"/>
    <x v="7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</r>
  <r>
    <n v="301"/>
    <n v="1002574880"/>
    <n v="3"/>
    <x v="5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</r>
  <r>
    <n v="302"/>
    <n v="1002574875"/>
    <n v="3"/>
    <x v="6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303"/>
    <n v="1002575104"/>
    <n v="3"/>
    <x v="2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</r>
  <r>
    <n v="304"/>
    <n v="1002574027"/>
    <n v="3"/>
    <x v="2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</r>
  <r>
    <n v="305"/>
    <n v="1002575331"/>
    <n v="3"/>
    <x v="2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</r>
  <r>
    <n v="306"/>
    <n v="1002575945"/>
    <n v="3"/>
    <x v="1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</r>
  <r>
    <n v="307"/>
    <n v="1002575316"/>
    <n v="3"/>
    <x v="2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</r>
  <r>
    <n v="309"/>
    <n v="1002575292"/>
    <n v="3"/>
    <x v="6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</r>
  <r>
    <n v="310"/>
    <n v="1002575128"/>
    <n v="3"/>
    <x v="5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311"/>
    <n v="1002575284"/>
    <n v="3"/>
    <x v="5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</r>
  <r>
    <n v="312"/>
    <n v="1002574012"/>
    <n v="3"/>
    <x v="5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</r>
  <r>
    <n v="314"/>
    <n v="1002575952"/>
    <n v="3"/>
    <x v="6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</r>
  <r>
    <n v="315"/>
    <n v="1002575908"/>
    <n v="3"/>
    <x v="3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</r>
  <r>
    <n v="316"/>
    <n v="1002575783"/>
    <n v="3"/>
    <x v="5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</r>
  <r>
    <n v="317"/>
    <n v="1002574566"/>
    <n v="3"/>
    <x v="2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</r>
  <r>
    <n v="318"/>
    <n v="1002575455"/>
    <n v="3"/>
    <x v="0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319"/>
    <n v="1002574529"/>
    <n v="3"/>
    <x v="6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</r>
  <r>
    <n v="320"/>
    <n v="1002575362"/>
    <n v="3"/>
    <x v="6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</r>
  <r>
    <n v="321"/>
    <n v="1002575366"/>
    <n v="3"/>
    <x v="4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</r>
  <r>
    <n v="322"/>
    <n v="1002574578"/>
    <n v="3"/>
    <x v="2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</r>
  <r>
    <n v="323"/>
    <n v="1002573870"/>
    <n v="3"/>
    <x v="1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</r>
  <r>
    <n v="324"/>
    <n v="1002573857"/>
    <n v="3"/>
    <x v="7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</r>
  <r>
    <n v="325"/>
    <n v="1002575354"/>
    <n v="3"/>
    <x v="7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</r>
  <r>
    <n v="326"/>
    <n v="1002574276"/>
    <n v="3"/>
    <x v="2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</r>
  <r>
    <n v="327"/>
    <n v="1002574319"/>
    <n v="3"/>
    <x v="0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</r>
  <r>
    <n v="328"/>
    <n v="1002574303"/>
    <n v="3"/>
    <x v="0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</r>
  <r>
    <n v="329"/>
    <n v="1002575921"/>
    <n v="3"/>
    <x v="2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</r>
  <r>
    <n v="330"/>
    <n v="1002573847"/>
    <n v="3"/>
    <x v="5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</r>
  <r>
    <n v="331"/>
    <n v="1002574628"/>
    <n v="3"/>
    <x v="6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</r>
  <r>
    <n v="332"/>
    <n v="1002574647"/>
    <n v="3"/>
    <x v="0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</r>
  <r>
    <n v="333"/>
    <n v="1002574639"/>
    <n v="3"/>
    <x v="7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</r>
  <r>
    <n v="334"/>
    <n v="1002574649"/>
    <n v="3"/>
    <x v="5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</r>
  <r>
    <n v="335"/>
    <n v="1002574664"/>
    <n v="3"/>
    <x v="4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</r>
  <r>
    <n v="336"/>
    <n v="1002574820"/>
    <n v="3"/>
    <x v="2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</r>
  <r>
    <n v="337"/>
    <n v="1002574806"/>
    <n v="3"/>
    <x v="2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338"/>
    <n v="1002575860"/>
    <n v="3"/>
    <x v="2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</r>
  <r>
    <n v="339"/>
    <n v="1002574605"/>
    <n v="3"/>
    <x v="6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</r>
  <r>
    <n v="341"/>
    <n v="1002575861"/>
    <n v="3"/>
    <x v="6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</r>
  <r>
    <n v="342"/>
    <n v="1002574607"/>
    <n v="3"/>
    <x v="7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</r>
  <r>
    <n v="343"/>
    <n v="1002574609"/>
    <n v="3"/>
    <x v="1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</r>
  <r>
    <n v="344"/>
    <n v="1002574656"/>
    <n v="3"/>
    <x v="2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</r>
  <r>
    <n v="345"/>
    <n v="1002574702"/>
    <n v="3"/>
    <x v="1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</r>
  <r>
    <n v="346"/>
    <n v="1002574701"/>
    <n v="3"/>
    <x v="7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</r>
  <r>
    <n v="347"/>
    <n v="1002574211"/>
    <n v="3"/>
    <x v="2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</r>
  <r>
    <n v="348"/>
    <n v="1002575222"/>
    <n v="3"/>
    <x v="2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</r>
  <r>
    <n v="349"/>
    <n v="1002574129"/>
    <n v="3"/>
    <x v="2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</r>
  <r>
    <n v="350"/>
    <n v="1002574831"/>
    <n v="3"/>
    <x v="6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</r>
  <r>
    <n v="351"/>
    <n v="1002574849"/>
    <n v="3"/>
    <x v="2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352"/>
    <n v="1002574177"/>
    <n v="3"/>
    <x v="5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</r>
  <r>
    <n v="353"/>
    <n v="1002573750"/>
    <n v="3"/>
    <x v="2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</r>
  <r>
    <n v="354"/>
    <n v="1002573762"/>
    <n v="3"/>
    <x v="6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</r>
  <r>
    <n v="355"/>
    <n v="1002573692"/>
    <n v="3"/>
    <x v="7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</r>
  <r>
    <n v="356"/>
    <n v="1002573697"/>
    <n v="3"/>
    <x v="7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</r>
  <r>
    <n v="357"/>
    <n v="1002573708"/>
    <n v="3"/>
    <x v="3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</r>
  <r>
    <n v="358"/>
    <n v="1002573709"/>
    <n v="3"/>
    <x v="5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359"/>
    <n v="1002573711"/>
    <n v="3"/>
    <x v="5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</r>
  <r>
    <n v="360"/>
    <n v="1002573722"/>
    <n v="3"/>
    <x v="6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</r>
  <r>
    <n v="361"/>
    <n v="1002573657"/>
    <n v="3"/>
    <x v="2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362"/>
    <n v="1002573565"/>
    <n v="3"/>
    <x v="1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</r>
  <r>
    <n v="363"/>
    <n v="1002573564"/>
    <n v="3"/>
    <x v="2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</r>
  <r>
    <n v="364"/>
    <n v="1002573561"/>
    <n v="3"/>
    <x v="1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</r>
  <r>
    <n v="365"/>
    <n v="1002573488"/>
    <n v="3"/>
    <x v="7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</r>
  <r>
    <n v="366"/>
    <n v="1002573443"/>
    <n v="3"/>
    <x v="1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</r>
  <r>
    <n v="367"/>
    <n v="1002573613"/>
    <n v="3"/>
    <x v="6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</r>
  <r>
    <n v="368"/>
    <n v="1002573535"/>
    <n v="3"/>
    <x v="6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</r>
  <r>
    <n v="369"/>
    <n v="1002573538"/>
    <n v="3"/>
    <x v="2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370"/>
    <n v="1002573543"/>
    <n v="3"/>
    <x v="2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</r>
  <r>
    <n v="371"/>
    <n v="1002573534"/>
    <n v="3"/>
    <x v="2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372"/>
    <n v="1002573502"/>
    <n v="3"/>
    <x v="6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</r>
  <r>
    <n v="373"/>
    <n v="1002573509"/>
    <n v="3"/>
    <x v="7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</r>
  <r>
    <n v="374"/>
    <n v="1002573494"/>
    <n v="3"/>
    <x v="1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</r>
  <r>
    <n v="375"/>
    <n v="1002573492"/>
    <n v="3"/>
    <x v="2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</r>
  <r>
    <n v="376"/>
    <n v="1002573632"/>
    <n v="3"/>
    <x v="6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</r>
  <r>
    <n v="377"/>
    <n v="1002573446"/>
    <n v="3"/>
    <x v="2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</r>
  <r>
    <n v="378"/>
    <n v="1002573623"/>
    <n v="3"/>
    <x v="1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</r>
  <r>
    <n v="379"/>
    <n v="1002573473"/>
    <n v="3"/>
    <x v="0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</r>
  <r>
    <n v="380"/>
    <n v="1002573464"/>
    <n v="3"/>
    <x v="1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</r>
  <r>
    <n v="381"/>
    <n v="1002573461"/>
    <n v="3"/>
    <x v="2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</r>
  <r>
    <n v="382"/>
    <n v="1002573513"/>
    <n v="3"/>
    <x v="6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</r>
  <r>
    <n v="383"/>
    <n v="1002573481"/>
    <n v="3"/>
    <x v="7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</r>
  <r>
    <n v="384"/>
    <n v="1002573593"/>
    <n v="3"/>
    <x v="6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</r>
  <r>
    <n v="385"/>
    <n v="1002573744"/>
    <n v="3"/>
    <x v="6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</r>
  <r>
    <n v="386"/>
    <n v="1002573674"/>
    <n v="3"/>
    <x v="4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387"/>
    <n v="1002573673"/>
    <n v="3"/>
    <x v="2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</r>
  <r>
    <n v="388"/>
    <n v="1002573595"/>
    <n v="3"/>
    <x v="6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</r>
  <r>
    <n v="389"/>
    <n v="1002573570"/>
    <n v="3"/>
    <x v="0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</r>
  <r>
    <n v="390"/>
    <n v="1002573556"/>
    <n v="3"/>
    <x v="4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</r>
  <r>
    <n v="391"/>
    <n v="1002573557"/>
    <n v="3"/>
    <x v="6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</r>
  <r>
    <n v="392"/>
    <n v="1002573496"/>
    <n v="3"/>
    <x v="4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393"/>
    <n v="1002573499"/>
    <n v="3"/>
    <x v="7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394"/>
    <n v="1002573715"/>
    <n v="3"/>
    <x v="6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</r>
  <r>
    <n v="395"/>
    <n v="1002573684"/>
    <n v="3"/>
    <x v="6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</r>
  <r>
    <n v="396"/>
    <n v="1002573581"/>
    <n v="3"/>
    <x v="5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397"/>
    <n v="1002573576"/>
    <n v="3"/>
    <x v="2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</r>
  <r>
    <n v="398"/>
    <n v="1002573459"/>
    <n v="3"/>
    <x v="1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</r>
  <r>
    <n v="399"/>
    <n v="1002573098"/>
    <n v="3"/>
    <x v="6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</r>
  <r>
    <n v="400"/>
    <n v="1002573097"/>
    <n v="3"/>
    <x v="7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</r>
  <r>
    <n v="401"/>
    <n v="1002573084"/>
    <n v="3"/>
    <x v="6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</r>
  <r>
    <n v="402"/>
    <n v="1002573087"/>
    <n v="3"/>
    <x v="1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</r>
  <r>
    <n v="404"/>
    <n v="1002573165"/>
    <n v="3"/>
    <x v="6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</r>
  <r>
    <n v="405"/>
    <n v="1002573171"/>
    <n v="3"/>
    <x v="6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</r>
  <r>
    <n v="406"/>
    <n v="1002573018"/>
    <n v="3"/>
    <x v="2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</r>
  <r>
    <n v="407"/>
    <n v="1002573026"/>
    <n v="3"/>
    <x v="7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</r>
  <r>
    <n v="408"/>
    <n v="1002572734"/>
    <n v="3"/>
    <x v="7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</r>
  <r>
    <n v="409"/>
    <n v="1002573364"/>
    <n v="3"/>
    <x v="2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</r>
  <r>
    <n v="410"/>
    <n v="1002572737"/>
    <n v="3"/>
    <x v="7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</r>
  <r>
    <n v="411"/>
    <n v="1002573346"/>
    <n v="3"/>
    <x v="7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</r>
  <r>
    <n v="412"/>
    <n v="1002573236"/>
    <n v="3"/>
    <x v="0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</r>
  <r>
    <n v="414"/>
    <n v="1002573205"/>
    <n v="3"/>
    <x v="6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415"/>
    <n v="1002573200"/>
    <n v="3"/>
    <x v="6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</r>
  <r>
    <n v="416"/>
    <n v="1002573212"/>
    <n v="3"/>
    <x v="4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</r>
  <r>
    <n v="417"/>
    <n v="1002572934"/>
    <n v="3"/>
    <x v="5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</r>
  <r>
    <n v="418"/>
    <n v="1002572879"/>
    <n v="3"/>
    <x v="7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</r>
  <r>
    <n v="419"/>
    <n v="1002573115"/>
    <n v="3"/>
    <x v="6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</r>
  <r>
    <n v="420"/>
    <n v="1002573114"/>
    <n v="3"/>
    <x v="6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421"/>
    <n v="1002573111"/>
    <n v="3"/>
    <x v="1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</r>
  <r>
    <n v="422"/>
    <n v="1002572933"/>
    <n v="3"/>
    <x v="4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</r>
  <r>
    <n v="423"/>
    <n v="1002572925"/>
    <n v="3"/>
    <x v="0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</r>
  <r>
    <n v="425"/>
    <n v="1002572917"/>
    <n v="3"/>
    <x v="2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</r>
  <r>
    <n v="427"/>
    <n v="1002572784"/>
    <n v="3"/>
    <x v="3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</r>
  <r>
    <n v="428"/>
    <n v="1002572781"/>
    <n v="3"/>
    <x v="6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</r>
  <r>
    <n v="430"/>
    <n v="1002572774"/>
    <n v="3"/>
    <x v="6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</r>
  <r>
    <n v="431"/>
    <n v="1002572940"/>
    <n v="3"/>
    <x v="1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</r>
  <r>
    <n v="433"/>
    <n v="1002572946"/>
    <n v="3"/>
    <x v="2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</r>
  <r>
    <n v="434"/>
    <n v="1002573313"/>
    <n v="3"/>
    <x v="7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</r>
  <r>
    <n v="435"/>
    <n v="1002572970"/>
    <n v="3"/>
    <x v="1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</r>
  <r>
    <n v="437"/>
    <n v="1002572964"/>
    <n v="3"/>
    <x v="4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</r>
  <r>
    <n v="439"/>
    <n v="1002573183"/>
    <n v="3"/>
    <x v="6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440"/>
    <n v="1002573185"/>
    <n v="3"/>
    <x v="4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</r>
  <r>
    <n v="441"/>
    <n v="1002573181"/>
    <n v="3"/>
    <x v="4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</r>
  <r>
    <n v="442"/>
    <n v="1002573191"/>
    <n v="3"/>
    <x v="6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</r>
  <r>
    <n v="443"/>
    <n v="1002572978"/>
    <n v="3"/>
    <x v="3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</r>
  <r>
    <n v="445"/>
    <n v="1002573403"/>
    <n v="3"/>
    <x v="6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</r>
  <r>
    <n v="446"/>
    <n v="1002573337"/>
    <n v="3"/>
    <x v="4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</r>
  <r>
    <n v="448"/>
    <n v="1002573331"/>
    <n v="3"/>
    <x v="0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</r>
  <r>
    <n v="449"/>
    <n v="1002572759"/>
    <n v="3"/>
    <x v="1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</r>
  <r>
    <n v="451"/>
    <n v="1002572868"/>
    <n v="3"/>
    <x v="2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</r>
  <r>
    <n v="452"/>
    <n v="1002572866"/>
    <n v="3"/>
    <x v="4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</r>
  <r>
    <n v="454"/>
    <n v="1002572833"/>
    <n v="3"/>
    <x v="4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</r>
  <r>
    <n v="455"/>
    <n v="1002572831"/>
    <n v="3"/>
    <x v="7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</r>
  <r>
    <n v="456"/>
    <n v="1002572834"/>
    <n v="3"/>
    <x v="6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</r>
  <r>
    <n v="457"/>
    <n v="1002573263"/>
    <n v="3"/>
    <x v="4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</r>
  <r>
    <n v="458"/>
    <n v="1002573146"/>
    <n v="3"/>
    <x v="4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</r>
  <r>
    <n v="459"/>
    <n v="1002573003"/>
    <n v="3"/>
    <x v="4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</r>
  <r>
    <n v="460"/>
    <n v="1002573383"/>
    <n v="3"/>
    <x v="7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</r>
  <r>
    <n v="461"/>
    <n v="1002573378"/>
    <n v="3"/>
    <x v="5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</r>
  <r>
    <n v="462"/>
    <n v="1002573046"/>
    <n v="3"/>
    <x v="5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</r>
  <r>
    <n v="463"/>
    <n v="1002573043"/>
    <n v="3"/>
    <x v="6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464"/>
    <n v="1002573034"/>
    <n v="3"/>
    <x v="5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</r>
  <r>
    <n v="465"/>
    <n v="1002573303"/>
    <n v="3"/>
    <x v="1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</r>
  <r>
    <n v="466"/>
    <n v="1002573071"/>
    <n v="3"/>
    <x v="7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</r>
  <r>
    <n v="467"/>
    <n v="1002573077"/>
    <n v="3"/>
    <x v="0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</r>
  <r>
    <n v="469"/>
    <n v="1002573067"/>
    <n v="3"/>
    <x v="7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</r>
  <r>
    <n v="470"/>
    <n v="1002573352"/>
    <n v="3"/>
    <x v="2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</r>
  <r>
    <n v="471"/>
    <n v="1002571299"/>
    <n v="3"/>
    <x v="3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</r>
  <r>
    <n v="472"/>
    <n v="1002571285"/>
    <n v="3"/>
    <x v="4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</r>
  <r>
    <n v="473"/>
    <n v="1002571445"/>
    <n v="3"/>
    <x v="5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</r>
  <r>
    <n v="474"/>
    <n v="1002571877"/>
    <n v="3"/>
    <x v="6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</r>
  <r>
    <n v="475"/>
    <n v="1002571440"/>
    <n v="3"/>
    <x v="5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</r>
  <r>
    <n v="476"/>
    <n v="1002571435"/>
    <n v="3"/>
    <x v="5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</r>
  <r>
    <n v="477"/>
    <n v="1002571442"/>
    <n v="3"/>
    <x v="1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</r>
  <r>
    <n v="478"/>
    <n v="1002571429"/>
    <n v="3"/>
    <x v="5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</r>
  <r>
    <n v="479"/>
    <n v="1002571281"/>
    <n v="3"/>
    <x v="0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</r>
  <r>
    <n v="480"/>
    <n v="1002571253"/>
    <n v="3"/>
    <x v="5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</r>
  <r>
    <n v="481"/>
    <n v="1002571897"/>
    <n v="3"/>
    <x v="6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</r>
  <r>
    <n v="482"/>
    <n v="1002570930"/>
    <n v="3"/>
    <x v="1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483"/>
    <n v="1002571671"/>
    <n v="3"/>
    <x v="7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</r>
  <r>
    <n v="484"/>
    <n v="1002571670"/>
    <n v="3"/>
    <x v="6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</r>
  <r>
    <n v="485"/>
    <n v="1002571672"/>
    <n v="3"/>
    <x v="6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</r>
  <r>
    <n v="486"/>
    <n v="1002571685"/>
    <n v="3"/>
    <x v="6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</r>
  <r>
    <n v="487"/>
    <n v="1002571302"/>
    <n v="3"/>
    <x v="6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</r>
  <r>
    <n v="488"/>
    <n v="1002572721"/>
    <n v="3"/>
    <x v="3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</r>
  <r>
    <n v="489"/>
    <n v="1002572635"/>
    <n v="3"/>
    <x v="2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</r>
  <r>
    <n v="490"/>
    <n v="1002571328"/>
    <n v="3"/>
    <x v="4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</r>
  <r>
    <n v="491"/>
    <n v="1002572000"/>
    <n v="3"/>
    <x v="2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</r>
  <r>
    <n v="492"/>
    <n v="1002572008"/>
    <n v="3"/>
    <x v="5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</r>
  <r>
    <n v="493"/>
    <n v="1002571988"/>
    <n v="3"/>
    <x v="3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</r>
  <r>
    <n v="495"/>
    <n v="1002571983"/>
    <n v="3"/>
    <x v="0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</r>
  <r>
    <n v="496"/>
    <n v="1002572067"/>
    <n v="3"/>
    <x v="2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</r>
  <r>
    <n v="497"/>
    <n v="1002572178"/>
    <n v="3"/>
    <x v="0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</r>
  <r>
    <n v="498"/>
    <n v="1002572019"/>
    <n v="3"/>
    <x v="7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499"/>
    <n v="1002572029"/>
    <n v="3"/>
    <x v="0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</r>
  <r>
    <n v="500"/>
    <n v="1002571912"/>
    <n v="3"/>
    <x v="2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</r>
  <r>
    <n v="501"/>
    <n v="1002571731"/>
    <n v="3"/>
    <x v="2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</r>
  <r>
    <n v="502"/>
    <n v="1002571162"/>
    <n v="3"/>
    <x v="3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</r>
  <r>
    <n v="503"/>
    <n v="1002571180"/>
    <n v="3"/>
    <x v="0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</r>
  <r>
    <n v="504"/>
    <n v="1002571189"/>
    <n v="3"/>
    <x v="0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</r>
  <r>
    <n v="505"/>
    <n v="1002571168"/>
    <n v="3"/>
    <x v="0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</r>
  <r>
    <n v="506"/>
    <n v="1002571734"/>
    <n v="3"/>
    <x v="5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</r>
  <r>
    <n v="507"/>
    <n v="1002571176"/>
    <n v="3"/>
    <x v="6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</r>
  <r>
    <n v="508"/>
    <n v="1002571156"/>
    <n v="3"/>
    <x v="7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</r>
  <r>
    <n v="509"/>
    <n v="1002571783"/>
    <n v="3"/>
    <x v="1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</r>
  <r>
    <n v="511"/>
    <n v="1002570742"/>
    <n v="3"/>
    <x v="1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</r>
  <r>
    <n v="512"/>
    <n v="1002570741"/>
    <n v="3"/>
    <x v="1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</r>
  <r>
    <n v="514"/>
    <n v="1002571770"/>
    <n v="3"/>
    <x v="1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</r>
  <r>
    <n v="515"/>
    <n v="1002571537"/>
    <n v="3"/>
    <x v="6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</r>
  <r>
    <n v="517"/>
    <n v="1002571514"/>
    <n v="3"/>
    <x v="2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</r>
  <r>
    <n v="518"/>
    <n v="1002570855"/>
    <n v="3"/>
    <x v="4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</r>
  <r>
    <n v="519"/>
    <n v="1002570848"/>
    <n v="3"/>
    <x v="4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</r>
  <r>
    <n v="520"/>
    <n v="1002572446"/>
    <n v="3"/>
    <x v="2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</r>
  <r>
    <n v="521"/>
    <n v="1002572387"/>
    <n v="3"/>
    <x v="2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</r>
  <r>
    <n v="522"/>
    <n v="1002572366"/>
    <n v="3"/>
    <x v="0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</r>
  <r>
    <n v="523"/>
    <n v="1002572359"/>
    <n v="3"/>
    <x v="1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</r>
  <r>
    <n v="525"/>
    <n v="1002572354"/>
    <n v="3"/>
    <x v="6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</r>
  <r>
    <n v="526"/>
    <n v="1002571453"/>
    <n v="3"/>
    <x v="3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</r>
  <r>
    <n v="527"/>
    <n v="1002572452"/>
    <n v="3"/>
    <x v="6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528"/>
    <n v="1002572454"/>
    <n v="3"/>
    <x v="6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529"/>
    <n v="1002571389"/>
    <n v="3"/>
    <x v="1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</r>
  <r>
    <n v="531"/>
    <n v="1002572323"/>
    <n v="3"/>
    <x v="4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</r>
  <r>
    <n v="532"/>
    <n v="1002572664"/>
    <n v="3"/>
    <x v="4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</r>
  <r>
    <n v="533"/>
    <n v="1002572290"/>
    <n v="3"/>
    <x v="2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</r>
  <r>
    <n v="535"/>
    <n v="1002571064"/>
    <n v="3"/>
    <x v="2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</r>
  <r>
    <n v="537"/>
    <n v="1002571083"/>
    <n v="3"/>
    <x v="6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</r>
  <r>
    <n v="538"/>
    <n v="1002571044"/>
    <n v="3"/>
    <x v="4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</r>
  <r>
    <n v="540"/>
    <n v="1002570768"/>
    <n v="3"/>
    <x v="5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</r>
  <r>
    <n v="541"/>
    <n v="1002570767"/>
    <n v="3"/>
    <x v="1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</r>
  <r>
    <n v="542"/>
    <n v="1002570952"/>
    <n v="3"/>
    <x v="1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543"/>
    <n v="1002570994"/>
    <n v="3"/>
    <x v="4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</r>
  <r>
    <n v="544"/>
    <n v="1002570954"/>
    <n v="3"/>
    <x v="7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</r>
  <r>
    <n v="545"/>
    <n v="1002570740"/>
    <n v="3"/>
    <x v="1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</r>
  <r>
    <n v="546"/>
    <n v="1002570948"/>
    <n v="3"/>
    <x v="0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</r>
  <r>
    <n v="547"/>
    <n v="1002570984"/>
    <n v="3"/>
    <x v="3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</r>
  <r>
    <n v="548"/>
    <n v="1002570974"/>
    <n v="3"/>
    <x v="2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</r>
  <r>
    <n v="549"/>
    <n v="1002571006"/>
    <n v="3"/>
    <x v="2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</r>
  <r>
    <n v="550"/>
    <n v="1002571017"/>
    <n v="3"/>
    <x v="1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</r>
  <r>
    <n v="554"/>
    <n v="1002570963"/>
    <n v="3"/>
    <x v="1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</r>
  <r>
    <n v="555"/>
    <n v="1002570976"/>
    <n v="3"/>
    <x v="1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556"/>
    <n v="1002570967"/>
    <n v="3"/>
    <x v="1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557"/>
    <n v="1002571577"/>
    <n v="3"/>
    <x v="5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</r>
  <r>
    <n v="558"/>
    <n v="1002571227"/>
    <n v="3"/>
    <x v="3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</r>
  <r>
    <n v="559"/>
    <n v="1002571206"/>
    <n v="3"/>
    <x v="7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</r>
  <r>
    <n v="560"/>
    <n v="1002570878"/>
    <n v="3"/>
    <x v="7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</r>
  <r>
    <n v="561"/>
    <n v="1002570864"/>
    <n v="3"/>
    <x v="1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</r>
  <r>
    <n v="563"/>
    <n v="1002572648"/>
    <n v="3"/>
    <x v="0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</r>
  <r>
    <n v="564"/>
    <n v="1002572588"/>
    <n v="3"/>
    <x v="6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</r>
  <r>
    <n v="566"/>
    <n v="1002571464"/>
    <n v="3"/>
    <x v="3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</r>
  <r>
    <n v="567"/>
    <n v="1002571484"/>
    <n v="3"/>
    <x v="7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</r>
  <r>
    <n v="568"/>
    <n v="1002571482"/>
    <n v="3"/>
    <x v="4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</r>
  <r>
    <n v="569"/>
    <n v="1002571475"/>
    <n v="3"/>
    <x v="7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</r>
  <r>
    <n v="570"/>
    <n v="1002572115"/>
    <n v="3"/>
    <x v="4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</r>
  <r>
    <n v="571"/>
    <n v="1002572220"/>
    <n v="3"/>
    <x v="5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</r>
  <r>
    <n v="572"/>
    <n v="1002572103"/>
    <n v="3"/>
    <x v="5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</r>
  <r>
    <n v="573"/>
    <n v="1002572247"/>
    <n v="3"/>
    <x v="7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</r>
  <r>
    <n v="574"/>
    <n v="1002572112"/>
    <n v="3"/>
    <x v="7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575"/>
    <n v="1002572082"/>
    <n v="3"/>
    <x v="1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</r>
  <r>
    <n v="577"/>
    <n v="1002572126"/>
    <n v="3"/>
    <x v="6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</r>
  <r>
    <n v="578"/>
    <n v="1002572520"/>
    <n v="3"/>
    <x v="7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</r>
  <r>
    <n v="579"/>
    <n v="1002572624"/>
    <n v="3"/>
    <x v="3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</r>
  <r>
    <n v="580"/>
    <n v="1002571489"/>
    <n v="3"/>
    <x v="2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</r>
  <r>
    <n v="581"/>
    <n v="1002571105"/>
    <n v="3"/>
    <x v="1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582"/>
    <n v="1002571487"/>
    <n v="3"/>
    <x v="5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</r>
  <r>
    <n v="583"/>
    <n v="1002568624"/>
    <n v="3"/>
    <x v="2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584"/>
    <n v="1002570453"/>
    <n v="3"/>
    <x v="1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</r>
  <r>
    <n v="585"/>
    <n v="1002569199"/>
    <n v="3"/>
    <x v="1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</r>
  <r>
    <n v="586"/>
    <n v="1002568931"/>
    <n v="3"/>
    <x v="4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</r>
  <r>
    <n v="587"/>
    <n v="1002570473"/>
    <n v="3"/>
    <x v="2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</r>
  <r>
    <n v="589"/>
    <n v="1002568925"/>
    <n v="3"/>
    <x v="4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</r>
  <r>
    <n v="590"/>
    <n v="1002568917"/>
    <n v="3"/>
    <x v="1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</r>
  <r>
    <n v="591"/>
    <n v="1002568947"/>
    <n v="3"/>
    <x v="3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</r>
  <r>
    <n v="592"/>
    <n v="1002568919"/>
    <n v="3"/>
    <x v="4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</r>
  <r>
    <n v="593"/>
    <n v="1002568730"/>
    <n v="3"/>
    <x v="4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</r>
  <r>
    <n v="594"/>
    <n v="1002568792"/>
    <n v="3"/>
    <x v="7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</r>
  <r>
    <n v="595"/>
    <n v="1002570302"/>
    <n v="3"/>
    <x v="1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</r>
  <r>
    <n v="596"/>
    <n v="1002568760"/>
    <n v="3"/>
    <x v="6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</r>
  <r>
    <n v="597"/>
    <n v="1002568705"/>
    <n v="3"/>
    <x v="2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</r>
  <r>
    <n v="598"/>
    <n v="1002568780"/>
    <n v="3"/>
    <x v="2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</r>
  <r>
    <n v="599"/>
    <n v="1002569487"/>
    <n v="3"/>
    <x v="7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</r>
  <r>
    <n v="600"/>
    <n v="1002569957"/>
    <n v="3"/>
    <x v="1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</r>
  <r>
    <n v="601"/>
    <n v="1002569445"/>
    <n v="3"/>
    <x v="1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</r>
  <r>
    <n v="602"/>
    <n v="1002569485"/>
    <n v="3"/>
    <x v="4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</r>
  <r>
    <n v="603"/>
    <n v="1002570113"/>
    <n v="3"/>
    <x v="0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</r>
  <r>
    <n v="604"/>
    <n v="1002569307"/>
    <n v="3"/>
    <x v="5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</r>
  <r>
    <n v="605"/>
    <n v="1002570225"/>
    <n v="3"/>
    <x v="7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</r>
  <r>
    <n v="606"/>
    <n v="1002569372"/>
    <n v="3"/>
    <x v="4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</r>
  <r>
    <n v="607"/>
    <n v="1002569329"/>
    <n v="3"/>
    <x v="2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</r>
  <r>
    <n v="609"/>
    <n v="1002569348"/>
    <n v="3"/>
    <x v="7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</r>
  <r>
    <n v="610"/>
    <n v="1002570194"/>
    <n v="3"/>
    <x v="2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</r>
  <r>
    <n v="613"/>
    <n v="1002570218"/>
    <n v="3"/>
    <x v="0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</r>
  <r>
    <n v="614"/>
    <n v="1002570108"/>
    <n v="3"/>
    <x v="2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</r>
  <r>
    <n v="616"/>
    <n v="1002570166"/>
    <n v="3"/>
    <x v="2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</r>
  <r>
    <n v="618"/>
    <n v="1002569284"/>
    <n v="3"/>
    <x v="1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</r>
  <r>
    <n v="619"/>
    <n v="1002570129"/>
    <n v="3"/>
    <x v="5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</r>
  <r>
    <n v="620"/>
    <n v="1002569272"/>
    <n v="3"/>
    <x v="2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</r>
  <r>
    <n v="621"/>
    <n v="1002569320"/>
    <n v="3"/>
    <x v="1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</r>
  <r>
    <n v="622"/>
    <n v="1002569315"/>
    <n v="3"/>
    <x v="6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</r>
  <r>
    <n v="623"/>
    <n v="1002568885"/>
    <n v="3"/>
    <x v="2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</r>
  <r>
    <n v="624"/>
    <n v="1002568847"/>
    <n v="3"/>
    <x v="4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</r>
  <r>
    <n v="625"/>
    <n v="1002568848"/>
    <n v="3"/>
    <x v="7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</r>
  <r>
    <n v="626"/>
    <n v="1002570043"/>
    <n v="3"/>
    <x v="1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</r>
  <r>
    <n v="627"/>
    <n v="1002570546"/>
    <n v="3"/>
    <x v="7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</r>
  <r>
    <n v="628"/>
    <n v="1002569436"/>
    <n v="3"/>
    <x v="2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</r>
  <r>
    <n v="629"/>
    <n v="1002569432"/>
    <n v="3"/>
    <x v="4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</r>
  <r>
    <n v="630"/>
    <n v="1002569427"/>
    <n v="3"/>
    <x v="0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</r>
  <r>
    <n v="631"/>
    <n v="1002569416"/>
    <n v="3"/>
    <x v="6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</r>
  <r>
    <n v="632"/>
    <n v="1002568812"/>
    <n v="3"/>
    <x v="6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</r>
  <r>
    <n v="633"/>
    <n v="1002568830"/>
    <n v="3"/>
    <x v="3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</r>
  <r>
    <n v="635"/>
    <n v="1002570507"/>
    <n v="3"/>
    <x v="7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</r>
  <r>
    <n v="636"/>
    <n v="1002569412"/>
    <n v="3"/>
    <x v="2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</r>
  <r>
    <n v="637"/>
    <n v="1002568824"/>
    <n v="3"/>
    <x v="3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</r>
  <r>
    <n v="638"/>
    <n v="1002568806"/>
    <n v="3"/>
    <x v="1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</r>
  <r>
    <n v="639"/>
    <n v="1002570079"/>
    <n v="3"/>
    <x v="6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</r>
  <r>
    <n v="640"/>
    <n v="1002570065"/>
    <n v="3"/>
    <x v="0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</r>
  <r>
    <n v="641"/>
    <n v="1002570046"/>
    <n v="3"/>
    <x v="7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</r>
  <r>
    <n v="642"/>
    <n v="1002570571"/>
    <n v="3"/>
    <x v="7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</r>
  <r>
    <n v="643"/>
    <n v="1002570033"/>
    <n v="3"/>
    <x v="7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</r>
  <r>
    <n v="644"/>
    <n v="1002570580"/>
    <n v="3"/>
    <x v="2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</r>
  <r>
    <n v="646"/>
    <n v="1002569581"/>
    <n v="3"/>
    <x v="7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647"/>
    <n v="1002569556"/>
    <n v="3"/>
    <x v="4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</r>
  <r>
    <n v="648"/>
    <n v="1002569039"/>
    <n v="3"/>
    <x v="5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</r>
  <r>
    <n v="649"/>
    <n v="1002569703"/>
    <n v="3"/>
    <x v="2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</r>
  <r>
    <n v="650"/>
    <n v="1002569798"/>
    <n v="3"/>
    <x v="2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</r>
  <r>
    <n v="651"/>
    <n v="1002569771"/>
    <n v="3"/>
    <x v="7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</r>
  <r>
    <n v="652"/>
    <n v="1002569762"/>
    <n v="3"/>
    <x v="4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</r>
  <r>
    <n v="653"/>
    <n v="1002569720"/>
    <n v="3"/>
    <x v="6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</r>
  <r>
    <n v="654"/>
    <n v="1002569067"/>
    <n v="3"/>
    <x v="1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</r>
  <r>
    <n v="655"/>
    <n v="1002569698"/>
    <n v="3"/>
    <x v="2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</r>
  <r>
    <n v="657"/>
    <n v="1002569510"/>
    <n v="3"/>
    <x v="5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</r>
  <r>
    <n v="658"/>
    <n v="1002569521"/>
    <n v="3"/>
    <x v="5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</r>
  <r>
    <n v="659"/>
    <n v="1002570637"/>
    <n v="3"/>
    <x v="6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</r>
  <r>
    <n v="660"/>
    <n v="1002569549"/>
    <n v="3"/>
    <x v="2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</r>
  <r>
    <n v="661"/>
    <n v="1002569598"/>
    <n v="3"/>
    <x v="4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</r>
  <r>
    <n v="662"/>
    <n v="1002570623"/>
    <n v="3"/>
    <x v="2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</r>
  <r>
    <n v="663"/>
    <n v="1002569900"/>
    <n v="3"/>
    <x v="4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</r>
  <r>
    <n v="664"/>
    <n v="1002568650"/>
    <n v="3"/>
    <x v="2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665"/>
    <n v="1002569889"/>
    <n v="3"/>
    <x v="7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</r>
  <r>
    <n v="666"/>
    <n v="1002569880"/>
    <n v="3"/>
    <x v="2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</r>
  <r>
    <n v="667"/>
    <n v="1002569871"/>
    <n v="3"/>
    <x v="2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668"/>
    <n v="1002569588"/>
    <n v="3"/>
    <x v="7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</r>
  <r>
    <n v="669"/>
    <n v="1002569811"/>
    <n v="3"/>
    <x v="4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</r>
  <r>
    <n v="670"/>
    <n v="1002569820"/>
    <n v="3"/>
    <x v="5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</r>
  <r>
    <n v="671"/>
    <n v="1002569842"/>
    <n v="3"/>
    <x v="1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</r>
  <r>
    <n v="672"/>
    <n v="1002570394"/>
    <n v="3"/>
    <x v="2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</r>
  <r>
    <n v="673"/>
    <n v="1002569855"/>
    <n v="3"/>
    <x v="2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</r>
  <r>
    <n v="674"/>
    <n v="1002569790"/>
    <n v="3"/>
    <x v="6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</r>
  <r>
    <n v="675"/>
    <n v="1002569800"/>
    <n v="3"/>
    <x v="4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</r>
  <r>
    <n v="676"/>
    <n v="1002569812"/>
    <n v="3"/>
    <x v="5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</r>
  <r>
    <n v="677"/>
    <n v="1002570445"/>
    <n v="3"/>
    <x v="0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678"/>
    <n v="1002569793"/>
    <n v="3"/>
    <x v="1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</r>
  <r>
    <n v="679"/>
    <n v="1002569164"/>
    <n v="3"/>
    <x v="2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</r>
  <r>
    <n v="680"/>
    <n v="1002570449"/>
    <n v="3"/>
    <x v="7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</r>
  <r>
    <n v="681"/>
    <n v="1002570693"/>
    <n v="3"/>
    <x v="1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682"/>
    <n v="1002569112"/>
    <n v="3"/>
    <x v="7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</r>
  <r>
    <n v="684"/>
    <n v="1002569123"/>
    <n v="3"/>
    <x v="1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</r>
  <r>
    <n v="685"/>
    <n v="1002569127"/>
    <n v="3"/>
    <x v="6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</r>
  <r>
    <n v="686"/>
    <n v="1002569007"/>
    <n v="3"/>
    <x v="4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</r>
  <r>
    <n v="688"/>
    <n v="1002568971"/>
    <n v="3"/>
    <x v="1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689"/>
    <n v="1002570688"/>
    <n v="3"/>
    <x v="6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</r>
  <r>
    <n v="690"/>
    <n v="1002570682"/>
    <n v="3"/>
    <x v="4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</r>
  <r>
    <n v="691"/>
    <n v="1002568697"/>
    <n v="3"/>
    <x v="2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</r>
  <r>
    <n v="692"/>
    <n v="1002570596"/>
    <n v="3"/>
    <x v="4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</r>
  <r>
    <n v="694"/>
    <n v="1002568665"/>
    <n v="3"/>
    <x v="2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</r>
  <r>
    <n v="695"/>
    <n v="1002568668"/>
    <n v="3"/>
    <x v="1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</r>
  <r>
    <n v="696"/>
    <n v="1002568658"/>
    <n v="3"/>
    <x v="6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</r>
  <r>
    <n v="699"/>
    <n v="1002566996"/>
    <n v="3"/>
    <x v="7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700"/>
    <n v="1002568552"/>
    <n v="3"/>
    <x v="4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</r>
  <r>
    <n v="701"/>
    <n v="1002566558"/>
    <n v="3"/>
    <x v="6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702"/>
    <n v="1002567799"/>
    <n v="3"/>
    <x v="5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704"/>
    <n v="1002567809"/>
    <n v="3"/>
    <x v="5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707"/>
    <n v="1002568399"/>
    <n v="3"/>
    <x v="6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</r>
  <r>
    <n v="708"/>
    <n v="1002566950"/>
    <n v="3"/>
    <x v="2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709"/>
    <n v="1002566886"/>
    <n v="3"/>
    <x v="2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711"/>
    <n v="1002566921"/>
    <n v="3"/>
    <x v="5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712"/>
    <n v="1002567874"/>
    <n v="3"/>
    <x v="7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</r>
  <r>
    <n v="714"/>
    <n v="1002568456"/>
    <n v="3"/>
    <x v="2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</r>
  <r>
    <n v="715"/>
    <n v="1002567253"/>
    <n v="3"/>
    <x v="6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</r>
  <r>
    <n v="716"/>
    <n v="1002567302"/>
    <n v="3"/>
    <x v="0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717"/>
    <n v="1002568555"/>
    <n v="3"/>
    <x v="4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</r>
  <r>
    <n v="719"/>
    <n v="1002568037"/>
    <n v="3"/>
    <x v="1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</r>
  <r>
    <n v="720"/>
    <n v="1002568030"/>
    <n v="3"/>
    <x v="2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</r>
  <r>
    <n v="721"/>
    <n v="1002568049"/>
    <n v="3"/>
    <x v="2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</r>
  <r>
    <n v="724"/>
    <n v="1002567684"/>
    <n v="3"/>
    <x v="1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</r>
  <r>
    <n v="725"/>
    <n v="1002567710"/>
    <n v="3"/>
    <x v="3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</r>
  <r>
    <n v="726"/>
    <n v="1002567508"/>
    <n v="3"/>
    <x v="3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727"/>
    <n v="1002567521"/>
    <n v="3"/>
    <x v="0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728"/>
    <n v="1002567513"/>
    <n v="3"/>
    <x v="7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729"/>
    <n v="1002567512"/>
    <n v="3"/>
    <x v="3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730"/>
    <n v="1002568531"/>
    <n v="3"/>
    <x v="0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</r>
  <r>
    <n v="731"/>
    <n v="1002567503"/>
    <n v="3"/>
    <x v="5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732"/>
    <n v="1002568518"/>
    <n v="3"/>
    <x v="4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</r>
  <r>
    <n v="733"/>
    <n v="1002568520"/>
    <n v="3"/>
    <x v="7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734"/>
    <n v="1002568199"/>
    <n v="3"/>
    <x v="0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736"/>
    <n v="1002568161"/>
    <n v="3"/>
    <x v="1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</r>
  <r>
    <n v="737"/>
    <n v="1002568195"/>
    <n v="3"/>
    <x v="4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</r>
  <r>
    <n v="738"/>
    <n v="1002567254"/>
    <n v="3"/>
    <x v="7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739"/>
    <n v="1002567273"/>
    <n v="3"/>
    <x v="4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740"/>
    <n v="1002566584"/>
    <n v="3"/>
    <x v="7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</r>
  <r>
    <n v="741"/>
    <n v="1002566583"/>
    <n v="3"/>
    <x v="7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</r>
  <r>
    <n v="742"/>
    <n v="1002567272"/>
    <n v="3"/>
    <x v="1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745"/>
    <n v="1002567574"/>
    <n v="3"/>
    <x v="4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746"/>
    <n v="1002567365"/>
    <n v="3"/>
    <x v="6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747"/>
    <n v="1002567556"/>
    <n v="3"/>
    <x v="4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</r>
  <r>
    <n v="748"/>
    <n v="1002567595"/>
    <n v="3"/>
    <x v="2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751"/>
    <n v="1002567634"/>
    <n v="3"/>
    <x v="6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</r>
  <r>
    <n v="752"/>
    <n v="1002567613"/>
    <n v="3"/>
    <x v="1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</r>
  <r>
    <n v="754"/>
    <n v="1002568118"/>
    <n v="3"/>
    <x v="7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755"/>
    <n v="1002567606"/>
    <n v="3"/>
    <x v="2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756"/>
    <n v="1002567346"/>
    <n v="3"/>
    <x v="4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</r>
  <r>
    <n v="757"/>
    <n v="1002567333"/>
    <n v="3"/>
    <x v="4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</r>
  <r>
    <n v="758"/>
    <n v="1002568147"/>
    <n v="3"/>
    <x v="6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759"/>
    <n v="1002568139"/>
    <n v="3"/>
    <x v="6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</r>
  <r>
    <n v="761"/>
    <n v="1002567608"/>
    <n v="3"/>
    <x v="3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762"/>
    <n v="1002567782"/>
    <n v="3"/>
    <x v="4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</r>
  <r>
    <n v="763"/>
    <n v="1002567630"/>
    <n v="3"/>
    <x v="3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764"/>
    <n v="1002567620"/>
    <n v="3"/>
    <x v="3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765"/>
    <n v="1002568591"/>
    <n v="3"/>
    <x v="4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</r>
  <r>
    <n v="766"/>
    <n v="1002567446"/>
    <n v="3"/>
    <x v="4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768"/>
    <n v="1002568571"/>
    <n v="3"/>
    <x v="2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</r>
  <r>
    <n v="769"/>
    <n v="1002567232"/>
    <n v="3"/>
    <x v="1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770"/>
    <n v="1002567231"/>
    <n v="3"/>
    <x v="1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771"/>
    <n v="1002567211"/>
    <n v="3"/>
    <x v="6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772"/>
    <n v="1002567226"/>
    <n v="3"/>
    <x v="4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773"/>
    <n v="1002567225"/>
    <n v="3"/>
    <x v="2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774"/>
    <n v="1002567199"/>
    <n v="3"/>
    <x v="5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775"/>
    <n v="1002568293"/>
    <n v="3"/>
    <x v="5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776"/>
    <n v="1002568312"/>
    <n v="3"/>
    <x v="4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</r>
  <r>
    <n v="777"/>
    <n v="1002566882"/>
    <n v="3"/>
    <x v="2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778"/>
    <n v="1002566867"/>
    <n v="3"/>
    <x v="7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779"/>
    <n v="1002566869"/>
    <n v="3"/>
    <x v="4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</r>
  <r>
    <n v="780"/>
    <n v="1002566836"/>
    <n v="3"/>
    <x v="2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781"/>
    <n v="1002566859"/>
    <n v="3"/>
    <x v="2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783"/>
    <n v="1002566804"/>
    <n v="3"/>
    <x v="4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</r>
  <r>
    <n v="784"/>
    <n v="1002566565"/>
    <n v="3"/>
    <x v="0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785"/>
    <n v="1002567492"/>
    <n v="3"/>
    <x v="6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786"/>
    <n v="1002567110"/>
    <n v="3"/>
    <x v="6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</r>
  <r>
    <n v="787"/>
    <n v="1002567489"/>
    <n v="3"/>
    <x v="0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</r>
  <r>
    <n v="788"/>
    <n v="1002568541"/>
    <n v="3"/>
    <x v="0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789"/>
    <n v="1002568545"/>
    <n v="3"/>
    <x v="6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</r>
  <r>
    <n v="790"/>
    <n v="1002567484"/>
    <n v="3"/>
    <x v="0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</r>
  <r>
    <n v="791"/>
    <n v="1002567485"/>
    <n v="3"/>
    <x v="0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</r>
  <r>
    <n v="792"/>
    <n v="1002568368"/>
    <n v="3"/>
    <x v="0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</r>
  <r>
    <n v="793"/>
    <n v="1002566618"/>
    <n v="3"/>
    <x v="4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</r>
  <r>
    <n v="794"/>
    <n v="1002568238"/>
    <n v="3"/>
    <x v="2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795"/>
    <n v="1002566611"/>
    <n v="3"/>
    <x v="7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</r>
  <r>
    <n v="796"/>
    <n v="1002568233"/>
    <n v="3"/>
    <x v="4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</r>
  <r>
    <n v="797"/>
    <n v="1002568226"/>
    <n v="3"/>
    <x v="6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798"/>
    <n v="1002568177"/>
    <n v="3"/>
    <x v="3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</r>
  <r>
    <n v="799"/>
    <n v="1002568264"/>
    <n v="3"/>
    <x v="4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</r>
  <r>
    <n v="801"/>
    <n v="1002567022"/>
    <n v="3"/>
    <x v="2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</r>
  <r>
    <n v="802"/>
    <n v="1002567049"/>
    <n v="3"/>
    <x v="2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</r>
  <r>
    <n v="803"/>
    <n v="1002567058"/>
    <n v="3"/>
    <x v="2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804"/>
    <n v="1002566722"/>
    <n v="3"/>
    <x v="4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</r>
  <r>
    <n v="805"/>
    <n v="1002566710"/>
    <n v="3"/>
    <x v="2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806"/>
    <n v="1002567130"/>
    <n v="3"/>
    <x v="2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</r>
  <r>
    <n v="809"/>
    <n v="1002567158"/>
    <n v="3"/>
    <x v="5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810"/>
    <n v="1002567152"/>
    <n v="3"/>
    <x v="2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811"/>
    <n v="1002567171"/>
    <n v="3"/>
    <x v="0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</r>
  <r>
    <n v="812"/>
    <n v="1002567545"/>
    <n v="3"/>
    <x v="2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813"/>
    <n v="1002566211"/>
    <n v="3"/>
    <x v="3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814"/>
    <n v="1002566005"/>
    <n v="3"/>
    <x v="3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815"/>
    <n v="1002566199"/>
    <n v="3"/>
    <x v="7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</r>
  <r>
    <n v="816"/>
    <n v="1002566014"/>
    <n v="3"/>
    <x v="0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</r>
  <r>
    <n v="817"/>
    <n v="1002566337"/>
    <n v="3"/>
    <x v="1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</r>
  <r>
    <n v="818"/>
    <n v="1002566360"/>
    <n v="3"/>
    <x v="4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</r>
  <r>
    <n v="820"/>
    <n v="1002564406"/>
    <n v="3"/>
    <x v="7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</r>
  <r>
    <n v="822"/>
    <n v="1002564394"/>
    <n v="3"/>
    <x v="7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824"/>
    <n v="1002564794"/>
    <n v="3"/>
    <x v="7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825"/>
    <n v="1002564072"/>
    <n v="3"/>
    <x v="4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826"/>
    <n v="1002564446"/>
    <n v="3"/>
    <x v="2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827"/>
    <n v="1002564395"/>
    <n v="3"/>
    <x v="1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828"/>
    <n v="1002564057"/>
    <n v="3"/>
    <x v="4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829"/>
    <n v="1002564025"/>
    <n v="3"/>
    <x v="7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830"/>
    <n v="1002564783"/>
    <n v="3"/>
    <x v="7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</r>
  <r>
    <n v="831"/>
    <n v="1002565129"/>
    <n v="3"/>
    <x v="5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832"/>
    <n v="1002564592"/>
    <n v="3"/>
    <x v="1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833"/>
    <n v="1002565224"/>
    <n v="3"/>
    <x v="6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835"/>
    <n v="1002564429"/>
    <n v="3"/>
    <x v="6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836"/>
    <n v="1002564751"/>
    <n v="3"/>
    <x v="1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837"/>
    <n v="1002564376"/>
    <n v="3"/>
    <x v="0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838"/>
    <n v="1002564818"/>
    <n v="3"/>
    <x v="4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839"/>
    <n v="1002564622"/>
    <n v="3"/>
    <x v="0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</r>
  <r>
    <n v="840"/>
    <n v="1002566468"/>
    <n v="3"/>
    <x v="1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841"/>
    <n v="1002566497"/>
    <n v="3"/>
    <x v="7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842"/>
    <n v="1002566472"/>
    <n v="3"/>
    <x v="0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843"/>
    <n v="1002565810"/>
    <n v="3"/>
    <x v="1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844"/>
    <n v="1002565759"/>
    <n v="3"/>
    <x v="0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845"/>
    <n v="1002565180"/>
    <n v="3"/>
    <x v="7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846"/>
    <n v="1002565851"/>
    <n v="3"/>
    <x v="4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847"/>
    <n v="1002565160"/>
    <n v="3"/>
    <x v="6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848"/>
    <n v="1002565854"/>
    <n v="3"/>
    <x v="5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850"/>
    <n v="1002565843"/>
    <n v="3"/>
    <x v="1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</r>
  <r>
    <n v="852"/>
    <n v="1002566045"/>
    <n v="3"/>
    <x v="0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854"/>
    <n v="1002565201"/>
    <n v="3"/>
    <x v="0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855"/>
    <n v="1002565198"/>
    <n v="3"/>
    <x v="6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857"/>
    <n v="1002565223"/>
    <n v="3"/>
    <x v="7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</r>
  <r>
    <n v="858"/>
    <n v="1002565668"/>
    <n v="3"/>
    <x v="7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860"/>
    <n v="1002566034"/>
    <n v="3"/>
    <x v="7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861"/>
    <n v="1002564469"/>
    <n v="3"/>
    <x v="4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862"/>
    <n v="1002564921"/>
    <n v="3"/>
    <x v="7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863"/>
    <n v="1002564898"/>
    <n v="3"/>
    <x v="3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864"/>
    <n v="1002564914"/>
    <n v="3"/>
    <x v="2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865"/>
    <n v="1002564483"/>
    <n v="3"/>
    <x v="7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867"/>
    <n v="1002564922"/>
    <n v="3"/>
    <x v="3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868"/>
    <n v="1002564872"/>
    <n v="3"/>
    <x v="7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</r>
  <r>
    <n v="869"/>
    <n v="1002564906"/>
    <n v="3"/>
    <x v="4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870"/>
    <n v="1002564895"/>
    <n v="3"/>
    <x v="7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</r>
  <r>
    <n v="871"/>
    <n v="1002564932"/>
    <n v="3"/>
    <x v="4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872"/>
    <n v="1002564905"/>
    <n v="3"/>
    <x v="6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873"/>
    <n v="1002564503"/>
    <n v="3"/>
    <x v="0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874"/>
    <n v="1002565698"/>
    <n v="3"/>
    <x v="7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875"/>
    <n v="1002564495"/>
    <n v="3"/>
    <x v="6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876"/>
    <n v="1002566276"/>
    <n v="3"/>
    <x v="4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878"/>
    <n v="1002565406"/>
    <n v="3"/>
    <x v="2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879"/>
    <n v="1002565062"/>
    <n v="3"/>
    <x v="7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881"/>
    <n v="1002566521"/>
    <n v="3"/>
    <x v="0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882"/>
    <n v="1002566093"/>
    <n v="3"/>
    <x v="6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883"/>
    <n v="1002564164"/>
    <n v="3"/>
    <x v="6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884"/>
    <n v="1002564167"/>
    <n v="3"/>
    <x v="7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885"/>
    <n v="1002565076"/>
    <n v="3"/>
    <x v="0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886"/>
    <n v="1002565865"/>
    <n v="3"/>
    <x v="2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887"/>
    <n v="1002565915"/>
    <n v="3"/>
    <x v="7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</r>
  <r>
    <n v="888"/>
    <n v="1002566411"/>
    <n v="3"/>
    <x v="5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889"/>
    <n v="1002565896"/>
    <n v="3"/>
    <x v="2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</r>
  <r>
    <n v="891"/>
    <n v="1002564644"/>
    <n v="3"/>
    <x v="4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892"/>
    <n v="1002565046"/>
    <n v="3"/>
    <x v="5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894"/>
    <n v="1002565053"/>
    <n v="3"/>
    <x v="5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895"/>
    <n v="1002564711"/>
    <n v="3"/>
    <x v="4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896"/>
    <n v="1002565535"/>
    <n v="3"/>
    <x v="0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897"/>
    <n v="1002564963"/>
    <n v="3"/>
    <x v="1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898"/>
    <n v="1002564992"/>
    <n v="3"/>
    <x v="6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899"/>
    <n v="1002565516"/>
    <n v="3"/>
    <x v="1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900"/>
    <n v="1002565015"/>
    <n v="3"/>
    <x v="4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901"/>
    <n v="1002565519"/>
    <n v="3"/>
    <x v="5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902"/>
    <n v="1002564987"/>
    <n v="3"/>
    <x v="5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903"/>
    <n v="1002565560"/>
    <n v="3"/>
    <x v="0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904"/>
    <n v="1002565555"/>
    <n v="3"/>
    <x v="7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905"/>
    <n v="1002565542"/>
    <n v="3"/>
    <x v="5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906"/>
    <n v="1002564957"/>
    <n v="3"/>
    <x v="0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907"/>
    <n v="1002564112"/>
    <n v="3"/>
    <x v="7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</r>
  <r>
    <n v="908"/>
    <n v="1002564132"/>
    <n v="3"/>
    <x v="4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910"/>
    <n v="1002565594"/>
    <n v="3"/>
    <x v="7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</r>
  <r>
    <n v="911"/>
    <n v="1002565586"/>
    <n v="3"/>
    <x v="1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912"/>
    <n v="1002564319"/>
    <n v="3"/>
    <x v="7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</r>
  <r>
    <n v="913"/>
    <n v="1002564360"/>
    <n v="3"/>
    <x v="6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914"/>
    <n v="1002564309"/>
    <n v="3"/>
    <x v="1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915"/>
    <n v="1002566447"/>
    <n v="3"/>
    <x v="7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916"/>
    <n v="1002566441"/>
    <n v="3"/>
    <x v="1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917"/>
    <n v="1002566432"/>
    <n v="3"/>
    <x v="2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918"/>
    <n v="1002566437"/>
    <n v="3"/>
    <x v="5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919"/>
    <n v="1002566415"/>
    <n v="3"/>
    <x v="7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920"/>
    <n v="1002564252"/>
    <n v="3"/>
    <x v="1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921"/>
    <n v="1002564257"/>
    <n v="3"/>
    <x v="5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923"/>
    <n v="1002566137"/>
    <n v="3"/>
    <x v="2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924"/>
    <n v="1002566283"/>
    <n v="3"/>
    <x v="2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925"/>
    <n v="1002566158"/>
    <n v="3"/>
    <x v="3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926"/>
    <n v="1002566294"/>
    <n v="3"/>
    <x v="2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</r>
  <r>
    <n v="927"/>
    <n v="1002566131"/>
    <n v="3"/>
    <x v="4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928"/>
    <n v="1002566159"/>
    <n v="3"/>
    <x v="0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</r>
  <r>
    <n v="930"/>
    <n v="1002571188"/>
    <n v="3"/>
    <x v="7"/>
    <n v="5"/>
    <s v="MATARAM"/>
    <s v="SUMBAWA"/>
    <s v="TLW"/>
    <s v="REG"/>
    <s v="AO"/>
    <x v="0"/>
    <s v="1P INET"/>
    <s v="REVOKE ORDER"/>
    <s v="RBS-Regional 3"/>
    <d v="2026-09-04T10:35:56"/>
    <d v="2026-09-08T12:00:08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Order direvoke oleh ABDUL QADIR JAILANI remark : REVOKE ORDER REVISI ODP response : transactionID : SC1002571188| AccountID C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</r>
  <r>
    <n v="932"/>
    <n v="1002573030"/>
    <n v="3"/>
    <x v="6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</r>
  <r>
    <n v="933"/>
    <n v="1002571271"/>
    <n v="3"/>
    <x v="1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</r>
  <r>
    <n v="934"/>
    <n v="1002572358"/>
    <n v="3"/>
    <x v="4"/>
    <n v="4"/>
    <s v="YOGYAKARTA"/>
    <s v="INNER - YOGYA JATENG SELATAN"/>
    <s v="KBU"/>
    <s v="REG"/>
    <s v="AO"/>
    <x v="0"/>
    <m/>
    <s v="100 | REVOKE COMPLETED"/>
    <s v="RBS-Regional 3"/>
    <d v="2026-09-04T16:17:54"/>
    <d v="2026-09-07T11:30:34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Revoke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</r>
  <r>
    <n v="935"/>
    <n v="1002569339"/>
    <n v="3"/>
    <x v="6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</r>
  <r>
    <n v="936"/>
    <n v="1002570135"/>
    <n v="3"/>
    <x v="3"/>
    <n v="5"/>
    <s v="DENPASAR"/>
    <s v="SANUR"/>
    <s v="KLM"/>
    <s v="REG"/>
    <s v="AO"/>
    <x v="0"/>
    <m/>
    <s v="100 | REVOKE COMPLETED"/>
    <s v="RBS-Regional 2"/>
    <d v="2026-09-03T15:08:05"/>
    <d v="2026-09-07T08:31:03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</r>
  <r>
    <n v="937"/>
    <n v="1002570204"/>
    <n v="3"/>
    <x v="4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938"/>
    <n v="1002568843"/>
    <n v="3"/>
    <x v="0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</r>
  <r>
    <n v="939"/>
    <n v="1002569563"/>
    <n v="3"/>
    <x v="6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</r>
  <r>
    <n v="940"/>
    <n v="1002569569"/>
    <n v="3"/>
    <x v="3"/>
    <n v="5"/>
    <s v="SINGARJA"/>
    <s v="TABANAN"/>
    <s v="TBN"/>
    <s v="REG"/>
    <s v="AO"/>
    <x v="0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</r>
  <r>
    <n v="941"/>
    <n v="1002569043"/>
    <n v="3"/>
    <x v="3"/>
    <n v="5"/>
    <s v="DENPASAR"/>
    <s v="JIMBARAN"/>
    <s v="BNO"/>
    <s v="REG"/>
    <s v="AO"/>
    <x v="0"/>
    <m/>
    <s v="100 | REVOKE COMPLETED"/>
    <s v="RBS-Regional 3"/>
    <d v="2026-09-03T10:01:08"/>
    <d v="2026-09-07T08:29:13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</r>
  <r>
    <n v="942"/>
    <n v="1002570658"/>
    <n v="3"/>
    <x v="1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943"/>
    <n v="1002570423"/>
    <n v="3"/>
    <x v="6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</r>
  <r>
    <n v="944"/>
    <n v="1002567882"/>
    <n v="3"/>
    <x v="6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946"/>
    <n v="1002568437"/>
    <n v="3"/>
    <x v="4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948"/>
    <n v="1002566762"/>
    <n v="3"/>
    <x v="6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949"/>
    <n v="1002568374"/>
    <n v="3"/>
    <x v="6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950"/>
    <n v="1002566719"/>
    <n v="3"/>
    <x v="6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951"/>
    <n v="1002566682"/>
    <n v="3"/>
    <x v="3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952"/>
    <n v="1002564593"/>
    <n v="3"/>
    <x v="7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953"/>
    <n v="1002566268"/>
    <n v="3"/>
    <x v="2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954"/>
    <n v="1002566519"/>
    <n v="3"/>
    <x v="1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955"/>
    <n v="1002565568"/>
    <n v="3"/>
    <x v="4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956"/>
    <n v="1002564133"/>
    <n v="3"/>
    <x v="6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957"/>
    <n v="1002564550"/>
    <n v="3"/>
    <x v="7"/>
    <n v="5"/>
    <s v="MATARAM"/>
    <s v="INNER - NUSA TENGGARA"/>
    <s v="SWE"/>
    <s v="REG"/>
    <s v="AO"/>
    <x v="0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</r>
  <r>
    <n v="961"/>
    <n v="1002575944"/>
    <n v="3"/>
    <x v="6"/>
    <n v="5"/>
    <s v="MADURA"/>
    <s v="BANGKALAN"/>
    <s v="BEA"/>
    <s v="REG"/>
    <s v="AO"/>
    <x v="0"/>
    <s v="1P INET"/>
    <s v="OSS - FALLOUT"/>
    <s v="RBS-Regional 3"/>
    <d v="2026-09-07T19:11:56"/>
    <d v="2026-09-08T19:12:27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FO_WFM"/>
    <s v="X"/>
    <s v="NETMONK"/>
    <m/>
    <s v="Provisioning Failed|WFM|INF009270020|PP_-7.1938329,113.2543266_bangakalan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m/>
    <m/>
    <m/>
    <e v="#NUM!"/>
    <e v="#NUM!"/>
    <x v="0"/>
  </r>
  <r>
    <n v="962"/>
    <n v="1002573797"/>
    <n v="3"/>
    <x v="6"/>
    <n v="5"/>
    <s v="SBY UTARA"/>
    <s v="LAMONGAN"/>
    <s v="BDG"/>
    <s v="REG"/>
    <s v="AO"/>
    <x v="0"/>
    <s v="1P INET"/>
    <s v="OSS - FALLOUT"/>
    <s v="RBS-Regional 3"/>
    <d v="2026-09-07T07:38:56"/>
    <d v="2026-09-08T15:12:42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FO_WFM"/>
    <s v="X"/>
    <s v="NO ADDON"/>
    <m/>
    <s v="Provisioning Failed|WFM|INF009265384|TOF_-6.8696311,112.3519233_ODP TERDEKAT PENUH ID VALIN 35831877   tag-6.872662,112.34160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</r>
  <r>
    <n v="963"/>
    <n v="1002574600"/>
    <n v="3"/>
    <x v="0"/>
    <n v="4"/>
    <s v="KUDUS"/>
    <s v="PATI"/>
    <s v="PAT"/>
    <s v="REG"/>
    <s v="AO"/>
    <x v="0"/>
    <m/>
    <s v="OSS - FALLOUT"/>
    <s v="RBS-Regional 3"/>
    <d v="2026-09-07T11:29:42"/>
    <d v="2026-09-09T08:38:07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FO_UIM"/>
    <s v="X"/>
    <s v="NO ADDON"/>
    <m/>
    <s v="Provisioning Failed|UIM|INF009265870|Business Interaction Id or External Object Id is required for the operation.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m/>
    <m/>
    <m/>
    <e v="#NUM!"/>
    <e v="#NUM!"/>
    <x v="0"/>
  </r>
  <r>
    <n v="964"/>
    <n v="1002573454"/>
    <n v="3"/>
    <x v="2"/>
    <n v="5"/>
    <s v="MADIUN"/>
    <s v="NGAWI"/>
    <s v="JGO"/>
    <s v="REG"/>
    <s v="AO"/>
    <x v="0"/>
    <s v="1P INET"/>
    <s v="OSS - FALLOUT"/>
    <s v="RBS-Regional 3"/>
    <d v="2026-09-06T08:47:56"/>
    <d v="2026-09-06T19:12:3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FO_WFM"/>
    <s v="X"/>
    <s v="NO ADDON"/>
    <m/>
    <s v="Provisioning Failed|WFM|INF009254178|PDI_-7.5561033,111.2393083_cancel order double input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</r>
  <r>
    <n v="965"/>
    <n v="1002573530"/>
    <n v="3"/>
    <x v="5"/>
    <n v="4"/>
    <s v="PEKALONGAN"/>
    <s v="PEMALANG"/>
    <s v="PML"/>
    <s v="REG"/>
    <s v="AO"/>
    <x v="0"/>
    <m/>
    <s v="OSS - FALLOUT"/>
    <s v="RBS-Regional 2"/>
    <d v="2026-09-06T11:13:24"/>
    <d v="2026-09-07T17:33:21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FO_WFM"/>
    <s v="X"/>
    <s v="NO ADDON"/>
    <m/>
    <s v="Provisioning Failed|WFM|INF009261377|batal pelanggan masih rag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</r>
  <r>
    <n v="966"/>
    <n v="1002572860"/>
    <n v="3"/>
    <x v="4"/>
    <n v="4"/>
    <s v="PURWOKERTO"/>
    <s v="PURWOKERTO"/>
    <s v="CLO"/>
    <s v="REG"/>
    <s v="AO"/>
    <x v="0"/>
    <m/>
    <s v="OSS - FALLOUT"/>
    <s v="RBS-Regional 3"/>
    <d v="2026-09-05T10:15:37"/>
    <d v="2026-09-08T14:12:09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FO_WFM"/>
    <s v="AJIBARANG"/>
    <s v="NO ADDON"/>
    <m/>
    <s v="Provisioning Failed|WFM|INF009266341|PENDING PROGRES LOKASI CALANG BELUM TERCOVER JARINGAN INDIHOME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968"/>
    <n v="1002570913"/>
    <n v="3"/>
    <x v="0"/>
    <n v="4"/>
    <s v="SOLO"/>
    <s v="INNER - SOLO JATENG TIMUR"/>
    <s v="SOP"/>
    <s v="REG"/>
    <s v="AO"/>
    <x v="0"/>
    <s v="1P INET"/>
    <s v="OSS - FALLOUT"/>
    <s v="RBS-Regional 3"/>
    <d v="2026-09-04T09:14:56"/>
    <d v="2026-09-06T10:02:46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FO_WFM"/>
    <s v="SOLO PALUR"/>
    <s v="NO ADDON"/>
    <m/>
    <s v="Provisioning Failed|WFM|INF009250409|BELUM TER-COVER JARINGAN WIFI SOLUSI PT 3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</r>
  <r>
    <n v="970"/>
    <n v="1002571798"/>
    <n v="3"/>
    <x v="5"/>
    <n v="4"/>
    <s v="SEMARANG"/>
    <s v="INNER - SEMARANG JATENG UTARA"/>
    <s v="MJP"/>
    <s v="REG"/>
    <s v="AO"/>
    <x v="0"/>
    <s v="1P INET"/>
    <s v="OSS - FALLOUT"/>
    <s v="RBS-Regional 3"/>
    <d v="2026-09-04T14:11:56"/>
    <d v="2026-09-07T14:46:29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FO_WFM"/>
    <s v="MAJAPAHIT"/>
    <s v="NO ADDON"/>
    <m/>
    <s v="Provisioning Failed|WFM|INF009259189|-7.038695, 110.469088 | PIT_BUTUH TATI 3 BATANG DARI ODP-MJP-FW/063. IZIN NOK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</r>
  <r>
    <n v="971"/>
    <n v="1002571349"/>
    <n v="3"/>
    <x v="3"/>
    <n v="5"/>
    <s v="SINGARJA"/>
    <s v="TABANAN"/>
    <s v="TBN"/>
    <s v="REG"/>
    <s v="AO"/>
    <x v="0"/>
    <m/>
    <s v="OSS - FALLOUT"/>
    <s v="RBS-Regional 3"/>
    <d v="2026-09-04T11:26:49"/>
    <d v="2026-09-07T09:10:52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FO_WFM"/>
    <s v="TABANAN"/>
    <s v="NO ADDON"/>
    <m/>
    <s v="Provisioning Failed|WFM|INF009255627|TKJ_-8.541875899999999,115.1223143_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</r>
  <r>
    <n v="972"/>
    <n v="1002570996"/>
    <n v="3"/>
    <x v="0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</r>
  <r>
    <n v="974"/>
    <n v="1002571461"/>
    <n v="3"/>
    <x v="7"/>
    <n v="5"/>
    <s v="KUPANG"/>
    <s v="MAUMERE"/>
    <s v="LWB"/>
    <s v="REG"/>
    <s v="AO"/>
    <x v="0"/>
    <s v="1P INET"/>
    <s v="OSS - FALLOUT"/>
    <s v="RBS-Regional 3"/>
    <d v="2026-09-04T12:24:56"/>
    <d v="2026-09-07T08:07:00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FO_UIM"/>
    <s v="X"/>
    <s v="NO ADDON"/>
    <m/>
    <s v="Provisioning Failed|UIM|INF009255228|1052:vlan voice not found at = GPON00-D5-LWB-3(172.25.207.59)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</r>
  <r>
    <n v="976"/>
    <n v="1002571101"/>
    <n v="3"/>
    <x v="6"/>
    <n v="5"/>
    <s v="SBY UTARA"/>
    <s v="TANDES"/>
    <s v="BBE"/>
    <s v="REG"/>
    <s v="AO"/>
    <x v="0"/>
    <s v="1P INET"/>
    <s v="OSS - FALLOUT"/>
    <s v="RBS-Regional 3"/>
    <d v="2026-09-04T10:11:56"/>
    <d v="2026-09-05T11:30:3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FO_WFM"/>
    <s v="BAMBE"/>
    <s v="NO ADDON"/>
    <m/>
    <s v="Provisioning Failed|WFM|INF009244264|PP_-7.33904,112.6408997_PP PEL MANJA 07092026 jam 13:00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978"/>
    <n v="1002569992"/>
    <n v="3"/>
    <x v="1"/>
    <n v="5"/>
    <s v="SIDOARJO"/>
    <s v="PASURUAN"/>
    <s v="PDA"/>
    <s v="REG"/>
    <s v="AO"/>
    <x v="0"/>
    <m/>
    <s v="OSS - FALLOUT"/>
    <s v="RBS-Regional 3"/>
    <d v="2026-09-03T14:30:57"/>
    <d v="2026-09-09T08:19:34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FO_WFM"/>
    <s v="PANDAAN"/>
    <s v="NO ADDON"/>
    <m/>
    <s v="Provisioning Failed|WFM|INF009271500|pelanggan reselle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</r>
  <r>
    <n v="980"/>
    <n v="1002570289"/>
    <n v="3"/>
    <x v="1"/>
    <n v="5"/>
    <s v="SIDOARJO"/>
    <s v="INNER - JATIM TIMUR"/>
    <s v="KRN"/>
    <s v="REG"/>
    <s v="AO"/>
    <x v="0"/>
    <s v="1P INET"/>
    <s v="OSS - FALLOUT"/>
    <s v="RBS-Regional 3"/>
    <d v="2026-09-03T15:47:56"/>
    <d v="2026-09-05T14:52:46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FO_WFM"/>
    <s v="KRIAN"/>
    <s v="NO ADDON"/>
    <m/>
    <s v="Provisioning Failed|WFM|INF009246107|UNSC TAG PEL : -7.384741,112.605041 DILOKASI BELUM TERCOVER JARINGAN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</r>
  <r>
    <n v="981"/>
    <n v="1002570297"/>
    <n v="3"/>
    <x v="7"/>
    <n v="5"/>
    <s v="KUPANG"/>
    <s v="LABOAN BAJO"/>
    <s v="RTE"/>
    <s v="REG"/>
    <s v="AO"/>
    <x v="0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983"/>
    <n v="1002570248"/>
    <n v="3"/>
    <x v="7"/>
    <n v="5"/>
    <s v="MATARAM"/>
    <s v="SUMBAWA"/>
    <s v="EMP"/>
    <s v="REG"/>
    <s v="AO"/>
    <x v="0"/>
    <s v="1P INET"/>
    <s v="OSS - FALLOUT"/>
    <s v="RBS-Regional 3"/>
    <d v="2026-09-03T15:36:57"/>
    <d v="2026-09-04T18:15:07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FO_WFM"/>
    <s v="SUMBAWA TIMUR"/>
    <s v="NO ADDON"/>
    <m/>
    <s v="Provisioning Failed|WFM|INF009240410|TKJ_-8.562005500000001,116.14382250000001_BTH TIANG 1  100257024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</r>
  <r>
    <n v="985"/>
    <n v="1002567147"/>
    <n v="3"/>
    <x v="5"/>
    <n v="4"/>
    <s v="PEKALONGAN"/>
    <s v="BREBES"/>
    <s v="KTM"/>
    <s v="REG"/>
    <s v="AO"/>
    <x v="0"/>
    <s v="1P INET"/>
    <s v="OSS - FALLOUT"/>
    <s v="RBS-Regional 3"/>
    <d v="2026-09-02T10:44:56"/>
    <d v="2026-09-08T20:30:05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FO_WFM"/>
    <s v="KETANGGUNGAN"/>
    <s v="NO ADDON"/>
    <m/>
    <s v="Provisioning Failed|WFM|INF009270594|TOJ_-6.9806585000000005,108.9756738_pelurusan over tti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986"/>
    <n v="1002564623"/>
    <n v="3"/>
    <x v="2"/>
    <n v="5"/>
    <s v="KEDIRI"/>
    <s v="BLITAR"/>
    <s v="PAN"/>
    <s v="REG"/>
    <s v="AO"/>
    <x v="0"/>
    <s v="1P INET"/>
    <s v="OSS - FALLOUT"/>
    <s v="RBS-Regional 3"/>
    <d v="2026-09-01T10:06:56"/>
    <d v="2026-09-03T15:45:28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FO_WFM"/>
    <s v="WLINGI"/>
    <s v="NO ADDON"/>
    <m/>
    <s v="Provisioning Failed|WFM|INF009230359|TOJ_-8.1394275,112.203942_KENDALA : Jarak ke odp terdekat unspec (400m), alternative tdk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988"/>
    <n v="1002566046"/>
    <n v="3"/>
    <x v="7"/>
    <n v="5"/>
    <s v="KUPANG"/>
    <s v="LABOAN BAJO"/>
    <s v="RTE"/>
    <s v="REG"/>
    <s v="AO"/>
    <x v="0"/>
    <s v="1P INET"/>
    <s v="OSS - FALLOUT"/>
    <s v="RBS-Regional 3"/>
    <d v="2026-09-01T15:42:57"/>
    <d v="2026-09-08T14:41:2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FO_ASAP"/>
    <s v="X"/>
    <s v="NO ADDON"/>
    <m/>
    <s v="Provisioning Failed|ACTIVATION|INF009265125|U31_PORT_NOT_FOUND:ServicePort Not Found / ONT Connectivity is Missing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</r>
  <r>
    <n v="989"/>
    <n v="1002575677"/>
    <n v="3"/>
    <x v="5"/>
    <n v="4"/>
    <s v="SEMARANG"/>
    <s v="SALATIGA"/>
    <s v="SLI"/>
    <s v="REG"/>
    <s v="AO"/>
    <x v="0"/>
    <s v="1P INET"/>
    <s v="OSS - PROVISIONING DESAIN"/>
    <s v="RBS-Regional 3"/>
    <d v="2026-09-07T16:11:56"/>
    <d v="2026-09-08T14:41:35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RE_PI"/>
    <s v="X"/>
    <s v="NO ADDON"/>
    <m/>
    <s v="Provisioning Design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m/>
    <m/>
    <m/>
    <e v="#NUM!"/>
    <e v="#NUM!"/>
    <x v="0"/>
  </r>
  <r>
    <n v="990"/>
    <n v="1002574867"/>
    <n v="3"/>
    <x v="7"/>
    <n v="5"/>
    <s v="MATARAM"/>
    <s v="LOMBOK BARAT TENGAH"/>
    <s v="PRY"/>
    <s v="REG"/>
    <s v="AO"/>
    <x v="0"/>
    <s v="1P INET"/>
    <s v="OSS - PROVISIONING DESAIN"/>
    <s v="RBS-Regional 3"/>
    <d v="2026-09-07T13:02:57"/>
    <d v="2026-09-08T14:41:06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m/>
    <s v="PRE_PI"/>
    <s v="LOMBOK TENGAH"/>
    <s v="NO ADDON"/>
    <m/>
    <s v="Provisioning Design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991"/>
    <n v="1002575409"/>
    <n v="3"/>
    <x v="4"/>
    <n v="4"/>
    <s v="MAGELANG"/>
    <s v="TEMANGGUNG"/>
    <s v="TEM"/>
    <s v="REG"/>
    <s v="AO"/>
    <x v="0"/>
    <s v="1P INET"/>
    <s v="OSS - PROVISIONING DESAIN"/>
    <s v="RBS-Regional 3"/>
    <d v="2026-09-07T15:08:56"/>
    <d v="2026-09-08T14:42:05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PRE_PI"/>
    <s v="X"/>
    <s v="NO ADDON"/>
    <m/>
    <s v="Provisioning Designed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</r>
  <r>
    <n v="993"/>
    <n v="1002576036"/>
    <n v="3"/>
    <x v="2"/>
    <n v="5"/>
    <s v="MALANG"/>
    <s v="BATU"/>
    <s v="BLB"/>
    <s v="REG"/>
    <s v="AO"/>
    <x v="0"/>
    <m/>
    <s v="7 | OSS - PROVISIONING ISSUED"/>
    <s v="RBS-Regional 3"/>
    <d v="2026-09-08T08:10:36"/>
    <d v="2026-09-08T18:36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I"/>
    <s v="BLIMB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m/>
    <m/>
    <m/>
    <e v="#NUM!"/>
    <e v="#NUM!"/>
    <x v="0"/>
  </r>
  <r>
    <n v="994"/>
    <n v="1002577090"/>
    <n v="3"/>
    <x v="1"/>
    <n v="5"/>
    <s v="SIDOARJO"/>
    <s v="INNER - JATIM TIMUR"/>
    <s v="KRN"/>
    <s v="REG"/>
    <s v="AO"/>
    <x v="0"/>
    <s v="1P INET"/>
    <s v="7 | OSS - PROVISIONING ISSUED"/>
    <s v="RBS-Regional 3"/>
    <d v="2026-09-08T14:11:56"/>
    <d v="2026-09-09T08:55:29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I"/>
    <s v="KRIAN"/>
    <s v="NO ADDON"/>
    <m/>
    <s v="Provisioning Issu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</r>
  <r>
    <n v="997"/>
    <n v="1002576335"/>
    <n v="3"/>
    <x v="4"/>
    <n v="4"/>
    <s v="MAGELANG"/>
    <s v="TEMANGGUNG"/>
    <s v="PRN"/>
    <s v="REG"/>
    <s v="AO"/>
    <x v="0"/>
    <s v="1P INET"/>
    <s v="7 | OSS - PROVISIONING ISSUED"/>
    <s v="RBS-Regional 3"/>
    <d v="2026-09-08T09:47:57"/>
    <d v="2026-09-09T08:06:25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I"/>
    <s v="PARAKAN"/>
    <s v="NO ADDON"/>
    <m/>
    <s v="Provisioning Issu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998"/>
    <n v="1002576322"/>
    <n v="3"/>
    <x v="4"/>
    <n v="4"/>
    <s v="MAGELANG"/>
    <s v="TEMANGGUNG"/>
    <s v="PRN"/>
    <s v="REG"/>
    <s v="AO"/>
    <x v="0"/>
    <s v="1P INET"/>
    <s v="7 | OSS - PROVISIONING ISSUED"/>
    <s v="RBS-Regional 3"/>
    <d v="2026-09-08T09:41:56"/>
    <d v="2026-09-09T08:06:00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I"/>
    <s v="PARAKAN"/>
    <s v="NO ADDON"/>
    <m/>
    <s v="Provisioning Issu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m/>
    <m/>
    <m/>
    <e v="#NUM!"/>
    <e v="#NUM!"/>
    <x v="0"/>
  </r>
  <r>
    <n v="999"/>
    <n v="1002576243"/>
    <n v="3"/>
    <x v="7"/>
    <n v="5"/>
    <s v="MATARAM"/>
    <s v="LOMBOK TIMUR UTARA"/>
    <s v="SEL"/>
    <s v="REG"/>
    <s v="AO"/>
    <x v="0"/>
    <s v="1P INET"/>
    <s v="7 | OSS - PROVISIONING ISSUED"/>
    <s v="RBS-Regional 3"/>
    <d v="2026-09-08T09:17:57"/>
    <d v="2026-09-09T08:06:24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I"/>
    <s v="LOMBOK TIMUR"/>
    <s v="NO ADDON"/>
    <m/>
    <s v="Provisioning Issued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1000"/>
    <n v="1002576340"/>
    <n v="3"/>
    <x v="1"/>
    <n v="5"/>
    <s v="SIDOARJO"/>
    <s v="INNER - JATIM TIMUR"/>
    <s v="KRN"/>
    <s v="REG"/>
    <s v="AO"/>
    <x v="0"/>
    <s v="1P INET"/>
    <s v="7 | OSS - PROVISIONING ISSUED"/>
    <s v="RBS-Regional 3"/>
    <d v="2026-09-08T09:50:56"/>
    <d v="2026-09-09T09:03:02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m/>
    <s v="PI"/>
    <s v="KRIAN"/>
    <s v="NO ADDON"/>
    <m/>
    <s v="Provisioning Issu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001"/>
    <n v="1002576194"/>
    <n v="3"/>
    <x v="4"/>
    <n v="4"/>
    <s v="PURWOKERTO"/>
    <s v="PURBALINGGA"/>
    <s v="PBG"/>
    <s v="REG"/>
    <s v="AO"/>
    <x v="0"/>
    <s v="1P INET"/>
    <s v="7 | OSS - PROVISIONING ISSUED"/>
    <s v="RBS-Regional 3"/>
    <d v="2026-09-08T09:02:58"/>
    <d v="2026-09-09T08:06:42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I"/>
    <s v="X"/>
    <s v="NO ADDON"/>
    <m/>
    <s v="Provisioning Issued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002"/>
    <n v="1002576543"/>
    <n v="3"/>
    <x v="7"/>
    <n v="5"/>
    <s v="MATARAM"/>
    <s v="SUMBAWA"/>
    <s v="MLK"/>
    <s v="REG"/>
    <s v="AO"/>
    <x v="0"/>
    <s v="1P INET"/>
    <s v="7 | OSS - PROVISIONING ISSUED"/>
    <s v="RBS-Regional 3"/>
    <d v="2026-09-08T10:44:56"/>
    <d v="2026-09-09T08:05:44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PI"/>
    <s v="SUMBAWA BARAT"/>
    <s v="OCA"/>
    <m/>
    <s v="Provisioning Issued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1003"/>
    <n v="1002577318"/>
    <n v="3"/>
    <x v="5"/>
    <n v="4"/>
    <s v="PEKALONGAN"/>
    <s v="SLAWI"/>
    <s v="BLU"/>
    <s v="REG"/>
    <s v="AO"/>
    <x v="0"/>
    <m/>
    <s v="7 | OSS - PROVISIONING ISSUED"/>
    <s v="RBS-Regional 3"/>
    <d v="2026-09-08T15:08:52"/>
    <d v="2026-09-08T15:42:45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I"/>
    <s v="X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m/>
    <m/>
    <m/>
    <e v="#NUM!"/>
    <e v="#NUM!"/>
    <x v="0"/>
  </r>
  <r>
    <n v="1004"/>
    <n v="1002576429"/>
    <n v="3"/>
    <x v="4"/>
    <n v="4"/>
    <s v="PURWOKERTO"/>
    <s v="PURWOKERTO"/>
    <s v="PWT"/>
    <s v="REG"/>
    <s v="AO"/>
    <x v="0"/>
    <m/>
    <s v="7 | OSS - PROVISIONING ISSUED"/>
    <s v="RBS-Regional 3"/>
    <d v="2026-09-08T10:15:26"/>
    <d v="2026-09-08T10:21:55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I"/>
    <s v="X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m/>
    <m/>
    <m/>
    <e v="#NUM!"/>
    <e v="#NUM!"/>
    <x v="0"/>
  </r>
  <r>
    <n v="1005"/>
    <n v="1002577717"/>
    <n v="3"/>
    <x v="0"/>
    <n v="4"/>
    <s v="SOLO"/>
    <s v="BOYOLALI"/>
    <s v="BYL"/>
    <s v="REG"/>
    <s v="AO"/>
    <x v="0"/>
    <m/>
    <s v="7 | OSS - PROVISIONING ISSUED"/>
    <s v="RBS-Regional 3"/>
    <d v="2026-09-08T17:37:50"/>
    <d v="2026-09-08T17:48:44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I"/>
    <s v="BOYOLALI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m/>
    <m/>
    <m/>
    <e v="#NUM!"/>
    <e v="#NUM!"/>
    <x v="0"/>
  </r>
  <r>
    <n v="1006"/>
    <n v="1002575998"/>
    <n v="3"/>
    <x v="7"/>
    <n v="5"/>
    <s v="MATARAM"/>
    <s v="SUMBAWA"/>
    <s v="MLK"/>
    <s v="REG"/>
    <s v="AO"/>
    <x v="0"/>
    <s v="1P INET"/>
    <s v="7 | OSS - PROVISIONING ISSUED"/>
    <s v="RBS-Regional 3"/>
    <d v="2026-09-08T07:29:56"/>
    <d v="2026-09-09T08:06:09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I"/>
    <s v="SUMBAWA BARAT"/>
    <s v="NETMONK"/>
    <m/>
    <s v="Provisioning Issu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1007"/>
    <n v="1002576772"/>
    <n v="3"/>
    <x v="0"/>
    <n v="4"/>
    <s v="KUDUS"/>
    <s v="JEPARA"/>
    <s v="PEC"/>
    <s v="REG"/>
    <s v="AO"/>
    <x v="0"/>
    <s v="1P INET"/>
    <s v="7 | OSS - PROVISIONING ISSUED"/>
    <s v="RBS-Regional 3"/>
    <d v="2026-09-08T11:50:57"/>
    <d v="2026-09-09T08:06:37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m/>
    <s v="PI"/>
    <s v="PECANGAAN"/>
    <s v="NO ADDON"/>
    <m/>
    <s v="Provisioning Issued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</r>
  <r>
    <n v="1008"/>
    <n v="1002576760"/>
    <n v="3"/>
    <x v="0"/>
    <n v="4"/>
    <s v="KUDUS"/>
    <s v="JEPARA"/>
    <s v="JPR"/>
    <s v="REG"/>
    <s v="AO"/>
    <x v="0"/>
    <s v="1P INET"/>
    <s v="7 | OSS - PROVISIONING ISSUED"/>
    <s v="RBS-Regional 3"/>
    <d v="2026-09-08T11:44:56"/>
    <d v="2026-09-09T08:05:23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I"/>
    <s v="X"/>
    <s v="NO ADDON"/>
    <m/>
    <s v="Provisioning Issu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m/>
    <m/>
    <m/>
    <e v="#NUM!"/>
    <e v="#NUM!"/>
    <x v="0"/>
  </r>
  <r>
    <n v="1009"/>
    <n v="1002576308"/>
    <n v="3"/>
    <x v="7"/>
    <n v="5"/>
    <s v="MATARAM"/>
    <s v="BIMA"/>
    <s v="BIM"/>
    <s v="REG"/>
    <s v="AO"/>
    <x v="0"/>
    <s v="1P INET"/>
    <s v="7 | OSS - PROVISIONING ISSUED"/>
    <s v="RBS-Regional 3"/>
    <d v="2026-09-08T09:35:57"/>
    <d v="2026-09-09T08:06:04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m/>
    <s v="PI"/>
    <s v="X"/>
    <s v="NO ADDON"/>
    <m/>
    <s v="Provisioning Issued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1010"/>
    <n v="1002575982"/>
    <n v="3"/>
    <x v="7"/>
    <n v="5"/>
    <s v="MATARAM"/>
    <s v="LOMBOK TIMUR UTARA"/>
    <s v="SEL"/>
    <s v="REG"/>
    <s v="AO"/>
    <x v="0"/>
    <s v="1P INET"/>
    <s v="7 | OSS - PROVISIONING ISSUED"/>
    <s v="RBS-Regional 3"/>
    <d v="2026-09-08T07:08:57"/>
    <d v="2026-09-09T08:06:03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I"/>
    <s v="LOMBOK TIMUR"/>
    <s v="NO ADDON"/>
    <m/>
    <s v="Provisioning Issu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1012"/>
    <n v="1002576787"/>
    <n v="3"/>
    <x v="5"/>
    <n v="4"/>
    <s v="PEKALONGAN"/>
    <s v="BREBES"/>
    <s v="BRB"/>
    <s v="REG"/>
    <s v="AO"/>
    <x v="0"/>
    <s v="1P INET"/>
    <s v="7 | OSS - PROVISIONING ISSUED"/>
    <s v="RBS-Regional 3"/>
    <d v="2026-09-08T11:56:56"/>
    <d v="2026-09-09T08:05:44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I"/>
    <s v="X"/>
    <s v="NO ADDON"/>
    <m/>
    <s v="Provisioning Issu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1013"/>
    <n v="1002576790"/>
    <n v="3"/>
    <x v="1"/>
    <n v="5"/>
    <s v="JEMBER"/>
    <s v="BONDOWOSO"/>
    <s v="SKS"/>
    <s v="REG"/>
    <s v="AO"/>
    <x v="0"/>
    <s v="2P INET + VOICE"/>
    <s v="7 | OSS - PROVISIONING ISSUED"/>
    <s v="RBS-Regional 3"/>
    <d v="2026-09-08T11:59:58"/>
    <d v="2026-09-09T08:06:17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I"/>
    <s v="BONDOWOSO"/>
    <s v="NO ADDON"/>
    <m/>
    <s v="Provisioning Issu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m/>
    <m/>
    <m/>
    <e v="#NUM!"/>
    <e v="#NUM!"/>
    <x v="0"/>
  </r>
  <r>
    <n v="1014"/>
    <n v="1002576789"/>
    <n v="3"/>
    <x v="5"/>
    <n v="4"/>
    <s v="PEKALONGAN"/>
    <s v="PEKALONGAN"/>
    <s v="KDW"/>
    <s v="REG"/>
    <s v="AO"/>
    <x v="0"/>
    <s v="1P INET"/>
    <s v="7 | OSS - PROVISIONING ISSUED"/>
    <s v="RBS-Regional 3"/>
    <d v="2026-09-08T11:59:57"/>
    <d v="2026-09-09T08:05:43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I"/>
    <s v="KAJEN"/>
    <s v="NO ADDON"/>
    <m/>
    <s v="Provisioning Issu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m/>
    <m/>
    <m/>
    <e v="#NUM!"/>
    <e v="#NUM!"/>
    <x v="0"/>
  </r>
  <r>
    <n v="1016"/>
    <n v="1002576610"/>
    <n v="3"/>
    <x v="0"/>
    <n v="4"/>
    <s v="SOLO"/>
    <s v="SRAGEN"/>
    <s v="SRG"/>
    <s v="REG"/>
    <s v="AO"/>
    <x v="0"/>
    <m/>
    <s v="7 | OSS - PROVISIONING ISSUED"/>
    <s v="RBS-Regional 3"/>
    <d v="2026-09-08T11:05:27"/>
    <d v="2026-09-09T08:06:18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m/>
    <m/>
    <m/>
    <e v="#NUM!"/>
    <e v="#NUM!"/>
    <x v="0"/>
  </r>
  <r>
    <n v="1017"/>
    <n v="1002576487"/>
    <n v="3"/>
    <x v="4"/>
    <n v="4"/>
    <s v="YOGYAKARTA"/>
    <s v="GUNUNG KIDUL"/>
    <s v="WNS"/>
    <s v="REG"/>
    <s v="AO"/>
    <x v="0"/>
    <s v="1P INET"/>
    <s v="7 | OSS - PROVISIONING ISSUED"/>
    <s v="RBS-Regional 3"/>
    <d v="2026-09-08T10:29:57"/>
    <d v="2026-09-09T08:05:36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I"/>
    <s v="WONOSARI"/>
    <s v="NO ADDON"/>
    <m/>
    <s v="Provisioning Issu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m/>
    <m/>
    <m/>
    <e v="#NUM!"/>
    <e v="#NUM!"/>
    <x v="0"/>
  </r>
  <r>
    <n v="1018"/>
    <n v="1002576660"/>
    <n v="3"/>
    <x v="4"/>
    <n v="4"/>
    <s v="PURWOKERTO"/>
    <s v="PURWOKERTO"/>
    <s v="AJB"/>
    <s v="REG"/>
    <s v="AO"/>
    <x v="0"/>
    <s v="1P INET"/>
    <s v="7 | OSS - PROVISIONING ISSUED"/>
    <s v="RBS-Regional 3"/>
    <d v="2026-09-08T11:17:56"/>
    <d v="2026-09-09T08:05:57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m/>
    <s v="PI"/>
    <s v="AJIBARANG"/>
    <s v="NO ADDON"/>
    <m/>
    <s v="Provisioning Issu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m/>
    <m/>
    <m/>
    <e v="#NUM!"/>
    <e v="#NUM!"/>
    <x v="0"/>
  </r>
  <r>
    <n v="1019"/>
    <n v="1002576474"/>
    <n v="3"/>
    <x v="5"/>
    <n v="4"/>
    <s v="SEMARANG"/>
    <s v="SALATIGA"/>
    <s v="SLI"/>
    <s v="REG"/>
    <s v="AO"/>
    <x v="0"/>
    <s v="1P INET"/>
    <s v="7 | OSS - PROVISIONING ISSUED"/>
    <s v="RBS-Regional 3"/>
    <d v="2026-09-08T10:26:56"/>
    <d v="2026-09-09T08:06:41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m/>
    <s v="PI"/>
    <s v="X"/>
    <s v="NO ADDON"/>
    <m/>
    <s v="Provisioning Issued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020"/>
    <n v="1002575608"/>
    <n v="3"/>
    <x v="4"/>
    <n v="4"/>
    <s v="PURWOKERTO"/>
    <s v="PURWOKERTO"/>
    <s v="AJB"/>
    <s v="REG"/>
    <s v="AO"/>
    <x v="0"/>
    <s v="1P INET"/>
    <s v="7 | OSS - PROVISIONING ISSUED"/>
    <s v="RBS-Regional 3"/>
    <d v="2026-09-07T15:56:56"/>
    <d v="2026-09-08T14:42:17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m/>
    <s v="PI"/>
    <s v="AJIBARANG"/>
    <s v="NO ADDON"/>
    <m/>
    <s v="Provisioning Issued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</r>
  <r>
    <n v="1021"/>
    <n v="1002575531"/>
    <n v="3"/>
    <x v="7"/>
    <n v="5"/>
    <s v="KUPANG"/>
    <s v="MAUMERE"/>
    <s v="LRT"/>
    <s v="REG"/>
    <s v="AO"/>
    <x v="0"/>
    <s v="1P INET"/>
    <s v="7 | OSS - PROVISIONING ISSUED"/>
    <s v="RBS-Regional 3"/>
    <d v="2026-09-07T15:38:57"/>
    <d v="2026-09-09T08:05:52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I"/>
    <s v="X"/>
    <s v="NO ADDON"/>
    <m/>
    <s v="Provisioning Issu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m/>
    <m/>
    <m/>
    <e v="#NUM!"/>
    <e v="#NUM!"/>
    <x v="0"/>
  </r>
  <r>
    <n v="1022"/>
    <n v="1002573990"/>
    <n v="3"/>
    <x v="5"/>
    <n v="4"/>
    <s v="PEKALONGAN"/>
    <s v="PEKALONGAN"/>
    <s v="PKL"/>
    <s v="REG"/>
    <s v="AO"/>
    <x v="0"/>
    <s v="1P INET"/>
    <s v="7 | OSS - PROVISIONING ISSUED"/>
    <s v="RBS-Regional 3"/>
    <d v="2026-09-07T09:14:56"/>
    <d v="2026-09-09T08:06:10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I"/>
    <s v="X"/>
    <s v="NO ADDON"/>
    <m/>
    <s v="Provisioning Issu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m/>
    <m/>
    <m/>
    <e v="#NUM!"/>
    <e v="#NUM!"/>
    <x v="0"/>
  </r>
  <r>
    <n v="1023"/>
    <n v="1002575117"/>
    <n v="3"/>
    <x v="5"/>
    <n v="4"/>
    <s v="SEMARANG"/>
    <s v="INNER - SEMARANG JATENG UTARA"/>
    <s v="SMT"/>
    <s v="REG"/>
    <s v="AO"/>
    <x v="0"/>
    <s v="1P INET"/>
    <s v="7 | OSS - PROVISIONING ISSUED"/>
    <s v="RBS-Regional 3"/>
    <d v="2026-09-07T14:02:56"/>
    <d v="2026-09-08T13:42:58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I"/>
    <s v="SEMARANG TUGU"/>
    <s v="NO ADDON"/>
    <m/>
    <s v="Provisioning Issued"/>
    <s v="HSI Bisnis Promo HUT RI PSB 70% - 150 Mbps"/>
    <s v="INDIBIZ"/>
    <m/>
    <m/>
    <d v="2026-09-08T13:00:00"/>
    <s v="2026-09-08 13:00:00 | telp :082226361513 alt : manja : pagi / siang 08/09/2026 hub sebelum ke lokasi "/>
    <m/>
    <m/>
    <m/>
    <e v="#NUM!"/>
    <e v="#NUM!"/>
    <x v="0"/>
  </r>
  <r>
    <n v="1026"/>
    <n v="1002575348"/>
    <n v="3"/>
    <x v="0"/>
    <n v="4"/>
    <s v="KUDUS"/>
    <s v="PURWODADI"/>
    <s v="PWB"/>
    <s v="REG"/>
    <s v="AO"/>
    <x v="0"/>
    <m/>
    <s v="7 | OSS - PROVISIONING ISSUED"/>
    <s v="RBS-Regional 3"/>
    <d v="2026-09-07T14:54:55"/>
    <d v="2026-09-09T08:06:30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I"/>
    <s v="X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</r>
  <r>
    <n v="1027"/>
    <n v="1002574700"/>
    <n v="3"/>
    <x v="5"/>
    <n v="4"/>
    <s v="PEKALONGAN"/>
    <s v="BREBES"/>
    <s v="KTM"/>
    <s v="REG"/>
    <s v="AO"/>
    <x v="0"/>
    <s v="1P INET"/>
    <s v="7 | OSS - PROVISIONING ISSUED"/>
    <s v="RBS-Regional 3"/>
    <d v="2026-09-07T11:50:57"/>
    <d v="2026-09-08T08:15:24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m/>
    <s v="PI"/>
    <s v="KETANGGUNGAN"/>
    <s v="NO ADDON"/>
    <m/>
    <s v="Provisioning Issued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</r>
  <r>
    <n v="1028"/>
    <n v="1002575874"/>
    <n v="3"/>
    <x v="7"/>
    <n v="5"/>
    <s v="KUPANG"/>
    <s v="ENDE"/>
    <s v="END"/>
    <s v="REG"/>
    <s v="AO"/>
    <x v="0"/>
    <s v="1P INET"/>
    <s v="7 | OSS - PROVISIONING ISSUED"/>
    <s v="RBS-Regional 3"/>
    <d v="2026-09-07T17:17:56"/>
    <d v="2026-09-08T16:58:44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I"/>
    <s v="ENDE"/>
    <s v="NO ADDON"/>
    <m/>
    <s v="Provisioning Issu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m/>
    <m/>
    <m/>
    <e v="#NUM!"/>
    <e v="#NUM!"/>
    <x v="0"/>
  </r>
  <r>
    <n v="1029"/>
    <n v="1002574619"/>
    <n v="3"/>
    <x v="2"/>
    <n v="5"/>
    <s v="KEDIRI"/>
    <s v="KEDIRI"/>
    <s v="KDI"/>
    <s v="REG"/>
    <s v="AO"/>
    <x v="0"/>
    <s v="1P INET"/>
    <s v="7 | OSS - PROVISIONING ISSUED"/>
    <s v="RBS-Regional 3"/>
    <d v="2026-09-07T11:32:57"/>
    <d v="2026-09-08T08:07:36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I"/>
    <s v="X"/>
    <s v="NO ADDON"/>
    <m/>
    <s v="Provisioning Issu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m/>
    <m/>
    <m/>
    <e v="#NUM!"/>
    <e v="#NUM!"/>
    <x v="0"/>
  </r>
  <r>
    <n v="1030"/>
    <n v="1002573759"/>
    <n v="3"/>
    <x v="4"/>
    <n v="4"/>
    <s v="MAGELANG"/>
    <s v="MUNTILAN"/>
    <s v="MUN"/>
    <s v="REG"/>
    <s v="AO"/>
    <x v="0"/>
    <s v="1P INET"/>
    <s v="7 | OSS - PROVISIONING ISSUED"/>
    <s v="RBS-Regional 3"/>
    <d v="2026-09-06T19:29:57"/>
    <d v="2026-09-08T08:14:28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m/>
    <s v="PI"/>
    <s v="MUNTILAN"/>
    <s v="NO ADDON"/>
    <m/>
    <s v="Provisioning Issu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</r>
  <r>
    <n v="1031"/>
    <n v="1002573699"/>
    <n v="3"/>
    <x v="7"/>
    <n v="5"/>
    <s v="KUPANG"/>
    <s v="ATAMBUA"/>
    <s v="KEF"/>
    <s v="REG"/>
    <s v="AO"/>
    <x v="0"/>
    <s v="1P INET"/>
    <s v="7 | OSS - PROVISIONING ISSUED"/>
    <s v="RBS-Regional 3"/>
    <d v="2026-09-06T16:35:57"/>
    <d v="2026-09-07T13:06:16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I"/>
    <s v="X"/>
    <s v="NO ADDON"/>
    <m/>
    <s v="Provisioning Issu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m/>
    <m/>
    <m/>
    <e v="#NUM!"/>
    <e v="#NUM!"/>
    <x v="0"/>
  </r>
  <r>
    <n v="1032"/>
    <n v="1002573653"/>
    <n v="3"/>
    <x v="7"/>
    <n v="5"/>
    <s v="MATARAM"/>
    <s v="BIMA"/>
    <s v="SIL"/>
    <s v="REG"/>
    <s v="AO"/>
    <x v="0"/>
    <s v="1P INET"/>
    <s v="7 | OSS - PROVISIONING ISSUED"/>
    <s v="RBS-Regional 3"/>
    <d v="2026-09-06T15:14:58"/>
    <d v="2026-09-07T13:06:09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PI"/>
    <s v="BIMA BARAT"/>
    <s v="NETMONK"/>
    <m/>
    <s v="Provisioning Issued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</r>
  <r>
    <n v="1033"/>
    <n v="1002573679"/>
    <n v="3"/>
    <x v="3"/>
    <n v="5"/>
    <s v="SINGARJA"/>
    <s v="KLUNGKUNG"/>
    <s v="APR"/>
    <s v="REG"/>
    <s v="AO"/>
    <x v="0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</r>
  <r>
    <n v="1034"/>
    <n v="1002573757"/>
    <n v="3"/>
    <x v="7"/>
    <n v="5"/>
    <s v="MATARAM"/>
    <s v="SUMBAWA"/>
    <s v="SBW"/>
    <s v="REG"/>
    <s v="AO"/>
    <x v="0"/>
    <s v="1P INET"/>
    <s v="7 | OSS - PROVISIONING ISSUED"/>
    <s v="RBS-Regional 3"/>
    <d v="2026-09-06T19:17:57"/>
    <d v="2026-09-09T08:06:17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m/>
    <s v="PI"/>
    <s v="X"/>
    <s v="NETMONK"/>
    <m/>
    <s v="Provisioning Issued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</r>
  <r>
    <n v="1037"/>
    <n v="1002572951"/>
    <n v="3"/>
    <x v="0"/>
    <n v="4"/>
    <s v="SOLO"/>
    <s v="INNER - SOLO JATENG TIMUR"/>
    <s v="MSO"/>
    <s v="REG"/>
    <s v="AO"/>
    <x v="0"/>
    <s v="1P INET"/>
    <s v="7 | OSS - PROVISIONING ISSUED"/>
    <s v="RBS-Regional 3"/>
    <d v="2026-09-05T11:32:56"/>
    <d v="2026-09-07T08:06:14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m/>
    <s v="PI"/>
    <s v="SOLO PALUR"/>
    <s v="NO ADDON"/>
    <m/>
    <s v="Provisioning Issu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</r>
  <r>
    <n v="1038"/>
    <n v="1002571893"/>
    <n v="3"/>
    <x v="5"/>
    <n v="4"/>
    <s v="PEKALONGAN"/>
    <s v="PEKALONGAN"/>
    <s v="KJE"/>
    <s v="REG"/>
    <s v="AO"/>
    <x v="0"/>
    <m/>
    <s v="7 | OSS - PROVISIONING ISSUED"/>
    <s v="RBS-Regional 3"/>
    <d v="2026-09-04T14:32:19"/>
    <d v="2026-09-09T08:06:10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m/>
    <s v="PI"/>
    <s v="KAJE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1040"/>
    <n v="1002571816"/>
    <n v="3"/>
    <x v="5"/>
    <n v="4"/>
    <s v="PEKALONGAN"/>
    <s v="PEKALONGAN"/>
    <s v="KJE"/>
    <s v="REG"/>
    <s v="AO"/>
    <x v="0"/>
    <m/>
    <s v="7 | OSS - PROVISIONING ISSUED"/>
    <s v="RBS-Regional 3"/>
    <d v="2026-09-04T14:18:11"/>
    <d v="2026-09-09T08:06:09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m/>
    <s v="PI"/>
    <s v="KAJEN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1047"/>
    <n v="1002571596"/>
    <n v="3"/>
    <x v="7"/>
    <n v="5"/>
    <s v="KUPANG"/>
    <s v="ATAMBUA"/>
    <s v="ATB"/>
    <s v="REG"/>
    <s v="AO"/>
    <x v="0"/>
    <s v="1P INET"/>
    <s v="7 | OSS - PROVISIONING ISSUED"/>
    <s v="RBS-Regional 3"/>
    <d v="2026-09-04T13:23:57"/>
    <d v="2026-09-08T13:18:5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m/>
    <s v="PI"/>
    <s v="X"/>
    <s v="NETMONK"/>
    <m/>
    <s v="Provisioning Issued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1050"/>
    <n v="1002571125"/>
    <n v="3"/>
    <x v="7"/>
    <n v="5"/>
    <s v="KUPANG"/>
    <s v="ATAMBUA"/>
    <s v="ATB"/>
    <s v="REG"/>
    <s v="AO"/>
    <x v="0"/>
    <s v="1P INET"/>
    <s v="7 | OSS - PROVISIONING ISSUED"/>
    <s v="RBS-Regional 3"/>
    <d v="2026-09-04T10:17:57"/>
    <d v="2026-09-06T11:23:57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m/>
    <s v="PI"/>
    <s v="X"/>
    <s v="NETMONK"/>
    <m/>
    <s v="Provisioning Issue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1051"/>
    <n v="1002569611"/>
    <n v="3"/>
    <x v="7"/>
    <n v="5"/>
    <s v="KUPANG"/>
    <s v="ENDE"/>
    <s v="END"/>
    <s v="REG"/>
    <s v="AO"/>
    <x v="0"/>
    <s v="1P INET"/>
    <s v="7 | OSS - PROVISIONING ISSUED"/>
    <s v="RBS-Regional 3"/>
    <d v="2026-09-03T12:41:56"/>
    <d v="2026-09-05T13:05:35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I"/>
    <s v="ENDE"/>
    <s v="NO ADDON"/>
    <m/>
    <s v="Provisioning Issu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m/>
    <m/>
    <m/>
    <e v="#NUM!"/>
    <e v="#NUM!"/>
    <x v="0"/>
  </r>
  <r>
    <n v="1052"/>
    <n v="1002569633"/>
    <n v="3"/>
    <x v="7"/>
    <n v="5"/>
    <s v="KUPANG"/>
    <s v="ATAMBUA"/>
    <s v="ATB"/>
    <s v="REG"/>
    <s v="AO"/>
    <x v="0"/>
    <s v="1P INET"/>
    <s v="7 | OSS - PROVISIONING ISSUED"/>
    <s v="RBS-Regional 3"/>
    <d v="2026-09-03T12:48:57"/>
    <d v="2026-09-07T13:05:22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m/>
    <s v="PI"/>
    <s v="X"/>
    <s v="NETMONK"/>
    <m/>
    <s v="Provisioning Issued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</r>
  <r>
    <n v="1053"/>
    <n v="1002570195"/>
    <n v="3"/>
    <x v="7"/>
    <n v="5"/>
    <s v="MATARAM"/>
    <s v="INNER - NUSA TENGGARA"/>
    <s v="MTR"/>
    <s v="REG"/>
    <s v="AO"/>
    <x v="0"/>
    <s v="1P INET"/>
    <s v="7 | OSS - PROVISIONING ISSUED"/>
    <s v="RBS-Regional 3"/>
    <d v="2026-09-03T15:24:56"/>
    <d v="2026-09-04T15:38:56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m/>
    <s v="PI"/>
    <s v="X"/>
    <s v="NO ADDON"/>
    <m/>
    <s v="Provisioning Issu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</r>
  <r>
    <n v="1054"/>
    <n v="1002569031"/>
    <n v="3"/>
    <x v="7"/>
    <n v="5"/>
    <s v="MATARAM"/>
    <s v="LOMBOK BARAT TENGAH"/>
    <s v="PRY"/>
    <s v="REG"/>
    <s v="AO"/>
    <x v="0"/>
    <m/>
    <s v="7 | OSS - PROVISIONING ISSUED"/>
    <s v="RBS-Regional 3"/>
    <d v="2026-09-03T09:56:11"/>
    <d v="2026-09-07T13:05:25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</r>
  <r>
    <n v="1055"/>
    <n v="1002570641"/>
    <n v="3"/>
    <x v="7"/>
    <n v="5"/>
    <s v="MATARAM"/>
    <s v="LOMBOK TIMUR UTARA"/>
    <s v="SGG"/>
    <s v="REG"/>
    <s v="AO"/>
    <x v="0"/>
    <s v="1P INET"/>
    <s v="7 | OSS - PROVISIONING ISSUED"/>
    <s v="RBS-Regional 3"/>
    <d v="2026-09-03T17:48:56"/>
    <d v="2026-09-07T08:06:42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m/>
    <s v="PI"/>
    <s v="LOMBOK UTARA"/>
    <s v="NO ADDON"/>
    <m/>
    <s v="Provisioning Issued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</r>
  <r>
    <n v="1056"/>
    <n v="1002569808"/>
    <n v="3"/>
    <x v="7"/>
    <n v="5"/>
    <s v="MATARAM"/>
    <s v="SUMBAWA"/>
    <s v="SBW"/>
    <s v="REG"/>
    <s v="AO"/>
    <x v="0"/>
    <m/>
    <s v="7 | OSS - PROVISIONING ISSUED"/>
    <s v="RBS-Regional 3"/>
    <d v="2026-09-03T13:43:17"/>
    <d v="2026-09-04T15:32:29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1057"/>
    <n v="1002569844"/>
    <n v="3"/>
    <x v="7"/>
    <n v="5"/>
    <s v="MATARAM"/>
    <s v="INNER - NUSA TENGGARA"/>
    <s v="MTR"/>
    <s v="REG"/>
    <s v="AO"/>
    <x v="0"/>
    <s v="1P INET"/>
    <s v="7 | OSS - PROVISIONING ISSUED"/>
    <s v="RBS-Regional 3"/>
    <d v="2026-09-03T13:50:57"/>
    <d v="2026-09-05T08:06:53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m/>
    <s v="PI"/>
    <s v="X"/>
    <s v="NO ADDON"/>
    <m/>
    <s v="Provisioning Issued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</r>
  <r>
    <n v="1058"/>
    <n v="1002568563"/>
    <n v="3"/>
    <x v="5"/>
    <n v="4"/>
    <s v="SEMARANG"/>
    <s v="INNER - SEMARANG JATENG UTARA"/>
    <s v="JHR"/>
    <s v="REG"/>
    <s v="AO"/>
    <x v="0"/>
    <s v="1P INET"/>
    <s v="7 | OSS - PROVISIONING ISSUED"/>
    <s v="RBS-Regional 3"/>
    <d v="2026-09-02T18:41:56"/>
    <d v="2026-09-03T15:31:50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m/>
    <s v="PI"/>
    <s v="JOHAR"/>
    <s v="NO ADDON"/>
    <m/>
    <s v="Provisioning Issu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1061"/>
    <n v="1002567985"/>
    <n v="3"/>
    <x v="7"/>
    <n v="5"/>
    <s v="KUPANG"/>
    <s v="MAUMERE"/>
    <s v="LWB"/>
    <s v="REG"/>
    <s v="AO"/>
    <x v="0"/>
    <s v="1P INET"/>
    <s v="7 | OSS - PROVISIONING ISSUED"/>
    <s v="RBS-Regional 3"/>
    <d v="2026-09-02T14:56:56"/>
    <d v="2026-09-03T13:05:41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I"/>
    <s v="X"/>
    <s v="NO ADDON"/>
    <m/>
    <s v="Provisioning Issu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m/>
    <m/>
    <m/>
    <e v="#NUM!"/>
    <e v="#NUM!"/>
    <x v="0"/>
  </r>
  <r>
    <n v="1062"/>
    <n v="1002567313"/>
    <n v="3"/>
    <x v="0"/>
    <n v="4"/>
    <s v="SOLO"/>
    <s v="INNER - SOLO JATENG TIMUR"/>
    <s v="MSO"/>
    <s v="REG"/>
    <s v="AO"/>
    <x v="0"/>
    <s v="1P INET"/>
    <s v="7 | OSS - PROVISIONING ISSUED"/>
    <s v="RBS-Regional 3"/>
    <d v="2026-09-02T11:32:56"/>
    <d v="2026-09-05T08:06:02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m/>
    <s v="PI"/>
    <s v="SOLO PALUR"/>
    <s v="NO ADDON"/>
    <m/>
    <s v="Provisioning Issu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1063"/>
    <n v="1002567344"/>
    <n v="3"/>
    <x v="7"/>
    <n v="5"/>
    <s v="KUPANG"/>
    <s v="KUPANG"/>
    <s v="OSP"/>
    <s v="REG"/>
    <s v="AO"/>
    <x v="0"/>
    <s v="1P INET"/>
    <s v="7 | OSS - PROVISIONING ISSUED"/>
    <s v="RBS-Regional 3"/>
    <d v="2026-09-02T11:41:56"/>
    <d v="2026-09-03T08:06:17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I"/>
    <s v="KUPANG"/>
    <s v="NO ADDON"/>
    <m/>
    <s v="Provisioning Issued"/>
    <s v="HSI Bisnis Basic Promo HUT RI PSB 70% - 1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1064"/>
    <n v="1002568578"/>
    <n v="3"/>
    <x v="7"/>
    <n v="5"/>
    <s v="MATARAM"/>
    <s v="LOMBOK TIMUR UTARA"/>
    <s v="SEL"/>
    <s v="REG"/>
    <s v="AO"/>
    <x v="0"/>
    <s v="1P INET"/>
    <s v="7 | OSS - PROVISIONING ISSUED"/>
    <s v="RBS-Regional 3"/>
    <d v="2026-09-02T19:03:56"/>
    <d v="2026-09-06T13:06:4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m/>
    <s v="PI"/>
    <s v="LOMBOK TIMUR"/>
    <s v="NO ADDON"/>
    <m/>
    <s v="Provisioning Issu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1065"/>
    <n v="1002566793"/>
    <n v="3"/>
    <x v="5"/>
    <n v="4"/>
    <s v="PEKALONGAN"/>
    <s v="PEKALONGAN"/>
    <s v="PKL"/>
    <s v="REG"/>
    <s v="AO"/>
    <x v="0"/>
    <s v="1P INET"/>
    <s v="7 | OSS - PROVISIONING ISSUED"/>
    <s v="RBS-Regional 3"/>
    <d v="2026-09-02T09:15:57"/>
    <d v="2026-09-03T08:06:04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I"/>
    <s v="X"/>
    <s v="NO ADDON"/>
    <m/>
    <s v="Provisioning Issued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1066"/>
    <n v="1002566767"/>
    <n v="3"/>
    <x v="3"/>
    <n v="5"/>
    <s v="SINGARJA"/>
    <s v="KLUNGKUNG"/>
    <s v="SMA"/>
    <s v="REG"/>
    <s v="AO"/>
    <x v="0"/>
    <m/>
    <s v="7 | OSS - PROVISIONING ISSUED"/>
    <s v="RBS-Regional 3"/>
    <d v="2026-09-02T09:10:07"/>
    <d v="2026-09-04T13:07:47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</r>
  <r>
    <n v="1067"/>
    <n v="1002567524"/>
    <n v="3"/>
    <x v="7"/>
    <n v="5"/>
    <s v="MATARAM"/>
    <s v="LOMBOK TIMUR UTARA"/>
    <s v="SGG"/>
    <s v="REG"/>
    <s v="AO"/>
    <x v="0"/>
    <s v="1P INET"/>
    <s v="7 | OSS - PROVISIONING ISSUED"/>
    <s v="RBS-Regional 3"/>
    <d v="2026-09-02T12:54:56"/>
    <d v="2026-09-04T13:07:07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m/>
    <s v="PI"/>
    <s v="LOMBOK UTARA"/>
    <s v="NO ADDON"/>
    <m/>
    <s v="Provisioning Issued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1068"/>
    <n v="1002567530"/>
    <n v="3"/>
    <x v="7"/>
    <n v="5"/>
    <s v="MATARAM"/>
    <s v="INNER - NUSA TENGGARA"/>
    <s v="MTR"/>
    <s v="REG"/>
    <s v="AO"/>
    <x v="0"/>
    <s v="1P INET"/>
    <s v="7 | OSS - PROVISIONING ISSUED"/>
    <s v="RBS-Regional 3"/>
    <d v="2026-09-02T12:57:58"/>
    <d v="2026-09-03T13:06:13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m/>
    <s v="PI"/>
    <s v="X"/>
    <s v="NO ADDON"/>
    <m/>
    <s v="Provisioning Issu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1069"/>
    <n v="1002567529"/>
    <n v="3"/>
    <x v="5"/>
    <n v="4"/>
    <s v="SEMARANG"/>
    <s v="INNER - SEMARANG JATENG UTARA"/>
    <s v="JHR"/>
    <s v="REG"/>
    <s v="AO"/>
    <x v="0"/>
    <s v="1P INET"/>
    <s v="7 | OSS - PROVISIONING ISSUED"/>
    <s v="RBS-Regional 3"/>
    <d v="2026-09-02T12:57:57"/>
    <d v="2026-09-03T13:05:28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m/>
    <s v="PI"/>
    <s v="JOHAR"/>
    <s v="NO ADDON"/>
    <m/>
    <s v="Provisioning Issu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1070"/>
    <n v="1002564718"/>
    <n v="3"/>
    <x v="7"/>
    <n v="5"/>
    <s v="MATARAM"/>
    <s v="LOMBOK TIMUR UTARA"/>
    <s v="SGG"/>
    <s v="REG"/>
    <s v="AO"/>
    <x v="0"/>
    <m/>
    <s v="7 | OSS - PROVISIONING ISSUED"/>
    <s v="RBS-Regional 3"/>
    <d v="2026-09-01T10:27:24"/>
    <d v="2026-09-04T08:07:17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PI"/>
    <s v="LOMBOK UTARA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</r>
  <r>
    <n v="1071"/>
    <n v="1002565482"/>
    <n v="3"/>
    <x v="5"/>
    <n v="4"/>
    <s v="SEMARANG"/>
    <s v="INNER - SEMARANG JATENG UTARA"/>
    <s v="SSL"/>
    <s v="REG"/>
    <s v="AO"/>
    <x v="0"/>
    <s v="1P INET"/>
    <s v="7 | OSS - PROVISIONING ISSUED"/>
    <s v="RBS-Regional 3"/>
    <d v="2026-09-01T13:47:56"/>
    <d v="2026-09-02T13:05:33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PI"/>
    <s v="X"/>
    <s v="NO ADDON"/>
    <m/>
    <s v="Provisioning Issued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1073"/>
    <n v="1002564524"/>
    <n v="3"/>
    <x v="0"/>
    <n v="4"/>
    <s v="SOLO"/>
    <s v="INNER - SOLO JATENG TIMUR"/>
    <s v="KRT"/>
    <s v="REG"/>
    <s v="AO"/>
    <x v="0"/>
    <s v="1P INET"/>
    <s v="7 | OSS - PROVISIONING ISSUED"/>
    <s v="RBS-Regional 3"/>
    <d v="2026-09-01T09:48:56"/>
    <d v="2026-09-02T09:26:25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PI"/>
    <s v="X"/>
    <s v="NO ADDON"/>
    <m/>
    <s v="Provisioning Issu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</r>
  <r>
    <n v="1077"/>
    <n v="1002576605"/>
    <n v="3"/>
    <x v="6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</r>
  <r>
    <n v="1079"/>
    <n v="1002573916"/>
    <n v="3"/>
    <x v="6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</r>
  <r>
    <n v="1080"/>
    <n v="1002575314"/>
    <n v="3"/>
    <x v="6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</r>
  <r>
    <n v="1081"/>
    <n v="1002573982"/>
    <n v="3"/>
    <x v="5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</r>
  <r>
    <n v="1082"/>
    <n v="1002574318"/>
    <n v="3"/>
    <x v="4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</r>
  <r>
    <n v="1083"/>
    <n v="1002575425"/>
    <n v="3"/>
    <x v="7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</r>
  <r>
    <n v="1084"/>
    <n v="1002574667"/>
    <n v="3"/>
    <x v="5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</r>
  <r>
    <n v="1086"/>
    <n v="1002573435"/>
    <n v="3"/>
    <x v="7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</r>
  <r>
    <n v="1087"/>
    <n v="1002573351"/>
    <n v="3"/>
    <x v="0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</r>
  <r>
    <n v="1090"/>
    <n v="1002573375"/>
    <n v="3"/>
    <x v="7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</r>
  <r>
    <n v="1091"/>
    <n v="1002572939"/>
    <n v="3"/>
    <x v="5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</r>
  <r>
    <n v="1095"/>
    <n v="1002572812"/>
    <n v="3"/>
    <x v="0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</r>
  <r>
    <n v="1096"/>
    <n v="1002573008"/>
    <n v="3"/>
    <x v="6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</r>
  <r>
    <n v="1097"/>
    <n v="1002573001"/>
    <n v="3"/>
    <x v="7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</r>
  <r>
    <n v="1098"/>
    <n v="1002571419"/>
    <n v="3"/>
    <x v="7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1099"/>
    <n v="1002571246"/>
    <n v="3"/>
    <x v="6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100"/>
    <n v="1002571923"/>
    <n v="3"/>
    <x v="4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</r>
  <r>
    <n v="1101"/>
    <n v="1002571992"/>
    <n v="3"/>
    <x v="6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</r>
  <r>
    <n v="1102"/>
    <n v="1002572066"/>
    <n v="3"/>
    <x v="4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</r>
  <r>
    <n v="1103"/>
    <n v="1002572062"/>
    <n v="3"/>
    <x v="5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</r>
  <r>
    <n v="1104"/>
    <n v="1002571187"/>
    <n v="3"/>
    <x v="6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1105"/>
    <n v="1002571152"/>
    <n v="3"/>
    <x v="4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</r>
  <r>
    <n v="1107"/>
    <n v="1002572453"/>
    <n v="3"/>
    <x v="2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</r>
  <r>
    <n v="1108"/>
    <n v="1002572417"/>
    <n v="3"/>
    <x v="5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</r>
  <r>
    <n v="1109"/>
    <n v="1002572694"/>
    <n v="3"/>
    <x v="5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</r>
  <r>
    <n v="1110"/>
    <n v="1002572661"/>
    <n v="3"/>
    <x v="2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</r>
  <r>
    <n v="1111"/>
    <n v="1002572265"/>
    <n v="3"/>
    <x v="5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</r>
  <r>
    <n v="1114"/>
    <n v="1002571581"/>
    <n v="3"/>
    <x v="5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</r>
  <r>
    <n v="1117"/>
    <n v="1002572226"/>
    <n v="3"/>
    <x v="7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</r>
  <r>
    <n v="1119"/>
    <n v="1002572616"/>
    <n v="3"/>
    <x v="7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8:35:03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7930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</r>
  <r>
    <n v="1120"/>
    <n v="1002571495"/>
    <n v="3"/>
    <x v="6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</r>
  <r>
    <n v="1121"/>
    <n v="1002572679"/>
    <n v="3"/>
    <x v="5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</r>
  <r>
    <n v="1123"/>
    <n v="1002570491"/>
    <n v="3"/>
    <x v="7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1124"/>
    <n v="1002570462"/>
    <n v="3"/>
    <x v="2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</r>
  <r>
    <n v="1125"/>
    <n v="1002570481"/>
    <n v="3"/>
    <x v="7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</r>
  <r>
    <n v="1126"/>
    <n v="1002568912"/>
    <n v="3"/>
    <x v="3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</r>
  <r>
    <n v="1128"/>
    <n v="1002568868"/>
    <n v="3"/>
    <x v="4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</r>
  <r>
    <n v="1129"/>
    <n v="1002569385"/>
    <n v="3"/>
    <x v="6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</r>
  <r>
    <n v="1130"/>
    <n v="1002569384"/>
    <n v="3"/>
    <x v="7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1131"/>
    <n v="1002570023"/>
    <n v="3"/>
    <x v="4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</r>
  <r>
    <n v="1132"/>
    <n v="1002570051"/>
    <n v="3"/>
    <x v="7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</r>
  <r>
    <n v="1134"/>
    <n v="1002569065"/>
    <n v="3"/>
    <x v="5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</r>
  <r>
    <n v="1135"/>
    <n v="1002569090"/>
    <n v="3"/>
    <x v="2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</r>
  <r>
    <n v="1136"/>
    <n v="1002569528"/>
    <n v="3"/>
    <x v="4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1137"/>
    <n v="1002569527"/>
    <n v="3"/>
    <x v="6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</r>
  <r>
    <n v="1138"/>
    <n v="1002570640"/>
    <n v="3"/>
    <x v="2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1139"/>
    <n v="1002570642"/>
    <n v="3"/>
    <x v="2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1140"/>
    <n v="1002570639"/>
    <n v="3"/>
    <x v="6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</r>
  <r>
    <n v="1141"/>
    <n v="1002570635"/>
    <n v="3"/>
    <x v="2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1142"/>
    <n v="1002570621"/>
    <n v="3"/>
    <x v="2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1143"/>
    <n v="1002569863"/>
    <n v="3"/>
    <x v="4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</r>
  <r>
    <n v="1144"/>
    <n v="1002569885"/>
    <n v="3"/>
    <x v="0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</r>
  <r>
    <n v="1145"/>
    <n v="1002570651"/>
    <n v="3"/>
    <x v="4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1146"/>
    <n v="1002569589"/>
    <n v="3"/>
    <x v="1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</r>
  <r>
    <n v="1147"/>
    <n v="1002570443"/>
    <n v="3"/>
    <x v="0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</r>
  <r>
    <n v="1148"/>
    <n v="1002569674"/>
    <n v="3"/>
    <x v="6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</r>
  <r>
    <n v="1149"/>
    <n v="1002569668"/>
    <n v="3"/>
    <x v="6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</r>
  <r>
    <n v="1150"/>
    <n v="1002568671"/>
    <n v="3"/>
    <x v="4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</r>
  <r>
    <n v="1151"/>
    <n v="1002567928"/>
    <n v="3"/>
    <x v="4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1152"/>
    <n v="1002568550"/>
    <n v="3"/>
    <x v="6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1153"/>
    <n v="1002566975"/>
    <n v="3"/>
    <x v="5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1154"/>
    <n v="1002566938"/>
    <n v="3"/>
    <x v="0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1155"/>
    <n v="1002566926"/>
    <n v="3"/>
    <x v="3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1156"/>
    <n v="1002567328"/>
    <n v="3"/>
    <x v="6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1157"/>
    <n v="1002567420"/>
    <n v="3"/>
    <x v="5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1158"/>
    <n v="1002567375"/>
    <n v="3"/>
    <x v="2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1159"/>
    <n v="1002566811"/>
    <n v="3"/>
    <x v="7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160"/>
    <n v="1002566826"/>
    <n v="3"/>
    <x v="7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161"/>
    <n v="1002568359"/>
    <n v="3"/>
    <x v="7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1162"/>
    <n v="1002567011"/>
    <n v="3"/>
    <x v="5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1164"/>
    <n v="1002564380"/>
    <n v="3"/>
    <x v="4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1165"/>
    <n v="1002564858"/>
    <n v="3"/>
    <x v="7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1166"/>
    <n v="1002564716"/>
    <n v="3"/>
    <x v="6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1168"/>
    <n v="1002564873"/>
    <n v="3"/>
    <x v="5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1169"/>
    <n v="1002565696"/>
    <n v="3"/>
    <x v="3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1170"/>
    <n v="1002565310"/>
    <n v="3"/>
    <x v="7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1171"/>
    <n v="1002565040"/>
    <n v="3"/>
    <x v="6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1172"/>
    <n v="1002564991"/>
    <n v="3"/>
    <x v="7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1173"/>
    <n v="1002564984"/>
    <n v="3"/>
    <x v="4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1174"/>
    <n v="1002566429"/>
    <n v="3"/>
    <x v="3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1175"/>
    <n v="1002564240"/>
    <n v="3"/>
    <x v="7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1176"/>
    <n v="1002576132"/>
    <n v="3"/>
    <x v="2"/>
    <n v="5"/>
    <s v="MALANG"/>
    <s v="KEPANJEN"/>
    <s v="GDI"/>
    <s v="REG"/>
    <s v="AO"/>
    <x v="0"/>
    <s v="1P INET"/>
    <s v="OSS - PROVISIONING START"/>
    <s v="RBS-Regional 3"/>
    <d v="2026-09-08T08:44:56"/>
    <d v="2026-09-08T14:41:52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RE_PI"/>
    <s v="TUREN"/>
    <s v="OCA"/>
    <m/>
    <s v="Provisioning Start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1177"/>
    <n v="1002577378"/>
    <n v="3"/>
    <x v="5"/>
    <n v="4"/>
    <s v="PEKALONGAN"/>
    <s v="TEGAL"/>
    <s v="TEG"/>
    <s v="REG"/>
    <s v="AO"/>
    <x v="0"/>
    <m/>
    <s v="OSS - PROVISIONING START"/>
    <s v="RBS-Regional 3"/>
    <d v="2026-09-08T15:27:50"/>
    <d v="2026-09-08T16:57:01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RE_PI"/>
    <s v="X"/>
    <s v="NO ADDON"/>
    <m/>
    <s v="Provisioning Start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m/>
    <m/>
    <m/>
    <e v="#NUM!"/>
    <e v="#NUM!"/>
    <x v="0"/>
  </r>
  <r>
    <n v="1178"/>
    <n v="1002574963"/>
    <n v="3"/>
    <x v="7"/>
    <n v="5"/>
    <s v="KUPANG"/>
    <s v="LABOAN BAJO"/>
    <s v="LBO"/>
    <s v="REG"/>
    <s v="AO"/>
    <x v="0"/>
    <s v="1P INET"/>
    <s v="OSS - PROVISIONING START"/>
    <s v="RBS-Regional 3"/>
    <d v="2026-09-07T13:29:56"/>
    <d v="2026-09-08T14:41:4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RE_PI"/>
    <s v="LABUAN BAJO"/>
    <s v="NO ADDON"/>
    <m/>
    <s v="Provisioning Start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m/>
    <m/>
    <m/>
    <e v="#NUM!"/>
    <e v="#NUM!"/>
    <x v="0"/>
  </r>
  <r>
    <n v="1180"/>
    <n v="1002576574"/>
    <n v="3"/>
    <x v="3"/>
    <n v="5"/>
    <s v="DENPASAR"/>
    <s v="UBUNG"/>
    <s v="UBN"/>
    <s v="REG"/>
    <s v="AO"/>
    <x v="0"/>
    <m/>
    <s v="OSS - TESTING SERVICE"/>
    <s v="RBS-Regional 3"/>
    <d v="2026-09-08T10:53:53"/>
    <d v="2026-09-08T14:44:06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ACT_COM"/>
    <s v="UBUNG"/>
    <s v="NO ADDON"/>
    <m/>
    <s v="Testing Service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9330"/>
    <n v="3"/>
    <x v="0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  <x v="0"/>
  </r>
  <r>
    <n v="2"/>
    <n v="1002573594"/>
    <n v="3"/>
    <x v="1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  <x v="1"/>
  </r>
  <r>
    <n v="3"/>
    <n v="1002573093"/>
    <n v="3"/>
    <x v="1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  <x v="1"/>
  </r>
  <r>
    <n v="4"/>
    <n v="1002573090"/>
    <n v="3"/>
    <x v="2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2"/>
  </r>
  <r>
    <n v="5"/>
    <n v="1002573180"/>
    <n v="3"/>
    <x v="1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  <x v="3"/>
  </r>
  <r>
    <n v="6"/>
    <n v="1002571452"/>
    <n v="3"/>
    <x v="3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  <x v="4"/>
  </r>
  <r>
    <n v="8"/>
    <n v="1002572524"/>
    <n v="3"/>
    <x v="4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  <x v="0"/>
  </r>
  <r>
    <n v="9"/>
    <n v="1002569977"/>
    <n v="3"/>
    <x v="0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  <x v="0"/>
  </r>
  <r>
    <n v="10"/>
    <n v="1002570541"/>
    <n v="3"/>
    <x v="0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  <x v="0"/>
  </r>
  <r>
    <n v="11"/>
    <n v="1002569669"/>
    <n v="3"/>
    <x v="5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0"/>
  </r>
  <r>
    <n v="13"/>
    <n v="1002570594"/>
    <n v="3"/>
    <x v="5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  <x v="0"/>
  </r>
  <r>
    <n v="14"/>
    <n v="1002567425"/>
    <n v="3"/>
    <x v="4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0"/>
  </r>
  <r>
    <n v="18"/>
    <n v="1002566822"/>
    <n v="3"/>
    <x v="1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"/>
  </r>
  <r>
    <n v="23"/>
    <n v="1002566474"/>
    <n v="3"/>
    <x v="0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0"/>
  </r>
  <r>
    <n v="25"/>
    <n v="1002577136"/>
    <n v="3"/>
    <x v="1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  <x v="5"/>
  </r>
  <r>
    <n v="26"/>
    <n v="1002577093"/>
    <n v="3"/>
    <x v="6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6"/>
  </r>
  <r>
    <n v="27"/>
    <n v="1002576713"/>
    <n v="3"/>
    <x v="6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  <x v="6"/>
  </r>
  <r>
    <n v="28"/>
    <n v="1002576954"/>
    <n v="3"/>
    <x v="3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9"/>
    <n v="1002576911"/>
    <n v="3"/>
    <x v="3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7"/>
  </r>
  <r>
    <n v="30"/>
    <n v="1002573876"/>
    <n v="3"/>
    <x v="6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8"/>
  </r>
  <r>
    <n v="31"/>
    <n v="1002574779"/>
    <n v="3"/>
    <x v="3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32"/>
    <n v="1002575905"/>
    <n v="3"/>
    <x v="3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33"/>
    <n v="1002575787"/>
    <n v="3"/>
    <x v="3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7"/>
  </r>
  <r>
    <n v="34"/>
    <n v="1002575479"/>
    <n v="3"/>
    <x v="0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  <x v="0"/>
  </r>
  <r>
    <n v="35"/>
    <n v="1002574672"/>
    <n v="3"/>
    <x v="6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36"/>
    <n v="1002574621"/>
    <n v="3"/>
    <x v="4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  <x v="0"/>
  </r>
  <r>
    <n v="37"/>
    <n v="1002575234"/>
    <n v="3"/>
    <x v="3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  <x v="7"/>
  </r>
  <r>
    <n v="38"/>
    <n v="1002572982"/>
    <n v="3"/>
    <x v="3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9"/>
  </r>
  <r>
    <n v="39"/>
    <n v="1002571282"/>
    <n v="3"/>
    <x v="6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8"/>
  </r>
  <r>
    <n v="40"/>
    <n v="1002571315"/>
    <n v="3"/>
    <x v="3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41"/>
    <n v="1002571324"/>
    <n v="3"/>
    <x v="1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42"/>
    <n v="1002571933"/>
    <n v="3"/>
    <x v="3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43"/>
    <n v="1002572287"/>
    <n v="3"/>
    <x v="1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  <x v="1"/>
  </r>
  <r>
    <n v="44"/>
    <n v="1002568764"/>
    <n v="3"/>
    <x v="3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45"/>
    <n v="1002568878"/>
    <n v="3"/>
    <x v="1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0"/>
  </r>
  <r>
    <n v="46"/>
    <n v="1002568907"/>
    <n v="3"/>
    <x v="1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10"/>
  </r>
  <r>
    <n v="47"/>
    <n v="1002568895"/>
    <n v="3"/>
    <x v="1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0"/>
  </r>
  <r>
    <n v="48"/>
    <n v="1002570414"/>
    <n v="3"/>
    <x v="3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9"/>
  </r>
  <r>
    <n v="49"/>
    <n v="1002570341"/>
    <n v="3"/>
    <x v="3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9"/>
  </r>
  <r>
    <n v="50"/>
    <n v="1002568688"/>
    <n v="3"/>
    <x v="3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  <x v="4"/>
  </r>
  <r>
    <n v="51"/>
    <n v="1002566939"/>
    <n v="3"/>
    <x v="1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0"/>
  </r>
  <r>
    <n v="52"/>
    <n v="1002566730"/>
    <n v="3"/>
    <x v="0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3"/>
    <n v="1002564745"/>
    <n v="3"/>
    <x v="6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  <x v="8"/>
  </r>
  <r>
    <n v="54"/>
    <n v="1002564244"/>
    <n v="3"/>
    <x v="5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0"/>
  </r>
  <r>
    <n v="56"/>
    <n v="1002576116"/>
    <n v="3"/>
    <x v="3"/>
    <n v="5"/>
    <s v="DENPASAR"/>
    <s v="UBUNG"/>
    <s v="MMN"/>
    <s v="REG"/>
    <s v="AO"/>
    <s v="NEW SALES"/>
    <m/>
    <s v="SIBEL - CREATE ORDER"/>
    <s v="RBS-Regional 3"/>
    <d v="2026-09-08T08:43:21"/>
    <d v="2026-09-09T08:04:18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INPROGRESS_SC"/>
    <s v="MONANG MANING"/>
    <s v="NO ADDON"/>
    <m/>
    <s v="SIEBEL_INFO=3-389725448123|Successfully Order Creation 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m/>
    <m/>
    <m/>
    <e v="#NUM!"/>
    <e v="#NUM!"/>
    <x v="0"/>
    <x v="7"/>
  </r>
  <r>
    <n v="57"/>
    <n v="1002576476"/>
    <n v="3"/>
    <x v="2"/>
    <n v="5"/>
    <s v="MADIUN"/>
    <s v="NGAWI"/>
    <s v="JGO"/>
    <s v="REG"/>
    <s v="AO"/>
    <s v="NEW SALES"/>
    <s v="1P INET"/>
    <s v="SIBEL - CREATE ORDER"/>
    <s v="RBS-Regional 3"/>
    <d v="2026-09-08T10:26:57"/>
    <d v="2026-09-09T08:04:23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INPROGRESS_SC"/>
    <s v="X"/>
    <s v="NO ADDON"/>
    <m/>
    <s v="SIEBEL_INFO=3-389725876773|Successfully Order Creation 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m/>
    <m/>
    <m/>
    <e v="#NUM!"/>
    <e v="#NUM!"/>
    <x v="0"/>
    <x v="11"/>
  </r>
  <r>
    <n v="58"/>
    <n v="1002576699"/>
    <n v="3"/>
    <x v="6"/>
    <n v="5"/>
    <s v="SBY UTARA"/>
    <s v="MANYAR"/>
    <s v="MGO"/>
    <s v="REG"/>
    <s v="AO"/>
    <s v="NEW SALES"/>
    <m/>
    <s v="FCC - HD1A - PROGRESS"/>
    <s v="RBS-Regional 3"/>
    <d v="2026-09-08T11:30:15"/>
    <d v="2026-09-08T11:31:03"/>
    <n v="69385960"/>
    <m/>
    <m/>
    <s v="SMPN 3 SURABAYA"/>
    <m/>
    <m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d v="1970-01-01T00:00:00"/>
    <s v="FCC"/>
    <d v="2026-08-09T11:39:56"/>
    <m/>
    <m/>
    <s v="FCC"/>
    <s v="MERGOYOSO"/>
    <s v="OCA"/>
    <m/>
    <s v="MYDITA RBS - HD1A - PROGRESS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1970-01-01T00:00:00"/>
    <d v="1970-01-01T00:00:00"/>
    <m/>
    <m/>
    <m/>
    <e v="#NUM!"/>
    <e v="#NUM!"/>
    <x v="0"/>
    <x v="6"/>
  </r>
  <r>
    <n v="59"/>
    <n v="1002577307"/>
    <n v="3"/>
    <x v="5"/>
    <n v="4"/>
    <s v="SEMARANG"/>
    <s v="INNER - SEMARANG JATENG UTARA"/>
    <s v="MJE"/>
    <s v="REG"/>
    <s v="AO"/>
    <s v="NEW SALES"/>
    <m/>
    <s v="FCC - HD1A - PROGRESS"/>
    <s v="RBS-Regional 3"/>
    <d v="2026-09-08T15:06:16"/>
    <d v="2026-09-09T08:48:03"/>
    <n v="69386223"/>
    <m/>
    <n v="142426803399"/>
    <s v="MANFIELD COATINGS INDONESIA"/>
    <s v="ODP-MJE-FB/056"/>
    <m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m/>
    <m/>
    <m/>
    <d v="2026-08-09T15:10:24"/>
    <m/>
    <m/>
    <s v="FCC"/>
    <s v="SEMARANG TUGU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0"/>
    <n v="1002576748"/>
    <n v="3"/>
    <x v="6"/>
    <n v="5"/>
    <s v="SBY UTARA"/>
    <s v="MANYAR"/>
    <s v="MGO"/>
    <s v="REG"/>
    <s v="AO"/>
    <s v="NEW SALES"/>
    <m/>
    <s v="FCC - HD1A - PROGRESS"/>
    <s v="RBS-Regional 3"/>
    <d v="2026-09-08T11:42:20"/>
    <d v="2026-09-08T11:44:14"/>
    <n v="69385972"/>
    <m/>
    <m/>
    <s v="SMPN 3 SURABAYA"/>
    <m/>
    <m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d v="1970-01-01T00:00:00"/>
    <s v="FCC"/>
    <d v="2026-08-09T11:55:11"/>
    <m/>
    <m/>
    <s v="FCC"/>
    <s v="MERGOYOSO"/>
    <s v="OCA"/>
    <m/>
    <s v="MYDITA RBS - HD1A - PROGRESS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1970-01-01T00:00:00"/>
    <d v="1970-01-01T00:00:00"/>
    <m/>
    <m/>
    <m/>
    <e v="#NUM!"/>
    <e v="#NUM!"/>
    <x v="0"/>
    <x v="6"/>
  </r>
  <r>
    <n v="61"/>
    <n v="1002577763"/>
    <n v="3"/>
    <x v="6"/>
    <n v="5"/>
    <s v="MADURA"/>
    <s v="BANGKALAN"/>
    <s v="KML"/>
    <s v="REG"/>
    <s v="AO"/>
    <s v="NEW SALES"/>
    <m/>
    <s v="FCC - HD1A - PROGRESS"/>
    <s v="RBS-Regional 3"/>
    <d v="2026-09-08T18:24:30"/>
    <d v="2026-09-09T08:32:02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FCC"/>
    <s v="X"/>
    <s v="NO ADDON"/>
    <m/>
    <s v="MYDITA RBS - HD1A - PROGRESS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8"/>
  </r>
  <r>
    <n v="62"/>
    <n v="1002576667"/>
    <n v="3"/>
    <x v="6"/>
    <n v="5"/>
    <s v="SBY UTARA"/>
    <s v="MANYAR"/>
    <s v="MGO"/>
    <s v="REG"/>
    <s v="AO"/>
    <s v="NEW SALES"/>
    <m/>
    <s v="FCC - HD1A - PROGRESS"/>
    <s v="RBS-Regional 3"/>
    <d v="2026-09-08T11:23:37"/>
    <d v="2026-09-08T11:25:09"/>
    <n v="69385936"/>
    <m/>
    <m/>
    <s v="SMPN 3 SURABAYA"/>
    <m/>
    <m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d v="1970-01-01T00:00:00"/>
    <s v="FCC"/>
    <d v="2026-08-09T11:25:22"/>
    <m/>
    <m/>
    <s v="FCC"/>
    <s v="MERGOYOSO"/>
    <s v="OCA"/>
    <m/>
    <s v="MYDITA RBS - HD1A - PROGRESS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1970-01-01T00:00:00"/>
    <d v="1970-01-01T00:00:00"/>
    <m/>
    <m/>
    <m/>
    <e v="#NUM!"/>
    <e v="#NUM!"/>
    <x v="0"/>
    <x v="6"/>
  </r>
  <r>
    <n v="63"/>
    <n v="1002571936"/>
    <n v="3"/>
    <x v="4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4"/>
    <n v="1002571916"/>
    <n v="3"/>
    <x v="4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0"/>
  </r>
  <r>
    <n v="65"/>
    <n v="1002568862"/>
    <n v="3"/>
    <x v="0"/>
    <n v="4"/>
    <s v="SOLO"/>
    <s v="INNER - SOLO JATENG TIMUR"/>
    <s v="KRT"/>
    <s v="REG"/>
    <s v="AO"/>
    <s v="NEW SALES"/>
    <m/>
    <s v="FCC - HD1A - PROGRESS"/>
    <s v="RBS-Regional 3"/>
    <d v="2026-09-03T09:15:42"/>
    <d v="2026-09-03T09:17:08"/>
    <n v="69382744"/>
    <m/>
    <m/>
    <s v="GEDUNG ANSENA AUDIT GLOBAL 4"/>
    <m/>
    <m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9T09:25:39"/>
    <m/>
    <m/>
    <s v="FCC"/>
    <s v="X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0"/>
  </r>
  <r>
    <n v="66"/>
    <n v="1002568834"/>
    <n v="3"/>
    <x v="0"/>
    <n v="4"/>
    <s v="SOLO"/>
    <s v="INNER - SOLO JATENG TIMUR"/>
    <s v="KRT"/>
    <s v="REG"/>
    <s v="AO"/>
    <s v="NEW SALES"/>
    <m/>
    <s v="FCC - HD1A - PROGRESS"/>
    <s v="RBS-Regional 3"/>
    <d v="2026-09-03T09:10:58"/>
    <d v="2026-09-03T09:12:08"/>
    <n v="69382772"/>
    <m/>
    <m/>
    <s v="Gedung Audit fraud ANS 3"/>
    <m/>
    <m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9T09:25:39"/>
    <m/>
    <m/>
    <s v="FCC"/>
    <s v="X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0"/>
  </r>
  <r>
    <n v="67"/>
    <n v="1002568893"/>
    <n v="3"/>
    <x v="0"/>
    <n v="4"/>
    <s v="SOLO"/>
    <s v="INNER - SOLO JATENG TIMUR"/>
    <s v="KRT"/>
    <s v="REG"/>
    <s v="AO"/>
    <s v="NEW SALES"/>
    <m/>
    <s v="FCC - HD1A - SUBMIT"/>
    <s v="RBS-Regional 3"/>
    <d v="2026-09-03T09:21:23"/>
    <d v="2026-09-07T11:24:23"/>
    <n v="69382805"/>
    <m/>
    <m/>
    <s v="GEDUNG ANSENA AUDIT GLOBAL 5"/>
    <s v="ODP-KRT-FW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08 08:00:00|Nama PIC : Cahyo No HP : 085764652186 Alt :  M Janji : 08 September 2026 Jam Pasang : 08.00 - 13:00  NoteÃ‚Â :  hubungi terlebih dahulu sebelum kelokasi|40981184|MYDITA"/>
    <s v="FCC"/>
    <d v="2026-03-09T09:25:39"/>
    <m/>
    <m/>
    <s v="FCC"/>
    <s v="X"/>
    <s v="NO ADDON"/>
    <m/>
    <s v="AGREE : Lanjut berlangganan b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8T08:00:00"/>
    <s v="2026-09-08 08:00:00|Nama PIC : Cahyo No HP : 085764652186 Alt :  M Janji : 08 September 2026 Jam Pasang : 08.00 - 13:00  NoteÃ‚Â :  hubungi terlebih dahulu sebelum kelokasi|40981184|MYDITA"/>
    <m/>
    <m/>
    <m/>
    <e v="#NUM!"/>
    <e v="#NUM!"/>
    <x v="0"/>
    <x v="0"/>
  </r>
  <r>
    <n v="68"/>
    <n v="1002576191"/>
    <n v="3"/>
    <x v="0"/>
    <n v="4"/>
    <s v="SOLO"/>
    <s v="INNER - SOLO JATENG TIMUR"/>
    <s v="KRT"/>
    <s v="REG"/>
    <s v="AO"/>
    <s v="NEW SALES"/>
    <m/>
    <s v="MYCX - SEND OPEN PAPERLESS"/>
    <s v="RBS-Regional 3"/>
    <d v="2026-09-08T09:04:16"/>
    <d v="2026-09-08T09:06:17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9"/>
    <n v="1002577404"/>
    <n v="3"/>
    <x v="1"/>
    <n v="5"/>
    <s v="JEMBER"/>
    <s v="BANYUWANGI"/>
    <s v="KET"/>
    <s v="REG"/>
    <s v="AO"/>
    <s v="NEW SALES"/>
    <m/>
    <s v="MYCX - SEND OPEN PAPERLESS"/>
    <s v="RBS-Regional 3"/>
    <d v="2026-09-08T15:57:09"/>
    <d v="2026-09-08T16:00:05"/>
    <n v="69386301"/>
    <m/>
    <n v="152517201806"/>
    <s v="PT DUTA CERMELANG MOTORS "/>
    <s v="ODP-KET-FE/18"/>
    <m/>
    <m/>
    <m/>
    <m/>
    <n v="114.392159357672"/>
    <n v="-8.1473739480175809"/>
    <s v="AMRBS;950225;REG3;PRAMUDIASTUTI AGENG N;081225561924;CP.Husni;085640409292;50mbps di 355rb inet only;PT DUTA CERMELANG MOTORS "/>
    <s v="Account Manager"/>
    <m/>
    <m/>
    <m/>
    <m/>
    <m/>
    <m/>
    <m/>
    <m/>
    <m/>
    <m/>
    <m/>
    <d v="2026-08-09T16:09:55"/>
    <m/>
    <m/>
    <s v="INPROGRESS_SC"/>
    <s v="BANYUWANGI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70"/>
    <n v="1002577475"/>
    <n v="3"/>
    <x v="0"/>
    <n v="4"/>
    <s v="SOLO"/>
    <s v="INNER - SOLO JATENG TIMUR"/>
    <s v="KRT"/>
    <s v="REG"/>
    <s v="AO"/>
    <s v="NEW SALES"/>
    <m/>
    <s v="MYCX - SEND OPEN PAPERLESS"/>
    <s v="RBS-Regional 3"/>
    <d v="2026-09-08T15:56:26"/>
    <d v="2026-09-08T15:58:06"/>
    <n v="69386333"/>
    <m/>
    <n v="142505404477"/>
    <s v="New Balance Solo Paragon"/>
    <s v="ODP-KRT-FED/010"/>
    <m/>
    <m/>
    <m/>
    <m/>
    <n v="110.80990300000001"/>
    <n v="-7.5624184999999997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16:09:55"/>
    <m/>
    <m/>
    <s v="INPROGRESS_SC"/>
    <s v="X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0"/>
  </r>
  <r>
    <n v="71"/>
    <n v="1002575178"/>
    <n v="3"/>
    <x v="0"/>
    <n v="4"/>
    <s v="SOLO"/>
    <s v="INNER - SOLO JATENG TIMUR"/>
    <s v="KTO"/>
    <s v="REG"/>
    <s v="AO"/>
    <s v="NEW SALES"/>
    <m/>
    <s v="MYCX - SEND OPEN PAPERLESS"/>
    <s v="RBS-Regional 3"/>
    <d v="2026-09-07T14:21:52"/>
    <d v="2026-09-07T14:24:06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INPROGRESS_SC"/>
    <s v="SOLO KARTOSURO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72"/>
    <n v="1002572983"/>
    <n v="3"/>
    <x v="2"/>
    <n v="5"/>
    <s v="MADIUN"/>
    <s v="BOJONEGORO"/>
    <s v="BJN"/>
    <s v="REG"/>
    <s v="AO"/>
    <s v="NEW SALES"/>
    <m/>
    <s v="MYCX - SEND OPEN PAPERLESS"/>
    <s v="RBS-Regional 3"/>
    <d v="2026-09-05T11:59:24"/>
    <d v="2026-09-05T12:02:06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73"/>
    <n v="1002572979"/>
    <n v="3"/>
    <x v="2"/>
    <n v="5"/>
    <s v="MADIUN"/>
    <s v="BOJONEGORO"/>
    <s v="BJN"/>
    <s v="REG"/>
    <s v="AO"/>
    <s v="NEW SALES"/>
    <m/>
    <s v="MYCX - SEND OPEN PAPERLESS"/>
    <s v="RBS-Regional 3"/>
    <d v="2026-09-05T11:57:44"/>
    <d v="2026-09-05T12:00:06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3"/>
  </r>
  <r>
    <n v="74"/>
    <n v="1002577497"/>
    <n v="3"/>
    <x v="7"/>
    <n v="5"/>
    <s v="MATARAM"/>
    <s v="LOMBOK TIMUR UTARA"/>
    <s v="SGG"/>
    <s v="REG"/>
    <s v="AO"/>
    <s v="NEW SALES"/>
    <m/>
    <s v="CC - HD1A - INPROGRESS UNCONTACTED"/>
    <s v="RBS-Regional 3"/>
    <d v="2026-09-08T16:05:07"/>
    <d v="2026-09-08T18:25:39"/>
    <n v="69386335"/>
    <m/>
    <n v="172604214306"/>
    <s v="Sadev Deluxe"/>
    <s v="ODP-SGG-FAB/14"/>
    <m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m/>
    <m/>
    <m/>
    <d v="2026-08-09T16:09:55"/>
    <m/>
    <m/>
    <s v="FCC"/>
    <s v="LOMBOK UTARA"/>
    <s v="NO ADDON"/>
    <m/>
    <s v="UNCONTACTED : Invalid Phone Numb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75"/>
    <n v="1002576805"/>
    <n v="3"/>
    <x v="3"/>
    <n v="5"/>
    <s v="SINGARJA"/>
    <s v="KLUNGKUNG"/>
    <s v="SMA"/>
    <s v="REG"/>
    <s v="AO"/>
    <s v="NEW SALES"/>
    <m/>
    <s v="CC - HD1A - INPROGRESS UNCONTACTED"/>
    <s v="RBS-Regional 3"/>
    <d v="2026-09-08T12:13:30"/>
    <d v="2026-09-08T16:37:56"/>
    <n v="69386012"/>
    <m/>
    <n v="172428816094"/>
    <s v="MINGZHEN COLLECTION"/>
    <s v="ODP-SMA-FAE/11"/>
    <m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m/>
    <m/>
    <m/>
    <d v="2026-08-09T12:25:32"/>
    <m/>
    <m/>
    <s v="FCC"/>
    <s v="SEMARAPURA"/>
    <s v="OCA"/>
    <m/>
    <s v="UNCONTACTED : Mail Box - Memo NENG PUTRI MEILINDA PERMATASARI 40981184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9"/>
  </r>
  <r>
    <n v="77"/>
    <n v="1002571491"/>
    <n v="3"/>
    <x v="4"/>
    <n v="4"/>
    <s v="PURWOKERTO"/>
    <s v="PURWOKERTO"/>
    <s v="PWT"/>
    <s v="REG"/>
    <s v="AO"/>
    <s v="NEW SALES"/>
    <m/>
    <s v="CC - HD1A - INPROGRESS UNCONTACTED"/>
    <s v="RBS-Regional 3"/>
    <d v="2026-09-04T12:50:18"/>
    <d v="2026-09-08T15:52:13"/>
    <n v="69383831"/>
    <m/>
    <n v="146303629033"/>
    <s v="Buntos Cafe Padel"/>
    <s v="ODP-PWT-FBB/186"/>
    <m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m/>
    <m/>
    <m/>
    <d v="2026-04-09T12:54:54"/>
    <d v="2026-09-10T08:00:00"/>
    <m/>
    <s v="FCC"/>
    <s v="X"/>
    <s v="NO ADDON"/>
    <m/>
    <s v="UNCONTACTED : Telepon Tidak Diangkat - RNA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0"/>
  </r>
  <r>
    <n v="78"/>
    <n v="1002566671"/>
    <n v="3"/>
    <x v="3"/>
    <n v="5"/>
    <s v="SINGARJA"/>
    <s v="TABANAN"/>
    <s v="TBN"/>
    <s v="REG"/>
    <s v="AO"/>
    <s v="NEW SALES"/>
    <m/>
    <s v="CC - HD1A - INPROGRESS UNCONTACTED"/>
    <s v="RBS-Regional 3"/>
    <d v="2026-09-02T08:33:23"/>
    <d v="2026-09-08T19:26:45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FCC"/>
    <s v="TABANAN"/>
    <s v="NO ADDON"/>
    <m/>
    <s v="UNCONTACTED : Mail Box - Memo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79"/>
    <n v="1002566613"/>
    <n v="3"/>
    <x v="3"/>
    <n v="5"/>
    <s v="SINGARJA"/>
    <s v="TABANAN"/>
    <s v="TBN"/>
    <s v="REG"/>
    <s v="AO"/>
    <s v="NEW SALES"/>
    <m/>
    <s v="CC - HD1A - INPROGRESS UNCONTACTED"/>
    <s v="RBS-Regional 3"/>
    <d v="2026-09-02T08:18:13"/>
    <d v="2026-09-08T17:36:42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FCC"/>
    <s v="TABANAN"/>
    <s v="NO ADDON"/>
    <m/>
    <s v="UNCONTACTED : Mail Box - Memo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80"/>
    <n v="1002571774"/>
    <n v="3"/>
    <x v="2"/>
    <n v="5"/>
    <s v="KEDIRI"/>
    <s v="BLITAR"/>
    <s v="PAN"/>
    <s v="REG"/>
    <s v="AO"/>
    <s v="NEW SALES"/>
    <s v="1P INET"/>
    <s v="WAITING AKTIFASI IHLD"/>
    <s v="RBS-Regional 3"/>
    <d v="2026-09-04T14:07:47"/>
    <d v="2026-09-05T12:15:01"/>
    <n v="69381290"/>
    <m/>
    <m/>
    <s v="BASECAMP PENDAKIAN GUNUNG KELUD VIA KARANGREJO"/>
    <m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4-09T14:10:02"/>
    <m/>
    <m/>
    <s v="UNSC"/>
    <s v="WLINGI"/>
    <s v="NO ADDON"/>
    <m/>
    <s v="WAITING:  |MYDITA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15"/>
  </r>
  <r>
    <n v="81"/>
    <n v="1002570665"/>
    <n v="3"/>
    <x v="6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  <x v="16"/>
  </r>
  <r>
    <n v="82"/>
    <n v="1002564602"/>
    <n v="3"/>
    <x v="7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14"/>
  </r>
  <r>
    <n v="83"/>
    <n v="1002566333"/>
    <n v="3"/>
    <x v="4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0"/>
  </r>
  <r>
    <n v="84"/>
    <n v="1002576050"/>
    <n v="3"/>
    <x v="6"/>
    <n v="5"/>
    <s v="SBY UTARA"/>
    <s v="GRESIK"/>
    <s v="KDE"/>
    <s v="REG"/>
    <s v="AO"/>
    <s v="NEW SALES"/>
    <s v="1P INET"/>
    <s v="MIE - SEND SURVEY"/>
    <s v="RBS-Regional 3"/>
    <d v="2026-09-08T08:17:56"/>
    <d v="2026-09-08T08:20:0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SURVEY_NEW_MANJA"/>
    <s v="NON-HERO GRESIK"/>
    <s v="NO ADDON"/>
    <m/>
    <s v="MIE - SEND SURVEY"/>
    <s v="HSI Bisnis Promo HUT RI PSB 70% - 75 Mbps"/>
    <s v="INDIBIZ"/>
    <m/>
    <m/>
    <d v="2026-09-10T11:00:00"/>
    <s v="2026-09-10 11:00:00 | M Janji : (09/09/2026) jam Pasang : 10:00 Note : hubungi pelanggan jika ingin kelokasi"/>
    <m/>
    <m/>
    <m/>
    <e v="#NUM!"/>
    <e v="#NUM!"/>
    <x v="0"/>
    <x v="17"/>
  </r>
  <r>
    <n v="85"/>
    <n v="1002577815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9:56:56"/>
    <d v="2026-09-08T19:58:06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SURVEY_NEW_MANJA"/>
    <s v="JOHAR"/>
    <s v="NO ADDON"/>
    <m/>
    <s v="MIE - SEND SURVEY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m/>
    <m/>
    <m/>
    <e v="#NUM!"/>
    <e v="#NUM!"/>
    <x v="0"/>
    <x v="0"/>
  </r>
  <r>
    <n v="86"/>
    <n v="1002577665"/>
    <n v="3"/>
    <x v="1"/>
    <n v="5"/>
    <s v="SIDOARJO"/>
    <s v="INNER - JATIM TIMUR"/>
    <s v="KRN"/>
    <s v="REG"/>
    <s v="AO"/>
    <s v="NEW SALES"/>
    <s v="1P INET"/>
    <s v="MIE - SEND SURVEY"/>
    <s v="RBS-Regional 3"/>
    <d v="2026-09-08T16:59:56"/>
    <d v="2026-09-08T17:02:02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m/>
    <s v="SURVEY_NEW_MANJA"/>
    <s v="KRIAN"/>
    <s v="NO ADDON"/>
    <m/>
    <s v="MIE - SEND SURVEY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  <x v="1"/>
  </r>
  <r>
    <n v="87"/>
    <n v="1002577053"/>
    <n v="3"/>
    <x v="3"/>
    <n v="5"/>
    <s v="DENPASAR"/>
    <s v="JIMBARAN"/>
    <s v="JBR"/>
    <s v="REG"/>
    <s v="AO"/>
    <s v="NEW SALES"/>
    <m/>
    <s v="MIE - SEND SURVEY"/>
    <s v="RBS-Regional 3"/>
    <d v="2026-09-08T14:20:29"/>
    <d v="2026-09-09T08:26:01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SURVEY_NEW_MANJA"/>
    <s v="JIMBARAN NUSA DU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  <x v="18"/>
  </r>
  <r>
    <n v="88"/>
    <n v="1002577154"/>
    <n v="3"/>
    <x v="3"/>
    <n v="5"/>
    <s v="DENPASAR"/>
    <s v="JIMBARAN"/>
    <s v="JBR"/>
    <s v="REG"/>
    <s v="AO"/>
    <s v="NEW SALES"/>
    <m/>
    <s v="MIE - SEND SURVEY"/>
    <s v="RBS-Regional 3"/>
    <d v="2026-09-08T14:28:46"/>
    <d v="2026-09-09T08:30:01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SURVEY_NEW_MANJA"/>
    <s v="JIMBARAN NUSA DUA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  <x v="18"/>
  </r>
  <r>
    <n v="89"/>
    <n v="1002576992"/>
    <n v="3"/>
    <x v="5"/>
    <n v="4"/>
    <s v="SEMARANG"/>
    <s v="UNGARAN"/>
    <s v="ABR"/>
    <s v="REG"/>
    <s v="AO"/>
    <s v="NEW SALES"/>
    <s v="1P INET"/>
    <s v="MIE - SEND SURVEY"/>
    <s v="RBS-Regional 3"/>
    <d v="2026-09-08T13:38:57"/>
    <d v="2026-09-08T13:40:0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m/>
    <s v="SURVEY_NEW_MANJA"/>
    <s v="AMBARAWA"/>
    <s v="NO ADDON"/>
    <m/>
    <s v="MIE - SEND SURVEY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0"/>
  </r>
  <r>
    <n v="90"/>
    <n v="1002576991"/>
    <n v="3"/>
    <x v="4"/>
    <n v="4"/>
    <s v="PURWOKERTO"/>
    <s v="CILACAP"/>
    <s v="GML"/>
    <s v="REG"/>
    <s v="AO"/>
    <s v="NEW SALES"/>
    <s v="1P INET"/>
    <s v="MIE - SEND SURVEY"/>
    <s v="RBS-Regional 3"/>
    <d v="2026-09-08T13:38:57"/>
    <d v="2026-09-08T13:40:06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SURVEY_NEW_MANJA"/>
    <s v="X"/>
    <s v="NO ADDON"/>
    <m/>
    <s v="MIE - SEND SURVEY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m/>
    <m/>
    <m/>
    <e v="#NUM!"/>
    <e v="#NUM!"/>
    <x v="0"/>
    <x v="0"/>
  </r>
  <r>
    <n v="91"/>
    <n v="1002577731"/>
    <n v="3"/>
    <x v="6"/>
    <n v="5"/>
    <s v="MADURA"/>
    <s v="BANGKALAN"/>
    <s v="BKL"/>
    <s v="REG"/>
    <s v="AO"/>
    <s v="NEW SALES"/>
    <s v="1P INET"/>
    <s v="MIE - SEND SURVEY"/>
    <s v="RBS-Regional 3"/>
    <d v="2026-09-08T17:47:57"/>
    <d v="2026-09-08T17:50:01"/>
    <n v="69386421"/>
    <m/>
    <n v="152435910356"/>
    <s v="YAYASAN PENDIDIKAN AN NIDHOMIYAH"/>
    <s v="ODP-BKL-FED/05 FED/D01/05.01"/>
    <s v="WO063866146"/>
    <m/>
    <m/>
    <m/>
    <n v="112.75258999317801"/>
    <n v="-7.0890429103476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SURVEY_NEW_MANJA"/>
    <s v="X"/>
    <s v="NETMONK"/>
    <m/>
    <s v="MIE - SEND SURVEY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m/>
    <m/>
    <m/>
    <e v="#NUM!"/>
    <e v="#NUM!"/>
    <x v="0"/>
    <x v="8"/>
  </r>
  <r>
    <n v="92"/>
    <n v="1002577739"/>
    <n v="3"/>
    <x v="5"/>
    <n v="4"/>
    <s v="SEMARANG"/>
    <s v="KENDAL"/>
    <s v="KDL"/>
    <s v="REG"/>
    <s v="AO"/>
    <s v="NEW SALES"/>
    <s v="1P INET"/>
    <s v="MIE - SEND SURVEY"/>
    <s v="RBS-Regional 3"/>
    <d v="2026-09-08T17:50:57"/>
    <d v="2026-09-08T17:52:28"/>
    <n v="69386402"/>
    <m/>
    <n v="146457106512"/>
    <s v="CV. Duta Pancaran"/>
    <s v="ODP-KDL-FD/210 FD/D15/210.01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SURVEY_NEW_MANJA"/>
    <s v="X"/>
    <s v="NO ADDON"/>
    <m/>
    <s v="MIE - SEND SURVEY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m/>
    <m/>
    <m/>
    <e v="#NUM!"/>
    <e v="#NUM!"/>
    <x v="0"/>
    <x v="0"/>
  </r>
  <r>
    <n v="93"/>
    <n v="1002577807"/>
    <n v="3"/>
    <x v="4"/>
    <n v="4"/>
    <s v="MAGELANG"/>
    <s v="TEMANGGUNG"/>
    <s v="PRN"/>
    <s v="REG"/>
    <s v="AO"/>
    <s v="NEW SALES"/>
    <s v="1P INET"/>
    <s v="MIE - SEND SURVEY"/>
    <s v="RBS-Regional 3"/>
    <d v="2026-09-08T19:44:57"/>
    <d v="2026-09-08T19:46:01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SURVEY_NEW_MANJA"/>
    <s v="PARAKAN"/>
    <s v="NO ADDON"/>
    <m/>
    <s v="MIE - SEND SURVEY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m/>
    <m/>
    <m/>
    <e v="#NUM!"/>
    <e v="#NUM!"/>
    <x v="0"/>
    <x v="0"/>
  </r>
  <r>
    <n v="94"/>
    <n v="1002577669"/>
    <n v="3"/>
    <x v="3"/>
    <n v="5"/>
    <s v="DENPASAR"/>
    <s v="JIMBARAN"/>
    <s v="KUT"/>
    <s v="REG"/>
    <s v="AO"/>
    <s v="NEW SALES"/>
    <s v="1P INET"/>
    <s v="MIE - SEND SURVEY"/>
    <s v="RBS-Regional 3"/>
    <d v="2026-09-08T17:02:56"/>
    <d v="2026-09-08T17:04:06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SURVEY_NEW_MANJA"/>
    <s v="KUTA"/>
    <s v="OCA"/>
    <m/>
    <s v="MIE - SEND SURVEY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m/>
    <m/>
    <m/>
    <e v="#NUM!"/>
    <e v="#NUM!"/>
    <x v="0"/>
    <x v="18"/>
  </r>
  <r>
    <n v="95"/>
    <n v="1002576741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1:38:57"/>
    <d v="2026-09-08T11:40:0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SURVEY_NEW_MANJA"/>
    <s v="JOHAR"/>
    <s v="NO ADDON"/>
    <m/>
    <s v="MIE - SEND SURVEY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m/>
    <m/>
    <m/>
    <e v="#NUM!"/>
    <e v="#NUM!"/>
    <x v="0"/>
    <x v="0"/>
  </r>
  <r>
    <n v="96"/>
    <n v="1002576395"/>
    <n v="3"/>
    <x v="3"/>
    <n v="5"/>
    <s v="DENPASAR"/>
    <s v="UBUNG"/>
    <s v="UBN"/>
    <s v="REG"/>
    <s v="AO"/>
    <s v="NEW SALES"/>
    <s v="1P INET"/>
    <s v="MIE - SEND SURVEY"/>
    <s v="RBS-Regional 3"/>
    <d v="2026-09-08T10:05:57"/>
    <d v="2026-09-08T10:08:02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SURVEY_NEW_MANJA"/>
    <s v="UBUNG"/>
    <s v="NO ADDON"/>
    <m/>
    <s v="MIE - SEND SURVEY"/>
    <s v="HSI Bisnis Promo HUT RI PSB 70% - 200 Mbps"/>
    <s v="INDIBIZ"/>
    <m/>
    <m/>
    <d v="2026-09-10T08:00:00"/>
    <s v="2026-09-10 08:00:00 | M Janji : (09/09/2026) jam Pasang : 09:00 Note : hubungi pelanggan jika ingin kelokasi"/>
    <m/>
    <m/>
    <m/>
    <e v="#NUM!"/>
    <e v="#NUM!"/>
    <x v="0"/>
    <x v="7"/>
  </r>
  <r>
    <n v="97"/>
    <n v="1002576138"/>
    <n v="3"/>
    <x v="6"/>
    <n v="5"/>
    <s v="SBY UTARA"/>
    <s v="GRESIK"/>
    <s v="KDE"/>
    <s v="REG"/>
    <s v="AO"/>
    <s v="NEW SALES"/>
    <m/>
    <s v="MIE - SEND SURVEY"/>
    <s v="RBS-Regional 3"/>
    <d v="2026-09-08T08:48:09"/>
    <d v="2026-09-08T10:58:01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  <x v="17"/>
  </r>
  <r>
    <n v="98"/>
    <n v="1002576833"/>
    <n v="3"/>
    <x v="4"/>
    <n v="4"/>
    <s v="PURWOKERTO"/>
    <s v="PURWOKERTO"/>
    <s v="PWT"/>
    <s v="REG"/>
    <s v="AO"/>
    <s v="NEW SALES"/>
    <s v="1P INET"/>
    <s v="MIE - SEND SURVEY"/>
    <s v="RBS-Regional 3"/>
    <d v="2026-09-08T12:26:56"/>
    <d v="2026-09-08T12:28:0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SURVEY_NEW_MANJA"/>
    <s v="X"/>
    <s v="NO ADDON"/>
    <m/>
    <s v="MIE - SEND SURVEY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0"/>
  </r>
  <r>
    <n v="99"/>
    <n v="1002576319"/>
    <n v="3"/>
    <x v="7"/>
    <n v="5"/>
    <s v="MATARAM"/>
    <s v="SUMBAWA"/>
    <s v="SBW"/>
    <s v="REG"/>
    <s v="AO"/>
    <s v="NEW SALES"/>
    <m/>
    <s v="MIE - SEND SURVEY"/>
    <s v="RBS-Regional 3"/>
    <d v="2026-09-08T09:42:33"/>
    <d v="2026-09-08T12:22:01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  <x v="19"/>
  </r>
  <r>
    <n v="100"/>
    <n v="1002577747"/>
    <n v="3"/>
    <x v="5"/>
    <n v="4"/>
    <s v="PEKALONGAN"/>
    <s v="BREBES"/>
    <s v="BMU"/>
    <s v="REG"/>
    <s v="AO"/>
    <s v="NEW SALES"/>
    <s v="1P INET"/>
    <s v="MIE - SEND SURVEY"/>
    <s v="RBS-Regional 3"/>
    <d v="2026-09-08T17:59:57"/>
    <d v="2026-09-08T18:02:06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SURVEY_NEW_MANJA"/>
    <s v="BUMIAYU"/>
    <s v="NO ADDON"/>
    <m/>
    <s v="MIE - SEND SURVEY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m/>
    <m/>
    <m/>
    <e v="#NUM!"/>
    <e v="#NUM!"/>
    <x v="0"/>
    <x v="0"/>
  </r>
  <r>
    <n v="101"/>
    <n v="1002577745"/>
    <n v="3"/>
    <x v="4"/>
    <n v="4"/>
    <s v="MAGELANG"/>
    <s v="TEMANGGUNG"/>
    <s v="PRN"/>
    <s v="REG"/>
    <s v="AO"/>
    <s v="NEW SALES"/>
    <s v="1P INET"/>
    <s v="MIE - SEND SURVEY"/>
    <s v="RBS-Regional 3"/>
    <d v="2026-09-08T17:56:57"/>
    <d v="2026-09-08T17:58:06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SURVEY_NEW_MANJA"/>
    <s v="PARAKAN"/>
    <s v="NO ADDON"/>
    <m/>
    <s v="MIE - SEND SURVEY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m/>
    <m/>
    <m/>
    <e v="#NUM!"/>
    <e v="#NUM!"/>
    <x v="0"/>
    <x v="0"/>
  </r>
  <r>
    <n v="102"/>
    <n v="1002577685"/>
    <n v="3"/>
    <x v="4"/>
    <n v="4"/>
    <s v="PURWOKERTO"/>
    <s v="PURWOKERTO"/>
    <s v="AJB"/>
    <s v="REG"/>
    <s v="AO"/>
    <s v="NEW SALES"/>
    <s v="1P INET"/>
    <s v="MIE - SEND SURVEY"/>
    <s v="RBS-Regional 3"/>
    <d v="2026-09-08T17:11:56"/>
    <d v="2026-09-08T17:14:06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m/>
    <s v="SURVEY_NEW_MANJA"/>
    <s v="AJIBARANG"/>
    <s v="NO ADDON"/>
    <m/>
    <s v="MIE - SEND SURVEY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m/>
    <m/>
    <m/>
    <e v="#NUM!"/>
    <e v="#NUM!"/>
    <x v="0"/>
    <x v="0"/>
  </r>
  <r>
    <n v="103"/>
    <n v="1002577702"/>
    <n v="3"/>
    <x v="3"/>
    <n v="5"/>
    <s v="DENPASAR"/>
    <s v="JIMBARAN"/>
    <s v="BNO"/>
    <s v="REG"/>
    <s v="AO"/>
    <s v="NEW SALES"/>
    <s v="2P INET + VOICE"/>
    <s v="MIE - SEND SURVEY"/>
    <s v="RBS-Regional 3"/>
    <d v="2026-09-08T17:20:57"/>
    <d v="2026-09-08T17:22:0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SURVEY_NEW_MANJA"/>
    <s v="BENOA"/>
    <s v="NO ADDON"/>
    <m/>
    <s v="MIE - SEND SURVEY"/>
    <s v="HSI Bisnis Basic Bundling Phone PSB 70% - Free 800 Menit - 50 Mbps"/>
    <s v="INDIBIZ"/>
    <m/>
    <m/>
    <d v="2026-09-11T08:00:00"/>
    <s v="2026-09-11 08:00:00 | Tanggal : 9 September 2026 Jam : pagi siang Hubungi pelanggan sebelum ke lokasi  "/>
    <m/>
    <m/>
    <m/>
    <e v="#NUM!"/>
    <e v="#NUM!"/>
    <x v="0"/>
    <x v="18"/>
  </r>
  <r>
    <n v="104"/>
    <n v="1002577701"/>
    <n v="3"/>
    <x v="6"/>
    <n v="5"/>
    <s v="SBY SELATAN"/>
    <s v="MANYAR"/>
    <s v="JGR"/>
    <s v="REG"/>
    <s v="AO"/>
    <s v="NEW SALES"/>
    <s v="1P INET"/>
    <s v="MIE - SEND SURVEY"/>
    <s v="RBS-Regional 3"/>
    <d v="2026-09-08T17:20:57"/>
    <d v="2026-09-08T17:22:01"/>
    <n v="69386393"/>
    <m/>
    <n v="152310255974"/>
    <s v="dua putri cell"/>
    <s v="ODP-RKT-FFU/27 FFU/D07/27.01"/>
    <s v="WO063864236"/>
    <m/>
    <m/>
    <m/>
    <n v="112.790565"/>
    <n v="-7.3086159999999998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m/>
    <s v="SURVEY_NEW_MANJA"/>
    <s v="JAGIR"/>
    <s v="OCA"/>
    <m/>
    <s v="MIE - SEND SURVEY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6"/>
  </r>
  <r>
    <n v="105"/>
    <n v="1002577496"/>
    <n v="3"/>
    <x v="7"/>
    <n v="5"/>
    <s v="MATARAM"/>
    <s v="BIMA"/>
    <s v="KMP"/>
    <s v="REG"/>
    <s v="AO"/>
    <s v="NEW SALES"/>
    <s v="1P INET"/>
    <s v="MIE - SEND SURVEY"/>
    <s v="RBS-Regional 3"/>
    <d v="2026-09-08T16:02:56"/>
    <d v="2026-09-08T16:04:0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SURVEY_NEW_MANJA"/>
    <s v="DOMPU"/>
    <s v="NO ADDON"/>
    <m/>
    <s v="MIE - SEND SURVEY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  <x v="20"/>
  </r>
  <r>
    <n v="106"/>
    <n v="1002577418"/>
    <n v="3"/>
    <x v="3"/>
    <n v="5"/>
    <s v="DENPASAR"/>
    <s v="UBUNG"/>
    <s v="UBN"/>
    <s v="REG"/>
    <s v="AO"/>
    <s v="NEW SALES"/>
    <m/>
    <s v="MIE - SEND SURVEY"/>
    <s v="RBS-Regional 3"/>
    <d v="2026-09-08T15:41:10"/>
    <d v="2026-09-08T17:40:02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m/>
    <s v="SURVEY_NEW_MANJA"/>
    <s v="UBU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  <x v="7"/>
  </r>
  <r>
    <n v="107"/>
    <n v="1002577359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5:20:56"/>
    <d v="2026-09-08T15:22:07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SURVEY_NEW_MANJA"/>
    <s v="JOHAR"/>
    <s v="NO ADDON"/>
    <m/>
    <s v="MIE - SEND SURVEY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0"/>
  </r>
  <r>
    <n v="108"/>
    <n v="1002577362"/>
    <n v="3"/>
    <x v="6"/>
    <n v="5"/>
    <s v="SBY UTARA"/>
    <s v="GRESIK"/>
    <s v="CRM"/>
    <s v="REG"/>
    <s v="AO"/>
    <s v="NEW SALES"/>
    <s v="1P INET"/>
    <s v="MIE - SEND SURVEY"/>
    <s v="RBS-Regional 3"/>
    <d v="2026-09-08T15:20:56"/>
    <d v="2026-09-08T15:22:01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SEND SURVEY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  <x v="17"/>
  </r>
  <r>
    <n v="109"/>
    <n v="1002577361"/>
    <n v="3"/>
    <x v="4"/>
    <n v="4"/>
    <s v="PURWOKERTO"/>
    <s v="BANJARNEGARA"/>
    <s v="BJR"/>
    <s v="REG"/>
    <s v="AO"/>
    <s v="NEW SALES"/>
    <s v="1P INET"/>
    <s v="MIE - SEND SURVEY"/>
    <s v="RBS-Regional 3"/>
    <d v="2026-09-08T15:20:56"/>
    <d v="2026-09-08T15:22:01"/>
    <n v="69386273"/>
    <m/>
    <n v="146372102148"/>
    <s v="KPRI AMAL BHAKTI"/>
    <s v="ODP-BJR-FZ/069 FZ/D03/069.01"/>
    <s v="WO063850570"/>
    <m/>
    <m/>
    <m/>
    <n v="109.730204"/>
    <n v="-7.2705209999999996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SURVEY_NEW_MANJA"/>
    <s v="X"/>
    <s v="NO ADDON"/>
    <m/>
    <s v="MIE - SEND SURVEY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m/>
    <m/>
    <m/>
    <e v="#NUM!"/>
    <e v="#NUM!"/>
    <x v="0"/>
    <x v="0"/>
  </r>
  <r>
    <n v="110"/>
    <n v="1002577305"/>
    <n v="3"/>
    <x v="1"/>
    <n v="5"/>
    <s v="SIDOARJO"/>
    <s v="INNER - JATIM TIMUR"/>
    <s v="KRN"/>
    <s v="REG"/>
    <s v="AO"/>
    <s v="NEW SALES"/>
    <s v="1P INET"/>
    <s v="MIE - SEND SURVEY"/>
    <s v="RBS-Regional 3"/>
    <d v="2026-09-08T15:02:56"/>
    <d v="2026-09-08T15:04:01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m/>
    <s v="SURVEY_NEW_MANJA"/>
    <s v="KRIAN"/>
    <s v="NO ADDON"/>
    <m/>
    <s v="MIE - SEND SURVEY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m/>
    <m/>
    <m/>
    <e v="#NUM!"/>
    <e v="#NUM!"/>
    <x v="0"/>
    <x v="1"/>
  </r>
  <r>
    <n v="111"/>
    <n v="1002577288"/>
    <n v="3"/>
    <x v="1"/>
    <n v="5"/>
    <s v="SIDOARJO"/>
    <s v="INNER - JATIM TIMUR"/>
    <s v="SPJ"/>
    <s v="REG"/>
    <s v="AO"/>
    <s v="NEW SALES"/>
    <s v="2P INET + VOICE"/>
    <s v="MIE - SEND SURVEY"/>
    <s v="RBS-Regional 3"/>
    <d v="2026-09-08T14:59:56"/>
    <d v="2026-09-08T15:02:33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SURVEY_NEW_MANJA"/>
    <s v="SEPANJANG"/>
    <s v="NO ADDON"/>
    <m/>
    <s v="MIE - SEND SURVEY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m/>
    <m/>
    <m/>
    <e v="#NUM!"/>
    <e v="#NUM!"/>
    <x v="0"/>
    <x v="1"/>
  </r>
  <r>
    <n v="112"/>
    <n v="1002577291"/>
    <n v="3"/>
    <x v="6"/>
    <n v="5"/>
    <s v="SBY UTARA"/>
    <s v="TANDES"/>
    <s v="BBE"/>
    <s v="REG"/>
    <s v="AO"/>
    <s v="NEW SALES"/>
    <s v="1P INET"/>
    <s v="MIE - SEND SURVEY"/>
    <s v="RBS-Regional 3"/>
    <d v="2026-09-08T14:59:56"/>
    <d v="2026-09-08T15:02:0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SURVEY_NEW_MANJA"/>
    <s v="BAMBE"/>
    <s v="NO ADDON"/>
    <m/>
    <s v="MIE - SEND SURVEY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  <x v="16"/>
  </r>
  <r>
    <n v="113"/>
    <n v="1002577290"/>
    <n v="3"/>
    <x v="6"/>
    <n v="5"/>
    <s v="SBY UTARA"/>
    <s v="TANDES"/>
    <s v="BBE"/>
    <s v="REG"/>
    <s v="AO"/>
    <s v="NEW SALES"/>
    <s v="1P INET"/>
    <s v="MIE - SEND SURVEY"/>
    <s v="RBS-Regional 3"/>
    <d v="2026-09-08T14:59:56"/>
    <d v="2026-09-08T15:02:0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m/>
    <s v="SURVEY_NEW_MANJA"/>
    <s v="BAMBE"/>
    <s v="NO ADDON"/>
    <m/>
    <s v="MIE - SEND SURVEY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16"/>
  </r>
  <r>
    <n v="114"/>
    <n v="1002576412"/>
    <n v="3"/>
    <x v="5"/>
    <n v="4"/>
    <s v="PEKALONGAN"/>
    <s v="SLAWI"/>
    <s v="BLU"/>
    <s v="REG"/>
    <s v="AO"/>
    <s v="NEW SALES"/>
    <m/>
    <s v="MIE - SEND SURVEY"/>
    <s v="RBS-Regional 3"/>
    <d v="2026-09-08T10:20:07"/>
    <d v="2026-09-09T08:38:01"/>
    <n v="69385848"/>
    <m/>
    <n v="142206131388"/>
    <s v="SMPN 2 MARGASARI"/>
    <s v="ODP-BLU-FA/151"/>
    <s v="WO063883906"/>
    <m/>
    <m/>
    <m/>
    <n v="109.0079889"/>
    <n v="-7.0987684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m/>
    <m/>
    <m/>
    <e v="#NUM!"/>
    <e v="#NUM!"/>
    <x v="0"/>
    <x v="0"/>
  </r>
  <r>
    <n v="115"/>
    <n v="1002576848"/>
    <n v="3"/>
    <x v="5"/>
    <n v="4"/>
    <s v="SEMARANG"/>
    <s v="UNGARAN"/>
    <s v="ABR"/>
    <s v="REG"/>
    <s v="AO"/>
    <s v="NEW SALES"/>
    <s v="1P INET"/>
    <s v="MIE - SEND SURVEY"/>
    <s v="RBS-Regional 3"/>
    <d v="2026-09-08T12:41:57"/>
    <d v="2026-09-08T12:44:01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SURVEY_NEW_MANJA"/>
    <s v="AMBARAWA"/>
    <s v="NO ADDON"/>
    <m/>
    <s v="MIE - SEND SURVEY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0"/>
  </r>
  <r>
    <n v="116"/>
    <n v="1002577773"/>
    <n v="3"/>
    <x v="7"/>
    <n v="5"/>
    <s v="KUPANG"/>
    <s v="ENDE"/>
    <s v="END"/>
    <s v="REG"/>
    <s v="AO"/>
    <s v="NEW SALES"/>
    <s v="1P INET"/>
    <s v="MIE - SEND SURVEY"/>
    <s v="RBS-Regional 3"/>
    <d v="2026-09-08T18:50:56"/>
    <d v="2026-09-08T18:52:02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SURVEY_NEW_MANJA"/>
    <s v="ENDE"/>
    <s v="NO ADDON"/>
    <m/>
    <s v="MIE - SEND SURVEY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m/>
    <m/>
    <m/>
    <e v="#NUM!"/>
    <e v="#NUM!"/>
    <x v="0"/>
    <x v="21"/>
  </r>
  <r>
    <n v="117"/>
    <n v="1002577771"/>
    <n v="3"/>
    <x v="4"/>
    <n v="4"/>
    <s v="YOGYAKARTA"/>
    <s v="SLEMAN"/>
    <s v="SMN"/>
    <s v="REG"/>
    <s v="AO"/>
    <s v="NEW SALES"/>
    <s v="1P INET"/>
    <s v="MIE - SEND SURVEY"/>
    <s v="RBS-Regional 3"/>
    <d v="2026-09-08T18:44:56"/>
    <d v="2026-09-08T18:46:01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SURVEY_NEW_MANJA"/>
    <s v="X"/>
    <s v="NO ADDON"/>
    <m/>
    <s v="MIE - SEND SURVEY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m/>
    <m/>
    <m/>
    <e v="#NUM!"/>
    <e v="#NUM!"/>
    <x v="0"/>
    <x v="0"/>
  </r>
  <r>
    <n v="118"/>
    <n v="1002577707"/>
    <n v="3"/>
    <x v="3"/>
    <n v="5"/>
    <s v="SINGARJA"/>
    <s v="SINGARAJA"/>
    <s v="SRR"/>
    <s v="REG"/>
    <s v="AO"/>
    <s v="NEW SALES"/>
    <s v="1P INET"/>
    <s v="MIE - SEND SURVEY"/>
    <s v="RBS-Regional 3"/>
    <d v="2026-09-08T17:26:56"/>
    <d v="2026-09-08T17:28:01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m/>
    <s v="SURVEY_NEW_MANJA"/>
    <s v="X"/>
    <s v="NO ADDON"/>
    <m/>
    <s v="MIE - SEND SURVEY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22"/>
  </r>
  <r>
    <n v="119"/>
    <n v="1002577721"/>
    <n v="3"/>
    <x v="2"/>
    <n v="5"/>
    <s v="KEDIRI"/>
    <s v="KEDIRI"/>
    <s v="NDL"/>
    <s v="REG"/>
    <s v="AO"/>
    <s v="NEW SALES"/>
    <s v="1P INET"/>
    <s v="MIE - SEND SURVEY"/>
    <s v="RBS-Regional 3"/>
    <d v="2026-09-08T17:38:57"/>
    <d v="2026-09-08T17:40:02"/>
    <n v="69386397"/>
    <m/>
    <n v="152651207997"/>
    <s v="TAMARA STATIONARY"/>
    <s v="ODP-NDL-FB/12 FB/D01/12.01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SURVEY_NEW_MANJA"/>
    <s v="NGADILUWIH"/>
    <s v="NO ADDON"/>
    <m/>
    <s v="MIE - SEND SURVEY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m/>
    <m/>
    <m/>
    <e v="#NUM!"/>
    <e v="#NUM!"/>
    <x v="0"/>
    <x v="23"/>
  </r>
  <r>
    <n v="120"/>
    <n v="1002577710"/>
    <n v="3"/>
    <x v="4"/>
    <n v="4"/>
    <s v="YOGYAKARTA"/>
    <s v="SLEMAN"/>
    <s v="KLS"/>
    <s v="REG"/>
    <s v="AO"/>
    <s v="NEW SALES"/>
    <s v="1P INET"/>
    <s v="MIE - SEND SURVEY"/>
    <s v="RBS-Regional 3"/>
    <d v="2026-09-08T17:29:56"/>
    <d v="2026-09-08T17:32:06"/>
    <n v="69386416"/>
    <m/>
    <n v="146145133026"/>
    <s v="MTS N 3 KLATEN II"/>
    <s v="ODP-KLS-FDG/012"/>
    <s v="WO063864938"/>
    <m/>
    <m/>
    <m/>
    <n v="110.50227529999999"/>
    <n v="-7.7340640999999897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SURVEY_NEW_MANJA"/>
    <s v="KALASAN"/>
    <s v="NO ADDON"/>
    <m/>
    <s v="MIE - SEND SURVEY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m/>
    <m/>
    <m/>
    <e v="#NUM!"/>
    <e v="#NUM!"/>
    <x v="0"/>
    <x v="0"/>
  </r>
  <r>
    <n v="121"/>
    <n v="1002577711"/>
    <n v="3"/>
    <x v="7"/>
    <n v="5"/>
    <s v="MATARAM"/>
    <s v="SUMBAWA"/>
    <s v="SBW"/>
    <s v="REG"/>
    <s v="AO"/>
    <s v="NEW SALES"/>
    <s v="1P INET"/>
    <s v="MIE - SEND SURVEY"/>
    <s v="RBS-Regional 3"/>
    <d v="2026-09-08T17:29:57"/>
    <d v="2026-09-08T17:32:01"/>
    <n v="69386417"/>
    <m/>
    <n v="172606792474"/>
    <s v="IIN KOST"/>
    <s v="ODP-SBW-FBA/24 FBA/D02/24.01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SURVEY_NEW_MANJA"/>
    <s v="X"/>
    <s v="OCA"/>
    <m/>
    <s v="MIE - SEND SURVEY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m/>
    <m/>
    <m/>
    <e v="#NUM!"/>
    <e v="#NUM!"/>
    <x v="0"/>
    <x v="19"/>
  </r>
  <r>
    <n v="122"/>
    <n v="1002575991"/>
    <n v="3"/>
    <x v="6"/>
    <n v="5"/>
    <s v="SBY UTARA"/>
    <s v="MANYAR"/>
    <s v="MGO"/>
    <s v="REG"/>
    <s v="AO"/>
    <s v="NEW SALES"/>
    <s v="1P INET"/>
    <s v="MIE - SEND SURVEY"/>
    <s v="RBS-Regional 3"/>
    <d v="2026-09-08T07:20:57"/>
    <d v="2026-09-08T07:22:06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SURVEY_NEW_MANJA"/>
    <s v="MERGOYOSO"/>
    <s v="OCA"/>
    <m/>
    <s v="MIE - SEND SURVEY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  <x v="6"/>
  </r>
  <r>
    <n v="123"/>
    <n v="1002576779"/>
    <n v="3"/>
    <x v="6"/>
    <n v="5"/>
    <s v="SBY SELATAN"/>
    <s v="MANYAR"/>
    <s v="MYR"/>
    <s v="REG"/>
    <s v="AO"/>
    <s v="NEW SALES"/>
    <s v="1P INET"/>
    <s v="MIE - SEND SURVEY"/>
    <s v="RBS-Regional 3"/>
    <d v="2026-09-08T11:53:56"/>
    <d v="2026-09-08T11:56:06"/>
    <n v="69386000"/>
    <m/>
    <n v="152303245898"/>
    <s v="PT JAWA LUMBUNG MAS"/>
    <s v="ODP-MYR-FWV/23 FWV/D02/23.01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SURVEY_NEW_MANJA"/>
    <s v="MANYAR"/>
    <s v="NO ADDON"/>
    <m/>
    <s v="MIE - SEND SURVEY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m/>
    <m/>
    <m/>
    <e v="#NUM!"/>
    <e v="#NUM!"/>
    <x v="0"/>
    <x v="6"/>
  </r>
  <r>
    <n v="124"/>
    <n v="1002576084"/>
    <n v="3"/>
    <x v="6"/>
    <n v="5"/>
    <s v="MADURA"/>
    <s v="BANGKALAN"/>
    <s v="KML"/>
    <s v="REG"/>
    <s v="AO"/>
    <s v="NEW SALES"/>
    <s v="1P INET"/>
    <s v="MIE - SEND SURVEY"/>
    <s v="RBS-Regional 3"/>
    <d v="2026-09-08T08:29:57"/>
    <d v="2026-09-08T08:32:01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SURVEY_NEW_MANJA"/>
    <s v="X"/>
    <s v="NO ADDON"/>
    <m/>
    <s v="MIE - SEND SURVEY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m/>
    <m/>
    <m/>
    <e v="#NUM!"/>
    <e v="#NUM!"/>
    <x v="0"/>
    <x v="8"/>
  </r>
  <r>
    <n v="125"/>
    <n v="1002576821"/>
    <n v="3"/>
    <x v="4"/>
    <n v="4"/>
    <s v="MAGELANG"/>
    <s v="WONOSOBO"/>
    <s v="WOS"/>
    <s v="REG"/>
    <s v="AO"/>
    <s v="NEW SALES"/>
    <s v="1P INET"/>
    <s v="MIE - SEND SURVEY"/>
    <s v="RBS-Regional 3"/>
    <d v="2026-09-08T12:20:56"/>
    <d v="2026-09-08T12:22:0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SURVEY_NEW_MANJA"/>
    <s v="X"/>
    <s v="NO ADDON"/>
    <m/>
    <s v="MIE - SEND SURVEY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m/>
    <m/>
    <m/>
    <e v="#NUM!"/>
    <e v="#NUM!"/>
    <x v="0"/>
    <x v="0"/>
  </r>
  <r>
    <n v="126"/>
    <n v="1002576815"/>
    <n v="3"/>
    <x v="4"/>
    <n v="4"/>
    <s v="YOGYAKARTA"/>
    <s v="INNER - YOGYA JATENG SELATAN"/>
    <s v="KBU"/>
    <s v="REG"/>
    <s v="AO"/>
    <s v="NEW SALES"/>
    <m/>
    <s v="MIE - SEND SURVEY"/>
    <s v="RBS-Regional 3"/>
    <d v="2026-09-08T12:19:51"/>
    <d v="2026-09-08T13:22:01"/>
    <n v="69386017"/>
    <m/>
    <n v="146113147376"/>
    <s v="Dosnap Malioboro"/>
    <s v="ODP-KBU-FCQ/033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m/>
    <m/>
    <m/>
    <e v="#NUM!"/>
    <e v="#NUM!"/>
    <x v="0"/>
    <x v="0"/>
  </r>
  <r>
    <n v="127"/>
    <n v="1002576276"/>
    <n v="3"/>
    <x v="3"/>
    <n v="5"/>
    <s v="SINGARJA"/>
    <s v="KLUNGKUNG"/>
    <s v="SMA"/>
    <s v="REG"/>
    <s v="AO"/>
    <s v="NEW SALES"/>
    <m/>
    <s v="MIE - SEND SURVEY"/>
    <s v="RBS-Regional 3"/>
    <d v="2026-09-08T09:27:48"/>
    <d v="2026-09-08T11:26:01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SURVEY_NEW_MANJA"/>
    <s v="SEMARAPU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0"/>
    <x v="9"/>
  </r>
  <r>
    <n v="128"/>
    <n v="1002577397"/>
    <n v="3"/>
    <x v="4"/>
    <n v="4"/>
    <s v="YOGYAKARTA"/>
    <s v="SLEMAN"/>
    <s v="SMN"/>
    <s v="REG"/>
    <s v="AO"/>
    <s v="NEW SALES"/>
    <s v="1P INET"/>
    <s v="MIE - SEND SURVEY"/>
    <s v="RBS-Regional 3"/>
    <d v="2026-09-08T15:32:56"/>
    <d v="2026-09-08T15:34:1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SURVEY_NEW_MANJA"/>
    <s v="X"/>
    <s v="NO ADDON"/>
    <m/>
    <s v="MIE - SEND SURVEY"/>
    <s v="HSI Bisnis Promo HUT RI PSB 70% - 50 Mbps"/>
    <s v="INDIBIZ"/>
    <m/>
    <m/>
    <d v="2026-09-09T15:00:00"/>
    <s v="2026-09-09 15:00:00 | M Janji : (09/09/2026) jam Pasang : 09:00 Note : hubungi pelanggan jika ingin kelokasi"/>
    <m/>
    <m/>
    <m/>
    <e v="#NUM!"/>
    <e v="#NUM!"/>
    <x v="0"/>
    <x v="0"/>
  </r>
  <r>
    <n v="129"/>
    <n v="1002576270"/>
    <n v="3"/>
    <x v="6"/>
    <n v="5"/>
    <s v="SBY UTARA"/>
    <s v="TANDES"/>
    <s v="LKI"/>
    <s v="REG"/>
    <s v="AO"/>
    <s v="NEW SALES"/>
    <m/>
    <s v="MIE - SEND SURVEY"/>
    <s v="RBS-Regional 3"/>
    <d v="2026-09-08T09:28:59"/>
    <d v="2026-09-08T14:38:06"/>
    <n v="69385779"/>
    <m/>
    <n v="152424212607"/>
    <s v="PT Jalur Mandiri Utama"/>
    <s v="ODP-LKS-FAJ/35"/>
    <s v="WO063844885"/>
    <m/>
    <m/>
    <m/>
    <n v="112.6991622"/>
    <n v="-7.3119791000000003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SURVEY_NEW_MANJA"/>
    <s v="TANDES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m/>
    <m/>
    <m/>
    <e v="#NUM!"/>
    <e v="#NUM!"/>
    <x v="0"/>
    <x v="16"/>
  </r>
  <r>
    <n v="130"/>
    <n v="1002577574"/>
    <n v="3"/>
    <x v="2"/>
    <n v="5"/>
    <s v="KEDIRI"/>
    <s v="TRENGGALEK"/>
    <s v="TRE"/>
    <s v="REG"/>
    <s v="AO"/>
    <s v="NEW SALES"/>
    <s v="1P INET"/>
    <s v="MIE - SEND SURVEY"/>
    <s v="RBS-Regional 3"/>
    <d v="2026-09-08T16:29:56"/>
    <d v="2026-09-08T16:32:06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m/>
    <s v="SURVEY_NEW_MANJA"/>
    <s v="TRENGGALEK"/>
    <s v="NO ADDON"/>
    <m/>
    <s v="MIE - SEND SURVEY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  <x v="2"/>
  </r>
  <r>
    <n v="131"/>
    <n v="1002576799"/>
    <n v="3"/>
    <x v="1"/>
    <n v="5"/>
    <s v="SIDOARJO"/>
    <s v="INNER - JATIM TIMUR"/>
    <s v="TUN"/>
    <s v="REG"/>
    <s v="AO"/>
    <s v="NEW SALES"/>
    <s v="2P INET + VOICE"/>
    <s v="MIE - SEND SURVEY"/>
    <s v="RBS-Regional 3"/>
    <d v="2026-09-08T12:05:56"/>
    <d v="2026-09-08T12:08:06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SURVEY_NEW_MANJA"/>
    <s v="TULANGAN"/>
    <s v="NO ADDON"/>
    <m/>
    <s v="MIE - SEND SURVEY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  <x v="1"/>
  </r>
  <r>
    <n v="132"/>
    <n v="1002576788"/>
    <n v="3"/>
    <x v="3"/>
    <n v="5"/>
    <s v="DENPASAR"/>
    <s v="SANUR"/>
    <s v="KLM"/>
    <s v="REG"/>
    <s v="AO"/>
    <s v="NEW SALES"/>
    <m/>
    <s v="MIE - SEND SURVEY"/>
    <s v="RBS-Regional 3"/>
    <d v="2026-09-08T12:00:44"/>
    <d v="2026-09-08T13:02:25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SURVEY_NEW_MANJA"/>
    <s v="KALIASEM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m/>
    <m/>
    <m/>
    <e v="#NUM!"/>
    <e v="#NUM!"/>
    <x v="0"/>
    <x v="24"/>
  </r>
  <r>
    <n v="133"/>
    <n v="1002577793"/>
    <n v="3"/>
    <x v="2"/>
    <n v="5"/>
    <s v="KEDIRI"/>
    <s v="KEDIRI"/>
    <s v="MJT"/>
    <s v="REG"/>
    <s v="AO"/>
    <s v="NEW SALES"/>
    <s v="1P INET"/>
    <s v="MIE - SEND SURVEY"/>
    <s v="RBS-Regional 3"/>
    <d v="2026-09-08T19:20:56"/>
    <d v="2026-09-08T19:22:06"/>
    <n v="69386440"/>
    <m/>
    <n v="152640225988"/>
    <s v="Devien Online shope"/>
    <s v="ODP-MJT-FA/101 FA/D09/101.01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SURVEY_NEW_MANJA"/>
    <s v="NGADILUWIH"/>
    <s v="NO ADDON"/>
    <m/>
    <s v="MIE - SEND SURVEY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m/>
    <m/>
    <m/>
    <e v="#NUM!"/>
    <e v="#NUM!"/>
    <x v="0"/>
    <x v="23"/>
  </r>
  <r>
    <n v="134"/>
    <n v="1002577639"/>
    <n v="3"/>
    <x v="4"/>
    <n v="4"/>
    <s v="MAGELANG"/>
    <s v="TEMANGGUNG"/>
    <s v="PRN"/>
    <s v="REG"/>
    <s v="AO"/>
    <s v="NEW SALES"/>
    <s v="1P INET"/>
    <s v="MIE - SEND SURVEY"/>
    <s v="RBS-Regional 3"/>
    <d v="2026-09-08T16:50:56"/>
    <d v="2026-09-08T16:52:06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SURVEY_NEW_MANJA"/>
    <s v="PARAKAN"/>
    <s v="NO ADDON"/>
    <m/>
    <s v="MIE - SEND SURVEY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m/>
    <m/>
    <m/>
    <e v="#NUM!"/>
    <e v="#NUM!"/>
    <x v="0"/>
    <x v="0"/>
  </r>
  <r>
    <n v="135"/>
    <n v="1002577625"/>
    <n v="3"/>
    <x v="7"/>
    <n v="5"/>
    <s v="KUPANG"/>
    <s v="ENDE"/>
    <s v="END"/>
    <s v="REG"/>
    <s v="AO"/>
    <s v="NEW SALES"/>
    <s v="1P INET"/>
    <s v="MIE - SEND SURVEY"/>
    <s v="RBS-Regional 3"/>
    <d v="2026-09-08T16:44:58"/>
    <d v="2026-09-08T16:46:01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SURVEY_NEW_MANJA"/>
    <s v="ENDE"/>
    <s v="NO ADDON"/>
    <m/>
    <s v="MIE - SEND SURVEY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m/>
    <m/>
    <m/>
    <e v="#NUM!"/>
    <e v="#NUM!"/>
    <x v="0"/>
    <x v="21"/>
  </r>
  <r>
    <n v="136"/>
    <n v="1002577245"/>
    <n v="3"/>
    <x v="3"/>
    <n v="5"/>
    <s v="DENPASAR"/>
    <s v="UBUNG"/>
    <s v="SMY"/>
    <s v="REG"/>
    <s v="AO"/>
    <s v="NEW SALES"/>
    <m/>
    <s v="MIE - SEND SURVEY"/>
    <s v="RBS-Regional 3"/>
    <d v="2026-09-08T14:52:53"/>
    <d v="2026-09-08T15:30:01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SURVEY_NEW_MANJA"/>
    <s v="SEMINYAK"/>
    <s v="OCA"/>
    <m/>
    <s v="MIE - SEND SURVEY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m/>
    <m/>
    <m/>
    <e v="#NUM!"/>
    <e v="#NUM!"/>
    <x v="0"/>
    <x v="7"/>
  </r>
  <r>
    <n v="137"/>
    <n v="1002577262"/>
    <n v="3"/>
    <x v="6"/>
    <n v="5"/>
    <s v="SBY UTARA"/>
    <s v="GRESIK"/>
    <s v="CRM"/>
    <s v="REG"/>
    <s v="AO"/>
    <s v="NEW SALES"/>
    <s v="1P INET"/>
    <s v="MIE - SEND SURVEY"/>
    <s v="RBS-Regional 3"/>
    <d v="2026-09-08T14:53:56"/>
    <d v="2026-09-08T14:56:01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SURVEY_NEW_MANJA"/>
    <s v="NON-HERO GRESIK"/>
    <s v="NO ADDON"/>
    <m/>
    <s v="MIE - SEND SURVEY"/>
    <s v="HSI Bisnis Promo HUT RI PSB 70% - 75 Mbps"/>
    <s v="INDIBIZ"/>
    <m/>
    <m/>
    <d v="2026-09-11T08:00:00"/>
    <s v="2026-09-11 08:00:00 | Tanggal : 9 September 2026 Jam : pagi siang Hubungi pelanggan sebelum ke lokasi  "/>
    <m/>
    <m/>
    <m/>
    <e v="#NUM!"/>
    <e v="#NUM!"/>
    <x v="0"/>
    <x v="17"/>
  </r>
  <r>
    <n v="138"/>
    <n v="1002577646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6:53:58"/>
    <d v="2026-09-08T16:56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SURVEY_NEW_MANJA"/>
    <s v="JOHAR"/>
    <s v="NO ADDON"/>
    <m/>
    <s v="MIE - SEND SURVEY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m/>
    <m/>
    <m/>
    <e v="#NUM!"/>
    <e v="#NUM!"/>
    <x v="0"/>
    <x v="0"/>
  </r>
  <r>
    <n v="139"/>
    <n v="1002577538"/>
    <n v="3"/>
    <x v="6"/>
    <n v="5"/>
    <s v="MADURA"/>
    <s v="BANGKALAN"/>
    <s v="BKL"/>
    <s v="REG"/>
    <s v="AO"/>
    <s v="NEW SALES"/>
    <s v="1P INET"/>
    <s v="MIE - SEND SURVEY"/>
    <s v="RBS-Regional 3"/>
    <d v="2026-09-08T16:17:57"/>
    <d v="2026-09-08T16:20:06"/>
    <n v="69386346"/>
    <m/>
    <n v="152435910352"/>
    <s v="PERPUSTAKAAN SDN JADDIH 5"/>
    <s v="ODP-BKL-FED/05 FED/D01/05.01"/>
    <s v="WO063857949"/>
    <m/>
    <m/>
    <m/>
    <n v="112.752147093415"/>
    <n v="-7.090952014317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SURVEY_NEW_MANJA"/>
    <s v="X"/>
    <s v="NETMONK"/>
    <m/>
    <s v="MIE - SEND SURVEY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m/>
    <m/>
    <m/>
    <e v="#NUM!"/>
    <e v="#NUM!"/>
    <x v="0"/>
    <x v="8"/>
  </r>
  <r>
    <n v="140"/>
    <n v="1002577539"/>
    <n v="3"/>
    <x v="4"/>
    <n v="4"/>
    <s v="YOGYAKARTA"/>
    <s v="GUNUNG KIDUL"/>
    <s v="WNS"/>
    <s v="REG"/>
    <s v="AO"/>
    <s v="NEW SALES"/>
    <s v="1P INET"/>
    <s v="MIE - SEND SURVEY"/>
    <s v="RBS-Regional 3"/>
    <d v="2026-09-08T16:17:57"/>
    <d v="2026-09-08T16:20:01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SURVEY_NEW_MANJA"/>
    <s v="WONOSARI"/>
    <s v="NO ADDON"/>
    <m/>
    <s v="MIE - SEND SURVEY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m/>
    <m/>
    <m/>
    <e v="#NUM!"/>
    <e v="#NUM!"/>
    <x v="0"/>
    <x v="0"/>
  </r>
  <r>
    <n v="141"/>
    <n v="1002577527"/>
    <n v="3"/>
    <x v="7"/>
    <n v="5"/>
    <s v="MATARAM"/>
    <s v="LOMBOK TIMUR UTARA"/>
    <s v="SGG"/>
    <s v="REG"/>
    <s v="AO"/>
    <s v="NEW SALES"/>
    <m/>
    <s v="MIE - SEND SURVEY"/>
    <s v="RBS-Regional 3"/>
    <d v="2026-09-08T16:15:32"/>
    <d v="2026-09-08T17:26:0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SURVEY_NEW_MANJA"/>
    <s v="LOMBOK UTARA"/>
    <s v="NO ADDON"/>
    <m/>
    <s v="MIE - SEND SURVEY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  <x v="14"/>
  </r>
  <r>
    <n v="142"/>
    <n v="1002577549"/>
    <n v="3"/>
    <x v="7"/>
    <n v="5"/>
    <s v="MATARAM"/>
    <s v="LOMBOK TIMUR UTARA"/>
    <s v="SGG"/>
    <s v="REG"/>
    <s v="AO"/>
    <s v="NEW SALES"/>
    <m/>
    <s v="MIE - SEND SURVEY"/>
    <s v="RBS-Regional 3"/>
    <d v="2026-09-08T16:22:14"/>
    <d v="2026-09-09T08:24:01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SURVEY_NEW_MANJA"/>
    <s v="LOMBOK UTA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  <x v="14"/>
  </r>
  <r>
    <n v="143"/>
    <n v="1002576632"/>
    <n v="3"/>
    <x v="6"/>
    <n v="5"/>
    <s v="SBY UTARA"/>
    <s v="GRESIK"/>
    <s v="CRM"/>
    <s v="REG"/>
    <s v="AO"/>
    <s v="NEW SALES"/>
    <s v="1P INET"/>
    <s v="MIE - SEND SURVEY"/>
    <s v="RBS-Regional 3"/>
    <d v="2026-09-08T11:11:56"/>
    <d v="2026-09-08T11:14:01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SURVEY_NEW_MANJA"/>
    <s v="NON-HERO GRESIK"/>
    <s v="NO ADDON"/>
    <m/>
    <s v="MIE - SEND SURVEY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m/>
    <m/>
    <m/>
    <e v="#NUM!"/>
    <e v="#NUM!"/>
    <x v="0"/>
    <x v="17"/>
  </r>
  <r>
    <n v="144"/>
    <n v="1002576587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0:56:57"/>
    <d v="2026-09-08T10:58:01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SURVEY_NEW_MANJA"/>
    <s v="JOHAR"/>
    <s v="NO ADDON"/>
    <m/>
    <s v="MIE - SEND SURVEY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m/>
    <m/>
    <m/>
    <e v="#NUM!"/>
    <e v="#NUM!"/>
    <x v="0"/>
    <x v="0"/>
  </r>
  <r>
    <n v="145"/>
    <n v="1002575332"/>
    <n v="3"/>
    <x v="6"/>
    <n v="5"/>
    <s v="SBY UTARA"/>
    <s v="GRESIK"/>
    <s v="GSK"/>
    <s v="REG"/>
    <s v="AO"/>
    <s v="NEW SALES"/>
    <s v="1P INET"/>
    <s v="MIE - SEND SURVEY"/>
    <s v="RBS-Regional 3"/>
    <d v="2026-09-07T14:50:56"/>
    <d v="2026-09-07T14:52:06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SURVEY_NEW_MANJA"/>
    <s v="GRESIK"/>
    <s v="NO ADDON"/>
    <m/>
    <s v="MIE - SEND SURVEY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m/>
    <m/>
    <m/>
    <e v="#NUM!"/>
    <e v="#NUM!"/>
    <x v="0"/>
    <x v="17"/>
  </r>
  <r>
    <n v="146"/>
    <n v="1002573907"/>
    <n v="3"/>
    <x v="7"/>
    <n v="5"/>
    <s v="KUPANG"/>
    <s v="MAUMERE"/>
    <s v="LRT"/>
    <s v="REG"/>
    <s v="AO"/>
    <s v="NEW SALES"/>
    <m/>
    <s v="MIE - SEND SURVEY"/>
    <s v="RBS-Regional 3"/>
    <d v="2026-09-07T09:10:47"/>
    <d v="2026-09-08T15:24:06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SURVEY_NEW_MANJA"/>
    <s v="X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m/>
    <m/>
    <m/>
    <e v="#NUM!"/>
    <e v="#NUM!"/>
    <x v="0"/>
    <x v="25"/>
  </r>
  <r>
    <n v="147"/>
    <n v="1002575953"/>
    <n v="3"/>
    <x v="6"/>
    <n v="5"/>
    <s v="SBY UTARA"/>
    <s v="MANYAR"/>
    <s v="MGO"/>
    <s v="REG"/>
    <s v="AO"/>
    <s v="NEW SALES"/>
    <s v="1P INET"/>
    <s v="MIE - SEND SURVEY"/>
    <s v="RBS-Regional 3"/>
    <d v="2026-09-07T19:38:57"/>
    <d v="2026-09-07T19:40:07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SURVEY_NEW_MANJA"/>
    <s v="MERGOYOSO"/>
    <s v="OCA"/>
    <m/>
    <s v="MIE - SEND SURVEY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6"/>
  </r>
  <r>
    <n v="148"/>
    <n v="1002575893"/>
    <n v="3"/>
    <x v="6"/>
    <n v="5"/>
    <s v="SBY UTARA"/>
    <s v="MANYAR"/>
    <s v="MGO"/>
    <s v="REG"/>
    <s v="AO"/>
    <s v="NEW SALES"/>
    <s v="1P INET"/>
    <s v="MIE - SEND SURVEY"/>
    <s v="RBS-Regional 3"/>
    <d v="2026-09-07T17:44:56"/>
    <d v="2026-09-07T17:46:0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SURVEY_NEW_MANJA"/>
    <s v="MERGOYOSO"/>
    <s v="OCA"/>
    <m/>
    <s v="MIE - SEND SURVEY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  <x v="6"/>
  </r>
  <r>
    <n v="149"/>
    <n v="1002575809"/>
    <n v="3"/>
    <x v="4"/>
    <n v="4"/>
    <s v="MAGELANG"/>
    <s v="MAGELANG"/>
    <s v="MGE"/>
    <s v="REG"/>
    <s v="AO"/>
    <s v="NEW SALES"/>
    <s v="1P INET"/>
    <s v="MIE - SEND SURVEY"/>
    <s v="RBS-Regional 3"/>
    <d v="2026-09-07T16:50:58"/>
    <d v="2026-09-07T16:52:01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SURVEY_NEW_MANJA"/>
    <s v="X"/>
    <s v="NO ADDON"/>
    <m/>
    <s v="MIE - SEND SURVEY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m/>
    <m/>
    <m/>
    <e v="#NUM!"/>
    <e v="#NUM!"/>
    <x v="0"/>
    <x v="0"/>
  </r>
  <r>
    <n v="150"/>
    <n v="1002575926"/>
    <n v="3"/>
    <x v="7"/>
    <n v="5"/>
    <s v="KUPANG"/>
    <s v="ENDE"/>
    <s v="END"/>
    <s v="REG"/>
    <s v="AO"/>
    <s v="NEW SALES"/>
    <s v="1P INET"/>
    <s v="MIE - SEND SURVEY"/>
    <s v="RBS-Regional 3"/>
    <d v="2026-09-07T18:35:56"/>
    <d v="2026-09-07T18:38:06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SURVEY_NEW_MANJA"/>
    <s v="ENDE"/>
    <s v="NO ADDON"/>
    <m/>
    <s v="MIE - SEND SURVEY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m/>
    <m/>
    <m/>
    <e v="#NUM!"/>
    <e v="#NUM!"/>
    <x v="0"/>
    <x v="21"/>
  </r>
  <r>
    <n v="151"/>
    <n v="1002574592"/>
    <n v="3"/>
    <x v="7"/>
    <n v="5"/>
    <s v="MATARAM"/>
    <s v="SUMBAWA"/>
    <s v="SBW"/>
    <s v="REG"/>
    <s v="AO"/>
    <s v="NEW SALES"/>
    <s v="1P INET"/>
    <s v="MIE - SEND SURVEY"/>
    <s v="RBS-Regional 3"/>
    <d v="2026-09-07T11:26:57"/>
    <d v="2026-09-07T11:28:01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m/>
    <s v="SURVEY_NEW_MANJA"/>
    <s v="X"/>
    <s v="NO ADDON"/>
    <m/>
    <s v="MIE - SEND SURVEY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  <x v="19"/>
  </r>
  <r>
    <n v="152"/>
    <n v="1002574645"/>
    <n v="3"/>
    <x v="4"/>
    <n v="4"/>
    <s v="MAGELANG"/>
    <s v="MAGELANG"/>
    <s v="MGE"/>
    <s v="REG"/>
    <s v="AO"/>
    <s v="NEW SALES"/>
    <s v="1P INET"/>
    <s v="MIE - SEND SURVEY"/>
    <s v="RBS-Regional 3"/>
    <d v="2026-09-07T11:38:56"/>
    <d v="2026-09-07T11:40:06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m/>
    <s v="SURVEY_NEW_MANJA"/>
    <s v="X"/>
    <s v="NO ADDON"/>
    <m/>
    <s v="MIE - SEND SURVEY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  <x v="0"/>
  </r>
  <r>
    <n v="153"/>
    <n v="1002575954"/>
    <n v="3"/>
    <x v="7"/>
    <n v="5"/>
    <s v="MATARAM"/>
    <s v="SUMBAWA"/>
    <s v="SBW"/>
    <s v="REG"/>
    <s v="AO"/>
    <s v="NEW SALES"/>
    <s v="1P INET"/>
    <s v="MIE - SEND SURVEY"/>
    <s v="RBS-Regional 3"/>
    <d v="2026-09-07T19:44:56"/>
    <d v="2026-09-07T19:46:01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SURVEY_NEW_MANJA"/>
    <s v="X"/>
    <s v="NO ADDON"/>
    <m/>
    <s v="MIE - SEND SURVEY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19"/>
  </r>
  <r>
    <n v="154"/>
    <n v="1002568091"/>
    <n v="3"/>
    <x v="3"/>
    <n v="5"/>
    <s v="DENPASAR"/>
    <s v="SANUR"/>
    <s v="TOP"/>
    <s v="REG"/>
    <s v="AO"/>
    <s v="NEW SALES"/>
    <m/>
    <s v="MIE - SEND SURVEY"/>
    <s v="RBS-Regional 2"/>
    <d v="2026-09-02T15:30:15"/>
    <d v="2026-09-08T19:14:01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m/>
    <s v="SURVEY_NEW_MANJA"/>
    <s v="TOHPATI SUKAWATI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  <x v="24"/>
  </r>
  <r>
    <n v="155"/>
    <n v="1002577067"/>
    <n v="3"/>
    <x v="6"/>
    <n v="5"/>
    <s v="MADURA"/>
    <s v="BANGKALAN"/>
    <s v="BKL"/>
    <s v="REG"/>
    <s v="AO"/>
    <s v="NEW SALES"/>
    <m/>
    <s v="QC MIA - INVALID QUALITY CONTROL MIA"/>
    <s v="RBS-Regional 3"/>
    <d v="2026-09-08T14:06:01"/>
    <d v="2026-09-08T17:08:05"/>
    <n v="69386133"/>
    <m/>
    <n v="152435910348"/>
    <s v="TOKO BAROKAH PADI"/>
    <s v="ODP-BKL-FBC/23"/>
    <m/>
    <m/>
    <m/>
    <m/>
    <n v="112.703694029292"/>
    <n v="-7.04341277816164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QC1"/>
    <s v="X"/>
    <s v="NO ADDON"/>
    <m/>
    <s v="QC MIA - INVALID QUALITY CONTROL MIA - Foto Lokasi Instalasi Tidak Valid - upload foto lokasi yang sesuai dengan milik pelang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  <x v="8"/>
  </r>
  <r>
    <n v="156"/>
    <n v="1002576169"/>
    <n v="3"/>
    <x v="0"/>
    <n v="4"/>
    <s v="SOLO"/>
    <s v="INNER - SOLO JATENG TIMUR"/>
    <s v="KRT"/>
    <s v="REG"/>
    <s v="AO"/>
    <s v="NEW SALES"/>
    <m/>
    <s v="QC MIA - INVALID QUALITY CONTROL MIA"/>
    <s v="RBS-Regional 3"/>
    <d v="2026-09-08T08:59:46"/>
    <d v="2026-09-08T15:53:40"/>
    <n v="69385745"/>
    <m/>
    <n v="142505404338"/>
    <s v="Converse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QC1"/>
    <s v="X"/>
    <s v="NO ADDON"/>
    <m/>
    <s v="QC MIA - INVALID QUALITY CONTROL MIA - Foto Lokasi Instalasi Tidak Valid - Mohon upload foto bangunan secara langsung bukan 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m/>
    <m/>
    <m/>
    <m/>
    <m/>
    <e v="#NUM!"/>
    <e v="#NUM!"/>
    <x v="0"/>
    <x v="0"/>
  </r>
  <r>
    <n v="157"/>
    <n v="1002576801"/>
    <n v="3"/>
    <x v="5"/>
    <n v="4"/>
    <s v="SEMARANG"/>
    <s v="KENDAL"/>
    <s v="KDL"/>
    <s v="REG"/>
    <s v="AO"/>
    <s v="NEW SALES"/>
    <m/>
    <s v="QC MIA - INVALID QUALITY CONTROL MIA"/>
    <s v="RBS-Regional 3"/>
    <d v="2026-09-08T12:12:29"/>
    <d v="2026-09-08T16:11:18"/>
    <n v="69385979"/>
    <m/>
    <n v="146457106483"/>
    <s v="SMK NU 01 Kendal "/>
    <s v="ODP-KDL-FA/018"/>
    <m/>
    <m/>
    <m/>
    <m/>
    <n v="110.202409"/>
    <n v="-6.9217510000000004"/>
    <s v="AMRBS;401428;REG3;FIRONIKA;081393111688;CP.Farikin;089685853879;PAKET 300 Mbps abonemen Rp 1.130.000;SMK NU 01 Kendal "/>
    <s v="Account Manager"/>
    <m/>
    <m/>
    <m/>
    <m/>
    <m/>
    <m/>
    <m/>
    <m/>
    <m/>
    <m/>
    <m/>
    <d v="2026-08-09T12:25:32"/>
    <m/>
    <m/>
    <s v="QC1"/>
    <s v="X"/>
    <s v="NO ADDON"/>
    <m/>
    <s v="QC MIA - INVALID QUALITY CONTROL MIA - Indikasi Foto Diambil dari Google Maps - mohon upload lokasi secara langsung tidak go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58"/>
    <n v="1002573908"/>
    <n v="3"/>
    <x v="1"/>
    <n v="5"/>
    <s v="SIDOARJO"/>
    <s v="MOJOKERTO"/>
    <s v="MJS"/>
    <s v="REG"/>
    <s v="AO"/>
    <s v="NEW SALES"/>
    <m/>
    <s v="QC MIA - INVALID QUALITY CONTROL MIA"/>
    <s v="RBS-Regional 3"/>
    <d v="2026-09-07T08:50:55"/>
    <d v="2026-09-08T15:05:19"/>
    <n v="69384987"/>
    <m/>
    <n v="152330220830"/>
    <s v="UD SUMBER BAROKAH"/>
    <s v="ODP-MJS-FV/48"/>
    <m/>
    <m/>
    <m/>
    <m/>
    <n v="112.50722500000001"/>
    <n v="-7.5153850000000002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QC1"/>
    <s v="MOJOKERTO"/>
    <s v="NO ADDON"/>
    <m/>
    <s v="QC MIA - INVALID QUALITY CONTROL MIA - Tidak mengunggah Dokumen Usaha - SC1002573908-upload dokumen NPWP/SIUP/NIB/SKU atas 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59"/>
    <n v="1002574588"/>
    <n v="3"/>
    <x v="7"/>
    <n v="5"/>
    <s v="MATARAM"/>
    <s v="SUMBAWA"/>
    <s v="MLK"/>
    <s v="REG"/>
    <s v="AO"/>
    <s v="NEW SALES"/>
    <m/>
    <s v="QC MIA - INVALID QUALITY CONTROL MIA"/>
    <s v="RBS-Regional 3"/>
    <d v="2026-09-07T11:29:00"/>
    <d v="2026-09-08T10:27:48"/>
    <n v="69385138"/>
    <m/>
    <n v="172608206305"/>
    <s v="PT ALEPH MAKTUB LIFESTYLE"/>
    <s v="ODP-MLK-FAC/43"/>
    <m/>
    <m/>
    <m/>
    <m/>
    <n v="116.737335"/>
    <n v="-8.9728770000000004"/>
    <s v="RBS|HSI|AO|ADE WIRASWATI|406290|82236016550|PT ALEPH MAKTUB LIFESTYLE|HSI BISNIS 50MBPS NETMONK"/>
    <s v="Amex"/>
    <m/>
    <m/>
    <m/>
    <m/>
    <m/>
    <m/>
    <m/>
    <m/>
    <m/>
    <m/>
    <m/>
    <d v="2026-07-09T11:40:03"/>
    <m/>
    <m/>
    <s v="QC1"/>
    <s v="SUMBAWA BARAT"/>
    <s v="NETMONK"/>
    <m/>
    <s v="QC MIA - INVALID QUALITY CONTROL MIA - Foto Kartu Identitas Blur - Mohon upload foto kartu identitas yang terbaca jel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9"/>
  </r>
  <r>
    <n v="160"/>
    <n v="1002568753"/>
    <n v="3"/>
    <x v="7"/>
    <n v="5"/>
    <s v="MATARAM"/>
    <s v="SUMBAWA"/>
    <s v="TLW"/>
    <s v="REG"/>
    <s v="AO"/>
    <s v="NEW SALES"/>
    <m/>
    <s v="QC MIA - INVALID QUALITY CONTROL MIA"/>
    <s v="RBS-Regional 3"/>
    <d v="2026-09-03T08:43:07"/>
    <d v="2026-09-08T16:11:32"/>
    <n v="69382753"/>
    <m/>
    <n v="172610203605"/>
    <s v="HOMESTAY DOKTER"/>
    <s v="ODP-TLW-FB/65"/>
    <m/>
    <m/>
    <m/>
    <m/>
    <n v="116.850988"/>
    <n v="-8.73476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QC1"/>
    <s v="SUMBAWA BARAT"/>
    <s v="NO ADDON"/>
    <m/>
    <s v="QC MIA - INVALID QUALITY CONTROL MIA - Foto Dokumen Usaha Tidak Valid - Silahkan upload dokumen atas nama badan usaha yang me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19"/>
  </r>
  <r>
    <n v="161"/>
    <n v="1002568709"/>
    <n v="3"/>
    <x v="3"/>
    <n v="5"/>
    <s v="SINGARJA"/>
    <s v="TABANAN"/>
    <s v="TBN"/>
    <s v="REG"/>
    <s v="AO"/>
    <s v="NEW SALES"/>
    <m/>
    <s v="QC MIA - INVALID QUALITY CONTROL MIA"/>
    <s v="RBS-Regional 3"/>
    <d v="2026-09-03T08:33:24"/>
    <d v="2026-09-03T09:14:11"/>
    <n v="69382703"/>
    <m/>
    <n v="172413244716"/>
    <s v="CV. KONTRAKTOR"/>
    <s v="ODP-TBN-FAU/04"/>
    <m/>
    <m/>
    <m/>
    <m/>
    <n v="115.143073"/>
    <n v="-8.5688189999999995"/>
    <s v="|MN02364|/PIC DWI PRIYO JATMIKO/087726675737/diajengnastiti39@gmail.com"/>
    <s v="Sales Force DBS"/>
    <m/>
    <m/>
    <m/>
    <m/>
    <m/>
    <m/>
    <m/>
    <m/>
    <m/>
    <m/>
    <m/>
    <d v="2026-03-09T08:40:02"/>
    <m/>
    <m/>
    <s v="QC1"/>
    <s v="TABANAN"/>
    <s v="OCA"/>
    <m/>
    <s v="QC MIA - INVALID QUALITY CONTROL MIA - Foto Dokumen Usaha Tidak Valid - Mohon upload dokumen atas nama CVny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162"/>
    <n v="1002570552"/>
    <n v="3"/>
    <x v="4"/>
    <n v="4"/>
    <s v="PURWOKERTO"/>
    <s v="PURWOKERTO"/>
    <s v="CLO"/>
    <s v="REG"/>
    <s v="AO"/>
    <s v="NEW SALES"/>
    <m/>
    <s v="QC MIA - INVALID QUALITY CONTROL MIA"/>
    <s v="RBS-Regional 3"/>
    <d v="2026-09-03T16:59:04"/>
    <d v="2026-09-08T15:33:46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QC1"/>
    <s v="AJIBARANG"/>
    <s v="NO ADDON"/>
    <m/>
    <s v="QC MIA - INVALID QUALITY CONTROL MIA - Foto Dokumen Usaha Tidak Valid - ingin konfirmasi dokumen usah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63"/>
    <n v="1002566538"/>
    <n v="3"/>
    <x v="4"/>
    <n v="4"/>
    <s v="YOGYAKARTA"/>
    <s v="INNER - YOGYA JATENG SELATAN"/>
    <s v="KEN"/>
    <s v="REG"/>
    <s v="AO"/>
    <s v="NEW SALES"/>
    <m/>
    <s v="QC MIA - INVALID QUALITY CONTROL MIA"/>
    <s v="RBS-Regional 3"/>
    <d v="2026-09-01T23:10:21"/>
    <d v="2026-09-08T16:15:2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QC1"/>
    <s v="KENTUNGAN"/>
    <s v="NO ADDON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64"/>
    <n v="1002576957"/>
    <n v="3"/>
    <x v="6"/>
    <n v="5"/>
    <s v="SBY UTARA"/>
    <s v="KENJERAN"/>
    <s v="KJR"/>
    <s v="REG"/>
    <s v="AO"/>
    <s v="NEW SALES"/>
    <s v="1P INET"/>
    <s v="MIA - INVALID SURVEY"/>
    <s v="RBS-Regional 3"/>
    <d v="2026-09-08T13:29:56"/>
    <d v="2026-09-08T21:36:15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m/>
    <s v="SURVEY_NEW_MANJA"/>
    <s v="KENJERAN"/>
    <s v="NO ADDON"/>
    <m/>
    <s v="MIE - INVALID SURVEY - Kendala Jalur/Rute Tarikan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  <x v="16"/>
  </r>
  <r>
    <n v="165"/>
    <n v="1002577113"/>
    <n v="3"/>
    <x v="6"/>
    <n v="5"/>
    <s v="MADURA"/>
    <s v="PAMEKASAN"/>
    <s v="PME"/>
    <s v="REG"/>
    <s v="AO"/>
    <s v="NEW SALES"/>
    <s v="1P INET"/>
    <s v="MIA - INVALID SURVEY"/>
    <s v="RBS-Regional 3"/>
    <d v="2026-09-08T14:17:58"/>
    <d v="2026-09-08T21:35:35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SURVEY_NEW_MANJA"/>
    <s v="PAMEKASAN"/>
    <s v="NETMONK"/>
    <m/>
    <s v="MIE - INVALID SURVEY - Kendala Jalur/Rute Tarikan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  <x v="8"/>
  </r>
  <r>
    <n v="166"/>
    <n v="1002576375"/>
    <n v="3"/>
    <x v="6"/>
    <n v="5"/>
    <s v="MADURA"/>
    <s v="PAMEKASAN"/>
    <s v="PME"/>
    <s v="REG"/>
    <s v="AO"/>
    <s v="NEW SALES"/>
    <m/>
    <s v="MIA - INVALID SURVEY"/>
    <s v="RBS-Regional 3"/>
    <d v="2026-09-08T10:02:14"/>
    <d v="2026-09-08T21:37:34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SURVEY_NEW_MANJA"/>
    <s v="PAMEKASAN"/>
    <s v="NO ADDON"/>
    <m/>
    <s v="MIE - INVALID SURVEY - Kendala Jalur/Rute Tarika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m/>
    <m/>
    <m/>
    <e v="#NUM!"/>
    <e v="#NUM!"/>
    <x v="0"/>
    <x v="8"/>
  </r>
  <r>
    <n v="167"/>
    <n v="1002576179"/>
    <n v="3"/>
    <x v="6"/>
    <n v="5"/>
    <s v="MADURA"/>
    <s v="BANGKALAN"/>
    <s v="OMB"/>
    <s v="REG"/>
    <s v="AO"/>
    <s v="NEW SALES"/>
    <s v="1P INET"/>
    <s v="MIA - INVALID SURVEY"/>
    <s v="RBS-Regional 3"/>
    <d v="2026-09-08T08:59:58"/>
    <d v="2026-09-08T21:33:00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SURVEY_NEW_MANJA"/>
    <s v="X"/>
    <s v="NETMONK"/>
    <m/>
    <s v="MIE - INVALID SURVEY - Kendala Jalur/Rute Tarikan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8"/>
  </r>
  <r>
    <n v="168"/>
    <n v="1002576206"/>
    <n v="3"/>
    <x v="0"/>
    <n v="4"/>
    <s v="SOLO"/>
    <s v="INNER - SOLO JATENG TIMUR"/>
    <s v="KRT"/>
    <s v="REG"/>
    <s v="AO"/>
    <s v="NEW SALES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0"/>
    <x v="0"/>
  </r>
  <r>
    <n v="169"/>
    <n v="1002577453"/>
    <n v="3"/>
    <x v="1"/>
    <n v="5"/>
    <s v="SIDOARJO"/>
    <s v="INNER - JATIM TIMUR"/>
    <s v="SDA"/>
    <s v="REG"/>
    <s v="AO"/>
    <s v="NEW SALES"/>
    <m/>
    <s v="MIA - INVALID SURVEY"/>
    <s v="RBS-Regional 3"/>
    <d v="2026-09-08T15:50:51"/>
    <d v="2026-09-08T18:35:33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SURVEY_NEW_MANJA"/>
    <s v="SIDOARJO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m/>
    <m/>
    <m/>
    <e v="#NUM!"/>
    <e v="#NUM!"/>
    <x v="0"/>
    <x v="1"/>
  </r>
  <r>
    <n v="170"/>
    <n v="1002576411"/>
    <n v="3"/>
    <x v="6"/>
    <n v="5"/>
    <s v="MADURA"/>
    <s v="BANGKALAN"/>
    <s v="TBU"/>
    <s v="REG"/>
    <s v="AO"/>
    <s v="NEW SALES"/>
    <m/>
    <s v="MIA - INVALID SURVEY"/>
    <s v="RBS-Regional 3"/>
    <d v="2026-09-08T10:13:16"/>
    <d v="2026-09-08T21:36:56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SURVEY_NEW_MANJA"/>
    <s v="X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m/>
    <m/>
    <m/>
    <e v="#NUM!"/>
    <e v="#NUM!"/>
    <x v="0"/>
    <x v="8"/>
  </r>
  <r>
    <n v="171"/>
    <n v="1002576866"/>
    <n v="3"/>
    <x v="1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6"/>
  </r>
  <r>
    <n v="172"/>
    <n v="1002576862"/>
    <n v="3"/>
    <x v="0"/>
    <n v="4"/>
    <s v="SOLO"/>
    <s v="KLATEN"/>
    <s v="PEN"/>
    <s v="REG"/>
    <s v="AO"/>
    <s v="NEW SALES"/>
    <s v="1P INET"/>
    <s v="MIA - INVALID SURVEY"/>
    <s v="RBS-Regional 3"/>
    <d v="2026-09-08T12:50:58"/>
    <d v="2026-09-09T08:41:20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SURVEY_NEW_MANJA"/>
    <s v="X"/>
    <s v="NO ADDON"/>
    <m/>
    <s v="MIE - INVALID SURVEY - Kendala Jalur/Rute Tarikan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m/>
    <m/>
    <m/>
    <e v="#NUM!"/>
    <e v="#NUM!"/>
    <x v="0"/>
    <x v="0"/>
  </r>
  <r>
    <n v="173"/>
    <n v="1002576303"/>
    <n v="3"/>
    <x v="1"/>
    <n v="5"/>
    <s v="PASURUAN"/>
    <s v="PROBOLINGGO"/>
    <s v="SKP"/>
    <s v="REG"/>
    <s v="AO"/>
    <s v="NEW SALES"/>
    <m/>
    <s v="MIA - INVALID SURVEY"/>
    <s v="RBS-Regional 3"/>
    <d v="2026-09-08T09:35:23"/>
    <d v="2026-09-08T16:09:14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m/>
    <s v="SURVEY_NEW_MANJA"/>
    <s v="X"/>
    <s v="NO ADDON"/>
    <m/>
    <s v="MIE - INVALID SURVEY - 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0"/>
    <x v="26"/>
  </r>
  <r>
    <n v="174"/>
    <n v="1002576314"/>
    <n v="3"/>
    <x v="6"/>
    <n v="5"/>
    <s v="SBY SELATAN"/>
    <s v="MANYAR"/>
    <s v="MYR"/>
    <s v="REG"/>
    <s v="AO"/>
    <s v="NEW SALES"/>
    <s v="1P INET"/>
    <s v="MIA - INVALID SURVEY"/>
    <s v="RBS-Regional 3"/>
    <d v="2026-09-08T09:38:56"/>
    <d v="2026-09-08T21:52:59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SURVEY_NEW_MANJA"/>
    <s v="MANYAR"/>
    <s v="NO ADDON"/>
    <m/>
    <s v="MIE - INVALID SURVEY - Kendala Jalur/Rute Tarikan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  <x v="6"/>
  </r>
  <r>
    <n v="175"/>
    <n v="1002577381"/>
    <n v="3"/>
    <x v="6"/>
    <n v="5"/>
    <s v="SBY SELATAN"/>
    <s v="TANDES"/>
    <s v="DMO"/>
    <s v="REG"/>
    <s v="AO"/>
    <s v="NEW SALES"/>
    <s v="1P INET"/>
    <s v="MIA - INVALID SURVEY"/>
    <s v="RBS-Regional 3"/>
    <d v="2026-09-08T15:26:58"/>
    <d v="2026-09-08T21:34:5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SURVEY_NEW_MANJA"/>
    <s v="DARMO GUBENG"/>
    <s v="NO ADDON"/>
    <m/>
    <s v="MIE - INVALID SURVEY - Kendala Jalur/Rute Tarikan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m/>
    <m/>
    <m/>
    <e v="#NUM!"/>
    <e v="#NUM!"/>
    <x v="0"/>
    <x v="16"/>
  </r>
  <r>
    <n v="176"/>
    <n v="1002576296"/>
    <n v="3"/>
    <x v="0"/>
    <n v="4"/>
    <s v="KUDUS"/>
    <s v="PURWODADI"/>
    <s v="PWB"/>
    <s v="REG"/>
    <s v="AO"/>
    <s v="NEW SALES"/>
    <s v="1P INET"/>
    <s v="MIA - INVALID SURVEY"/>
    <s v="RBS-Regional 3"/>
    <d v="2026-09-08T09:32:56"/>
    <d v="2026-09-08T10:11:13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SURVEY_NEW_MANJA"/>
    <s v="X"/>
    <s v="NO ADDON"/>
    <m/>
    <s v="MIE - INVALID SURVEY - Kendala Jalur/Rute Tarikan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m/>
    <m/>
    <m/>
    <e v="#NUM!"/>
    <e v="#NUM!"/>
    <x v="0"/>
    <x v="0"/>
  </r>
  <r>
    <n v="177"/>
    <n v="1002577215"/>
    <n v="3"/>
    <x v="0"/>
    <n v="4"/>
    <s v="SOLO"/>
    <s v="KLATEN"/>
    <s v="KLX"/>
    <s v="REG"/>
    <s v="AO"/>
    <s v="NEW SALES"/>
    <s v="1P INET"/>
    <s v="MIA - INVALID SURVEY"/>
    <s v="RBS-Regional 3"/>
    <d v="2026-09-08T14:41:57"/>
    <d v="2026-09-09T08:42:06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m/>
    <s v="SURVEY_NEW_MANJA"/>
    <s v="X"/>
    <s v="NO ADDON"/>
    <m/>
    <s v="MIE - INVALID SURVEY - Kendala Jalur/Rute Tarikan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m/>
    <m/>
    <m/>
    <e v="#NUM!"/>
    <e v="#NUM!"/>
    <x v="0"/>
    <x v="0"/>
  </r>
  <r>
    <n v="178"/>
    <n v="1002577223"/>
    <n v="3"/>
    <x v="1"/>
    <n v="5"/>
    <s v="PASURUAN"/>
    <s v="LUMAJANG"/>
    <s v="LMJ"/>
    <s v="REG"/>
    <s v="AO"/>
    <s v="NEW SALES"/>
    <s v="1P INET"/>
    <s v="MIA - INVALID SURVEY"/>
    <s v="RBS-Regional 3"/>
    <d v="2026-09-08T14:44:56"/>
    <d v="2026-09-08T19:47:56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SURVEY_NEW_MANJA"/>
    <s v="LUMAJANG"/>
    <s v="NO ADDON"/>
    <m/>
    <s v="MIE - INVALID SURVEY - Pelanggan RNA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m/>
    <m/>
    <m/>
    <e v="#NUM!"/>
    <e v="#NUM!"/>
    <x v="0"/>
    <x v="26"/>
  </r>
  <r>
    <n v="179"/>
    <n v="1002576684"/>
    <n v="3"/>
    <x v="6"/>
    <n v="5"/>
    <s v="MADURA"/>
    <s v="PAMEKASAN"/>
    <s v="PME"/>
    <s v="REG"/>
    <s v="AO"/>
    <s v="NEW SALES"/>
    <s v="1P INET"/>
    <s v="MIA - INVALID SURVEY"/>
    <s v="RBS-Regional 3"/>
    <d v="2026-09-08T11:23:57"/>
    <d v="2026-09-08T21:34:16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SURVEY_NEW_MANJA"/>
    <s v="PAMEKASAN"/>
    <s v="NETMONK"/>
    <m/>
    <s v="MIE - INVALID SURVEY - Kendala Jalur/Rute Tarikan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m/>
    <m/>
    <m/>
    <e v="#NUM!"/>
    <e v="#NUM!"/>
    <x v="0"/>
    <x v="8"/>
  </r>
  <r>
    <n v="180"/>
    <n v="1002576682"/>
    <n v="3"/>
    <x v="6"/>
    <n v="5"/>
    <s v="MADURA"/>
    <s v="PAMEKASAN"/>
    <s v="SPK"/>
    <s v="REG"/>
    <s v="AO"/>
    <s v="NEW SALES"/>
    <s v="1P INET"/>
    <s v="MIA - INVALID SURVEY"/>
    <s v="RBS-Regional 3"/>
    <d v="2026-09-08T11:23:57"/>
    <d v="2026-09-08T21:33:41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m/>
    <s v="SURVEY_NEW_MANJA"/>
    <s v="X"/>
    <s v="NO ADDON"/>
    <m/>
    <s v="MIE - INVALID SURVEY - Kendala Jalur/Rute Tarikan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  <x v="8"/>
  </r>
  <r>
    <n v="181"/>
    <n v="1002577522"/>
    <n v="3"/>
    <x v="0"/>
    <n v="4"/>
    <s v="SOLO"/>
    <s v="INNER - SOLO JATENG TIMUR"/>
    <s v="MSO"/>
    <s v="REG"/>
    <s v="AO"/>
    <s v="NEW SALES"/>
    <s v="1P INET"/>
    <s v="MIA - INVALID SURVEY"/>
    <s v="RBS-Regional 3"/>
    <d v="2026-09-08T16:11:56"/>
    <d v="2026-09-09T08:42:48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SURVEY_NEW_MANJA"/>
    <s v="SOLO PALUR"/>
    <s v="NO ADDON"/>
    <m/>
    <s v="MIE - INVALID SURVEY - Kendala Jalur/Rute Tarikan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m/>
    <m/>
    <m/>
    <e v="#NUM!"/>
    <e v="#NUM!"/>
    <x v="0"/>
    <x v="0"/>
  </r>
  <r>
    <n v="182"/>
    <n v="1002575649"/>
    <n v="3"/>
    <x v="6"/>
    <n v="5"/>
    <s v="MADURA"/>
    <s v="BANGKALAN"/>
    <s v="TBU"/>
    <s v="REG"/>
    <s v="AO"/>
    <s v="NEW SALES"/>
    <s v="1P INET"/>
    <s v="MIA - INVALID SURVEY"/>
    <s v="RBS-Regional 3"/>
    <d v="2026-09-07T16:05:57"/>
    <d v="2026-09-08T08:31:12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m/>
    <s v="SURVEY_NEW_MANJA"/>
    <s v="X"/>
    <s v="NO ADDON"/>
    <m/>
    <s v="MIE - INVALID SURVEY - Kendala Jalur/Rute Tarikan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  <x v="8"/>
  </r>
  <r>
    <n v="183"/>
    <n v="1002575467"/>
    <n v="3"/>
    <x v="6"/>
    <n v="5"/>
    <s v="SBY UTARA"/>
    <s v="TANDES"/>
    <s v="KLN"/>
    <s v="REG"/>
    <s v="AO"/>
    <s v="NEW SALES"/>
    <s v="1P INET"/>
    <s v="MIA - INVALID SURVEY"/>
    <s v="RBS-Regional 3"/>
    <d v="2026-09-07T15:20:56"/>
    <d v="2026-09-08T09:38:48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SURVEY_NEW_MANJA"/>
    <s v="KEBALEN"/>
    <s v="NO ADDON"/>
    <m/>
    <s v="MIE - INVALID SURVEY - Kendala Perizinan/IKR-IKG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  <x v="16"/>
  </r>
  <r>
    <n v="184"/>
    <n v="1002574698"/>
    <n v="3"/>
    <x v="0"/>
    <n v="4"/>
    <s v="SOLO"/>
    <s v="SRAGEN"/>
    <s v="SRG"/>
    <s v="REG"/>
    <s v="AO"/>
    <s v="NEW SALES"/>
    <s v="1P INET"/>
    <s v="MIA - INVALID SURVEY"/>
    <s v="RBS-Regional 3"/>
    <d v="2026-09-07T11:50:57"/>
    <d v="2026-09-08T10:08:20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SURVEY_NEW_MANJA"/>
    <s v="X"/>
    <s v="NO ADDON"/>
    <m/>
    <s v="MIE - INVALID SURVEY - Kendala Jalur/Rute Tarikan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m/>
    <m/>
    <m/>
    <e v="#NUM!"/>
    <e v="#NUM!"/>
    <x v="0"/>
    <x v="0"/>
  </r>
  <r>
    <n v="185"/>
    <n v="1002573666"/>
    <n v="3"/>
    <x v="6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  <x v="8"/>
  </r>
  <r>
    <n v="186"/>
    <n v="1002572873"/>
    <n v="3"/>
    <x v="6"/>
    <n v="5"/>
    <s v="SBY UTARA"/>
    <s v="KENJERAN"/>
    <s v="KPS"/>
    <s v="REG"/>
    <s v="AO"/>
    <s v="NEW SALES"/>
    <s v="1P INET"/>
    <s v="MIA - INVALID SURVEY"/>
    <s v="RBS-Regional 3"/>
    <d v="2026-09-05T10:23:56"/>
    <d v="2026-09-05T21:01:10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m/>
    <s v="SURVEY_NEW_MANJA"/>
    <s v="KAPASAN"/>
    <s v="OCA"/>
    <m/>
    <s v="MIE - INVALID SURVEY - Kendala Jalur/Rute Tarikan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  <x v="16"/>
  </r>
  <r>
    <n v="187"/>
    <n v="1002571407"/>
    <n v="3"/>
    <x v="6"/>
    <n v="5"/>
    <s v="SBY UTARA"/>
    <s v="MANYAR"/>
    <s v="MGO"/>
    <s v="REG"/>
    <s v="AO"/>
    <s v="NEW SALES"/>
    <m/>
    <s v="MIA - INVALID SURVEY"/>
    <s v="RBS-Regional 3"/>
    <d v="2026-09-04T11:43:31"/>
    <d v="2026-09-05T09:24:04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6"/>
  </r>
  <r>
    <n v="188"/>
    <n v="1002571663"/>
    <n v="3"/>
    <x v="6"/>
    <n v="5"/>
    <s v="MADURA"/>
    <s v="PAMEKASAN"/>
    <s v="SMP"/>
    <s v="REG"/>
    <s v="AO"/>
    <s v="NEW SALES"/>
    <s v="1P INET"/>
    <s v="MIA - INVALID SURVEY"/>
    <s v="RBS-Regional 3"/>
    <d v="2026-09-04T13:41:56"/>
    <d v="2026-09-05T09:30:02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SURVEY_NEW_MANJA"/>
    <s v="X"/>
    <s v="NO ADDON"/>
    <m/>
    <s v="MIE - INVALID SURVEY - Kendala Jalur/Rute Tarikan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  <x v="8"/>
  </r>
  <r>
    <n v="189"/>
    <n v="1002571167"/>
    <n v="3"/>
    <x v="6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  <x v="8"/>
  </r>
  <r>
    <n v="190"/>
    <n v="1002571384"/>
    <n v="3"/>
    <x v="6"/>
    <n v="5"/>
    <s v="MADURA"/>
    <s v="BANGKALAN"/>
    <s v="SPG"/>
    <s v="REG"/>
    <s v="AO"/>
    <s v="NEW SALES"/>
    <m/>
    <s v="MIA - INVALID SURVEY"/>
    <s v="RBS-Regional 3"/>
    <d v="2026-09-04T11:38:30"/>
    <d v="2026-09-05T09:33:01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m/>
    <s v="SURVEY_NEW_MANJA"/>
    <s v="SAMPANG"/>
    <s v="NETMONK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  <x v="8"/>
  </r>
  <r>
    <n v="191"/>
    <n v="1002570860"/>
    <n v="3"/>
    <x v="6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  <x v="8"/>
  </r>
  <r>
    <n v="192"/>
    <n v="1002572573"/>
    <n v="3"/>
    <x v="6"/>
    <n v="5"/>
    <s v="SBY UTARA"/>
    <s v="KENJERAN"/>
    <s v="KJR"/>
    <s v="REG"/>
    <s v="AO"/>
    <s v="NEW SALES"/>
    <m/>
    <s v="MIA - INVALID SURVEY"/>
    <s v="RBS-Regional 3"/>
    <d v="2026-09-04T17:14:44"/>
    <d v="2026-09-05T21:07:16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m/>
    <s v="SURVEY_NEW_MANJA"/>
    <s v="KENJERAN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  <x v="16"/>
  </r>
  <r>
    <n v="193"/>
    <n v="1002569624"/>
    <n v="3"/>
    <x v="6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  <x v="8"/>
  </r>
  <r>
    <n v="194"/>
    <n v="1002569340"/>
    <n v="3"/>
    <x v="1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  <x v="1"/>
  </r>
  <r>
    <n v="195"/>
    <n v="1002566559"/>
    <n v="3"/>
    <x v="6"/>
    <n v="5"/>
    <s v="SBY UTARA"/>
    <s v="MANYAR"/>
    <s v="MGO"/>
    <s v="REG"/>
    <s v="AO"/>
    <s v="NEW SALES"/>
    <s v="1P INET"/>
    <s v="MIA - INVALID SURVEY"/>
    <s v="RBS-Regional 3"/>
    <d v="2026-09-02T07:21:56"/>
    <d v="2026-09-02T21:40:11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m/>
    <s v="SURVEY_NEW_MANJA"/>
    <s v="MERGOYOSO"/>
    <s v="NO ADDON"/>
    <m/>
    <s v="MIE - INVALID SURVEY - Kendala Jalur/Rute Tarikan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6"/>
  </r>
  <r>
    <n v="196"/>
    <n v="1002564024"/>
    <n v="3"/>
    <x v="6"/>
    <n v="5"/>
    <s v="MADURA"/>
    <s v="BANGKALAN"/>
    <s v="KPP"/>
    <s v="REG"/>
    <s v="AO"/>
    <s v="NEW SALES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8"/>
  </r>
  <r>
    <n v="197"/>
    <n v="1002566030"/>
    <n v="3"/>
    <x v="2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27"/>
  </r>
  <r>
    <n v="198"/>
    <n v="1002576110"/>
    <n v="3"/>
    <x v="2"/>
    <n v="5"/>
    <s v="MADIUN"/>
    <s v="PONOROGO"/>
    <s v="SLH"/>
    <s v="REG"/>
    <s v="AO"/>
    <s v="NEW SALES"/>
    <s v="1P INET"/>
    <s v="IHLD - UNSC PT3"/>
    <s v="RBS-Regional 3"/>
    <d v="2026-09-08T08:38:54"/>
    <d v="2026-09-08T10:16:14"/>
    <n v="69384487"/>
    <m/>
    <m/>
    <s v="SMP Negeri 2 slahung"/>
    <m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8-09T08:39:53"/>
    <d v="2026-09-07T00:00:00"/>
    <m/>
    <s v="UNSC"/>
    <s v="SAMBIT SUMOROTO"/>
    <s v="OCA"/>
    <m/>
    <s v="IHLD - UNSC PT3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2"/>
  </r>
  <r>
    <n v="201"/>
    <n v="1002576984"/>
    <n v="3"/>
    <x v="5"/>
    <n v="4"/>
    <s v="PEKALONGAN"/>
    <s v="BREBES"/>
    <s v="KTM"/>
    <s v="REG"/>
    <s v="AO"/>
    <s v="NEW SALES"/>
    <m/>
    <s v="8 | OSS - PONR"/>
    <s v="RBS-Regional 3"/>
    <d v="2026-09-08T13:37:45"/>
    <d v="2026-09-09T08:54:1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ACT_COM"/>
    <s v="KETANGGUNGAN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m/>
    <m/>
    <m/>
    <e v="#NUM!"/>
    <e v="#NUM!"/>
    <x v="0"/>
    <x v="0"/>
  </r>
  <r>
    <n v="204"/>
    <n v="1002576164"/>
    <n v="3"/>
    <x v="4"/>
    <n v="4"/>
    <s v="PURWOKERTO"/>
    <s v="PURBALINGGA"/>
    <s v="PBG"/>
    <s v="REG"/>
    <s v="AO"/>
    <s v="NEW SALES"/>
    <s v="1P INET"/>
    <s v="8 | OSS - PONR"/>
    <s v="RBS-Regional 3"/>
    <d v="2026-09-08T08:56:56"/>
    <d v="2026-09-09T09:00:14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ACT_COM"/>
    <s v="X"/>
    <s v="NO ADDON"/>
    <m/>
    <s v="PONR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0"/>
  </r>
  <r>
    <n v="205"/>
    <n v="1002577729"/>
    <n v="3"/>
    <x v="0"/>
    <n v="4"/>
    <s v="SOLO"/>
    <s v="BOYOLALI"/>
    <s v="BYL"/>
    <s v="REG"/>
    <s v="AO"/>
    <s v="NEW SALES"/>
    <m/>
    <s v="8 | OSS - PONR"/>
    <s v="RBS-Regional 3"/>
    <d v="2026-09-08T17:54:45"/>
    <d v="2026-09-09T08:55:54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ACT_COM"/>
    <s v="BOYOLALI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m/>
    <m/>
    <m/>
    <e v="#NUM!"/>
    <e v="#NUM!"/>
    <x v="0"/>
    <x v="0"/>
  </r>
  <r>
    <n v="206"/>
    <n v="1002577347"/>
    <n v="3"/>
    <x v="6"/>
    <n v="5"/>
    <s v="SBY UTARA"/>
    <s v="GRESIK"/>
    <s v="GSK"/>
    <s v="REG"/>
    <s v="AO"/>
    <s v="NEW SALES"/>
    <m/>
    <s v="8 | OSS - PONR"/>
    <s v="RBS-Regional 3"/>
    <d v="2026-09-08T15:17:18"/>
    <d v="2026-09-08T18:25:46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ACT_COM"/>
    <s v="GRESIK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m/>
    <m/>
    <m/>
    <e v="#NUM!"/>
    <e v="#NUM!"/>
    <x v="0"/>
    <x v="17"/>
  </r>
  <r>
    <n v="207"/>
    <n v="1002576013"/>
    <n v="3"/>
    <x v="2"/>
    <n v="5"/>
    <s v="KEDIRI"/>
    <s v="TULUNGAGUNG"/>
    <s v="TUL"/>
    <s v="REG"/>
    <s v="AO"/>
    <s v="NEW SALES"/>
    <s v="1P INET"/>
    <s v="8 | OSS - PONR"/>
    <s v="RBS-Regional 3"/>
    <d v="2026-09-08T07:44:56"/>
    <d v="2026-09-08T18:02:17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ACT_COM"/>
    <s v="TULUNGAGUNG"/>
    <s v="NO ADDON"/>
    <m/>
    <s v="PONR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15"/>
  </r>
  <r>
    <n v="208"/>
    <n v="1002577234"/>
    <n v="3"/>
    <x v="7"/>
    <n v="5"/>
    <s v="MATARAM"/>
    <s v="LOMBOK TIMUR UTARA"/>
    <s v="MBG"/>
    <s v="REG"/>
    <s v="AO"/>
    <s v="NEW SALES"/>
    <m/>
    <s v="8 | OSS - PONR"/>
    <s v="RBS-Regional 3"/>
    <d v="2026-09-08T14:48:37"/>
    <d v="2026-09-09T09:06:33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ACT_COM"/>
    <s v="LOMBOK TIMU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m/>
    <m/>
    <m/>
    <e v="#NUM!"/>
    <e v="#NUM!"/>
    <x v="0"/>
    <x v="14"/>
  </r>
  <r>
    <n v="209"/>
    <n v="1002574437"/>
    <n v="3"/>
    <x v="2"/>
    <n v="5"/>
    <s v="MADIUN"/>
    <s v="BOJONEGORO"/>
    <s v="KDU"/>
    <s v="REG"/>
    <s v="AO"/>
    <s v="NEW SALES"/>
    <s v="1P INET"/>
    <s v="8 | OSS - PONR"/>
    <s v="RBS-Regional 3"/>
    <d v="2026-09-07T10:53:56"/>
    <d v="2026-09-09T00:40:42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ACT_COM"/>
    <s v="PADANGAN"/>
    <s v="ANTAREZ"/>
    <m/>
    <s v="PONR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m/>
    <m/>
    <m/>
    <e v="#NUM!"/>
    <e v="#NUM!"/>
    <x v="0"/>
    <x v="13"/>
  </r>
  <r>
    <n v="210"/>
    <n v="1002574942"/>
    <n v="3"/>
    <x v="3"/>
    <n v="5"/>
    <s v="SINGARJA"/>
    <s v="GIANYAR"/>
    <s v="UBU"/>
    <s v="REG"/>
    <s v="AO"/>
    <s v="NEW SALES"/>
    <m/>
    <s v="8 | OSS - PONR"/>
    <s v="RBS-Regional 3"/>
    <d v="2026-09-07T13:24:53"/>
    <d v="2026-09-08T17:20:18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m/>
    <m/>
    <m/>
    <e v="#NUM!"/>
    <e v="#NUM!"/>
    <x v="0"/>
    <x v="28"/>
  </r>
  <r>
    <n v="211"/>
    <n v="1002575686"/>
    <n v="3"/>
    <x v="7"/>
    <n v="5"/>
    <s v="KUPANG"/>
    <s v="MAUMERE"/>
    <s v="MMR"/>
    <s v="REG"/>
    <s v="AO"/>
    <s v="NEW SALES"/>
    <s v="1P INET"/>
    <s v="8 | OSS - PONR"/>
    <s v="RBS-Regional 3"/>
    <d v="2026-09-07T16:14:56"/>
    <d v="2026-09-08T17:11:56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ACT_COM"/>
    <s v="X"/>
    <s v="NO ADDON"/>
    <m/>
    <s v="PONR"/>
    <s v="HSI Bisnis Basic PSB 70% - 50 Mbps"/>
    <s v="INDIBIZ"/>
    <m/>
    <m/>
    <d v="2026-09-08T13:00:00"/>
    <s v="2026-09-08 13:00:00 | telp :081338299511 alt :081338299511 manja : pagi / siang 08/09/2026 hub sebelum ke lokasi  "/>
    <m/>
    <m/>
    <m/>
    <e v="#NUM!"/>
    <e v="#NUM!"/>
    <x v="0"/>
    <x v="25"/>
  </r>
  <r>
    <n v="212"/>
    <n v="1002574883"/>
    <n v="3"/>
    <x v="6"/>
    <n v="5"/>
    <s v="SBY UTARA"/>
    <s v="KENJERAN"/>
    <s v="KPS"/>
    <s v="REG"/>
    <s v="AO"/>
    <s v="NEW SALES"/>
    <s v="1P INET"/>
    <s v="8 | OSS - PONR"/>
    <s v="RBS-Regional 3"/>
    <d v="2026-09-07T13:08:56"/>
    <d v="2026-09-08T15:13:35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m/>
    <s v="ACT_COM"/>
    <s v="KAPASAN"/>
    <s v="NO ADDON"/>
    <m/>
    <s v="PONR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  <x v="16"/>
  </r>
  <r>
    <n v="213"/>
    <n v="1002575129"/>
    <n v="3"/>
    <x v="7"/>
    <n v="5"/>
    <s v="KUPANG"/>
    <s v="WAINGAPU"/>
    <s v="WGP"/>
    <s v="REG"/>
    <s v="AO"/>
    <s v="NEW SALES"/>
    <s v="1P INET"/>
    <s v="8 | OSS - PONR"/>
    <s v="RBS-Regional 3"/>
    <d v="2026-09-07T14:05:56"/>
    <d v="2026-09-09T08:22:06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ACT_COM"/>
    <s v="X"/>
    <s v="NO ADDON"/>
    <m/>
    <s v="PONR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m/>
    <m/>
    <m/>
    <e v="#NUM!"/>
    <e v="#NUM!"/>
    <x v="0"/>
    <x v="29"/>
  </r>
  <r>
    <n v="214"/>
    <n v="1002573484"/>
    <n v="3"/>
    <x v="7"/>
    <n v="5"/>
    <s v="KUPANG"/>
    <s v="MAUMERE"/>
    <s v="MMR"/>
    <s v="REG"/>
    <s v="AO"/>
    <s v="NEW SALES"/>
    <s v="1P INET"/>
    <s v="8 | OSS - PONR"/>
    <s v="RBS-Regional 3"/>
    <d v="2026-09-06T09:38:57"/>
    <d v="2026-09-07T11:09:40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ACT_COM"/>
    <s v="X"/>
    <s v="NO ADDON"/>
    <m/>
    <s v="PONR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m/>
    <m/>
    <m/>
    <e v="#NUM!"/>
    <e v="#NUM!"/>
    <x v="0"/>
    <x v="25"/>
  </r>
  <r>
    <n v="215"/>
    <n v="1002572924"/>
    <n v="3"/>
    <x v="7"/>
    <n v="5"/>
    <s v="MATARAM"/>
    <s v="INNER - NUSA TENGGARA"/>
    <s v="MTR"/>
    <s v="REG"/>
    <s v="AO"/>
    <s v="NEW SALES"/>
    <s v="1P INET"/>
    <s v="8 | OSS - PONR"/>
    <s v="RBS-Regional 3"/>
    <d v="2026-09-05T11:08:56"/>
    <d v="2026-09-07T12:26:05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ACT_COM"/>
    <s v="X"/>
    <s v="NO ADDON"/>
    <m/>
    <s v="PONR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m/>
    <m/>
    <m/>
    <e v="#NUM!"/>
    <e v="#NUM!"/>
    <x v="0"/>
    <x v="30"/>
  </r>
  <r>
    <n v="216"/>
    <n v="1002570941"/>
    <n v="3"/>
    <x v="1"/>
    <n v="5"/>
    <s v="JEMBER"/>
    <s v="JEMBER"/>
    <s v="JER"/>
    <s v="REG"/>
    <s v="AO"/>
    <s v="NEW SALES"/>
    <s v="1P INET"/>
    <s v="8 | OSS - PONR"/>
    <s v="RBS-Regional 3"/>
    <d v="2026-09-04T09:21:57"/>
    <d v="2026-09-05T21:28:36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ACT_COM"/>
    <s v="JEMBER"/>
    <s v="OCA"/>
    <m/>
    <s v="PONR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m/>
    <m/>
    <m/>
    <e v="#NUM!"/>
    <e v="#NUM!"/>
    <x v="0"/>
    <x v="5"/>
  </r>
  <r>
    <n v="217"/>
    <n v="1002570808"/>
    <n v="3"/>
    <x v="7"/>
    <n v="5"/>
    <s v="KUPANG"/>
    <s v="MAUMERE"/>
    <s v="LRT"/>
    <s v="REG"/>
    <s v="AO"/>
    <s v="NEW SALES"/>
    <s v="1P INET"/>
    <s v="8 | OSS - PONR"/>
    <s v="RBS-Regional 3"/>
    <d v="2026-09-04T08:29:57"/>
    <d v="2026-09-09T07:06:38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ACT_COM"/>
    <s v="X"/>
    <s v="NO ADDON"/>
    <m/>
    <s v="PONR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m/>
    <m/>
    <m/>
    <e v="#NUM!"/>
    <e v="#NUM!"/>
    <x v="0"/>
    <x v="25"/>
  </r>
  <r>
    <n v="218"/>
    <n v="1002569768"/>
    <n v="3"/>
    <x v="7"/>
    <n v="5"/>
    <s v="KUPANG"/>
    <s v="LABOAN BAJO"/>
    <s v="RTE"/>
    <s v="REG"/>
    <s v="AO"/>
    <s v="NEW SALES"/>
    <s v="1P INET"/>
    <s v="8 | OSS - PONR"/>
    <s v="RBS-Regional 3"/>
    <d v="2026-09-03T13:32:56"/>
    <d v="2026-09-04T09:28:43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ACT_COM"/>
    <s v="X"/>
    <s v="NETMONK"/>
    <m/>
    <s v="PONR"/>
    <s v="HSI Bisnis Basic Bundling Netmonk Promo H2 2026 PSB 70% - 150 Mbps"/>
    <s v="INDIBIZ"/>
    <m/>
    <m/>
    <d v="2026-09-04T13:00:00"/>
    <s v="2026-09-04 13:00:00 | telp :081389965815 alt : manja : pagi / siang 04/09/2026 hub sebelum kelokasi"/>
    <m/>
    <m/>
    <m/>
    <e v="#NUM!"/>
    <e v="#NUM!"/>
    <x v="0"/>
    <x v="31"/>
  </r>
  <r>
    <n v="219"/>
    <n v="1002566634"/>
    <n v="3"/>
    <x v="7"/>
    <n v="5"/>
    <s v="KUPANG"/>
    <s v="MAUMERE"/>
    <s v="LRT"/>
    <s v="REG"/>
    <s v="AO"/>
    <s v="NEW SALES"/>
    <s v="1P INET"/>
    <s v="8 | OSS - PONR"/>
    <s v="RBS-Regional 3"/>
    <d v="2026-09-02T08:23:57"/>
    <d v="2026-09-04T11:33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ACT_COM"/>
    <s v="X"/>
    <s v="NO ADDON"/>
    <m/>
    <s v="PONR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  <x v="25"/>
  </r>
  <r>
    <n v="220"/>
    <n v="1002566694"/>
    <n v="3"/>
    <x v="7"/>
    <n v="5"/>
    <s v="KUPANG"/>
    <s v="MAUMERE"/>
    <s v="LRT"/>
    <s v="REG"/>
    <s v="AO"/>
    <s v="NEW SALES"/>
    <s v="1P INET"/>
    <s v="8 | OSS - PONR"/>
    <s v="RBS-Regional 3"/>
    <d v="2026-09-02T08:42:57"/>
    <d v="2026-09-09T07:25:40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ACT_COM"/>
    <s v="X"/>
    <s v="NO ADDON"/>
    <m/>
    <s v="PONR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m/>
    <m/>
    <m/>
    <e v="#NUM!"/>
    <e v="#NUM!"/>
    <x v="0"/>
    <x v="25"/>
  </r>
  <r>
    <n v="221"/>
    <n v="1002577071"/>
    <n v="3"/>
    <x v="1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  <x v="5"/>
  </r>
  <r>
    <n v="222"/>
    <n v="1002576397"/>
    <n v="3"/>
    <x v="6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  <x v="17"/>
  </r>
  <r>
    <n v="223"/>
    <n v="1002576880"/>
    <n v="3"/>
    <x v="2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  <x v="23"/>
  </r>
  <r>
    <n v="224"/>
    <n v="1002576872"/>
    <n v="3"/>
    <x v="2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32"/>
  </r>
  <r>
    <n v="225"/>
    <n v="1002576120"/>
    <n v="3"/>
    <x v="6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  <x v="17"/>
  </r>
  <r>
    <n v="226"/>
    <n v="1002576384"/>
    <n v="3"/>
    <x v="6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6"/>
  </r>
  <r>
    <n v="227"/>
    <n v="1002576408"/>
    <n v="3"/>
    <x v="4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  <x v="0"/>
  </r>
  <r>
    <n v="228"/>
    <n v="1002576374"/>
    <n v="3"/>
    <x v="6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16"/>
  </r>
  <r>
    <n v="229"/>
    <n v="1002576709"/>
    <n v="3"/>
    <x v="2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  <x v="33"/>
  </r>
  <r>
    <n v="230"/>
    <n v="1002576339"/>
    <n v="3"/>
    <x v="4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0"/>
  </r>
  <r>
    <n v="231"/>
    <n v="1002576255"/>
    <n v="3"/>
    <x v="1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  <x v="3"/>
  </r>
  <r>
    <n v="232"/>
    <n v="1002576178"/>
    <n v="3"/>
    <x v="6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8"/>
  </r>
  <r>
    <n v="233"/>
    <n v="1002576193"/>
    <n v="3"/>
    <x v="2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  <x v="11"/>
  </r>
  <r>
    <n v="235"/>
    <n v="1002576157"/>
    <n v="3"/>
    <x v="6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  <x v="8"/>
  </r>
  <r>
    <n v="236"/>
    <n v="1002576215"/>
    <n v="3"/>
    <x v="7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  <x v="20"/>
  </r>
  <r>
    <n v="237"/>
    <n v="1002576185"/>
    <n v="3"/>
    <x v="6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  <x v="8"/>
  </r>
  <r>
    <n v="238"/>
    <n v="1002576234"/>
    <n v="3"/>
    <x v="4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0"/>
  </r>
  <r>
    <n v="239"/>
    <n v="1002577686"/>
    <n v="3"/>
    <x v="1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  <x v="5"/>
  </r>
  <r>
    <n v="240"/>
    <n v="1002577696"/>
    <n v="3"/>
    <x v="7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  <x v="14"/>
  </r>
  <r>
    <n v="242"/>
    <n v="1002576535"/>
    <n v="3"/>
    <x v="0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  <x v="0"/>
  </r>
  <r>
    <n v="243"/>
    <n v="1002576568"/>
    <n v="3"/>
    <x v="1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  <x v="3"/>
  </r>
  <r>
    <n v="245"/>
    <n v="1002576024"/>
    <n v="3"/>
    <x v="6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6"/>
  </r>
  <r>
    <n v="246"/>
    <n v="1002575995"/>
    <n v="3"/>
    <x v="1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"/>
  </r>
  <r>
    <n v="247"/>
    <n v="1002576101"/>
    <n v="3"/>
    <x v="1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  <x v="12"/>
  </r>
  <r>
    <n v="248"/>
    <n v="1002576771"/>
    <n v="3"/>
    <x v="2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  <x v="13"/>
  </r>
  <r>
    <n v="249"/>
    <n v="1002576773"/>
    <n v="3"/>
    <x v="2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  <x v="2"/>
  </r>
  <r>
    <n v="250"/>
    <n v="1002576186"/>
    <n v="3"/>
    <x v="6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  <x v="8"/>
  </r>
  <r>
    <n v="252"/>
    <n v="1002577385"/>
    <n v="3"/>
    <x v="4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  <x v="0"/>
  </r>
  <r>
    <n v="254"/>
    <n v="1002577558"/>
    <n v="3"/>
    <x v="7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  <x v="14"/>
  </r>
  <r>
    <n v="255"/>
    <n v="1002576669"/>
    <n v="3"/>
    <x v="2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  <x v="2"/>
  </r>
  <r>
    <n v="257"/>
    <n v="1002576486"/>
    <n v="3"/>
    <x v="0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  <x v="0"/>
  </r>
  <r>
    <n v="258"/>
    <n v="1002576624"/>
    <n v="3"/>
    <x v="2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  <x v="13"/>
  </r>
  <r>
    <n v="259"/>
    <n v="1002576478"/>
    <n v="3"/>
    <x v="1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  <x v="26"/>
  </r>
  <r>
    <n v="260"/>
    <n v="1002575856"/>
    <n v="3"/>
    <x v="6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  <x v="6"/>
  </r>
  <r>
    <n v="261"/>
    <n v="1002575817"/>
    <n v="3"/>
    <x v="6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  <x v="6"/>
  </r>
  <r>
    <n v="262"/>
    <n v="1002574372"/>
    <n v="3"/>
    <x v="3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  <x v="28"/>
  </r>
  <r>
    <n v="263"/>
    <n v="1002575629"/>
    <n v="3"/>
    <x v="4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OTHERS"/>
    <n v="20260907"/>
    <s v="Completed"/>
    <s v="undefined  Total (Sebelum PPN) : 0"/>
    <s v="OTHER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  <x v="0"/>
  </r>
  <r>
    <n v="264"/>
    <n v="1002574357"/>
    <n v="3"/>
    <x v="2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  <x v="13"/>
  </r>
  <r>
    <n v="265"/>
    <n v="1002574438"/>
    <n v="3"/>
    <x v="2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  <x v="23"/>
  </r>
  <r>
    <n v="266"/>
    <n v="1002575744"/>
    <n v="3"/>
    <x v="4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  <x v="0"/>
  </r>
  <r>
    <n v="267"/>
    <n v="1002575143"/>
    <n v="3"/>
    <x v="0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  <x v="0"/>
  </r>
  <r>
    <n v="268"/>
    <n v="1002575152"/>
    <n v="3"/>
    <x v="2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32"/>
  </r>
  <r>
    <n v="270"/>
    <n v="1002574349"/>
    <n v="3"/>
    <x v="0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  <x v="0"/>
  </r>
  <r>
    <n v="271"/>
    <n v="1002575180"/>
    <n v="3"/>
    <x v="6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  <x v="8"/>
  </r>
  <r>
    <n v="272"/>
    <n v="1002575543"/>
    <n v="3"/>
    <x v="6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  <x v="8"/>
  </r>
  <r>
    <n v="275"/>
    <n v="1002575558"/>
    <n v="3"/>
    <x v="5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  <x v="0"/>
  </r>
  <r>
    <n v="276"/>
    <n v="1002575560"/>
    <n v="3"/>
    <x v="0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  <x v="0"/>
  </r>
  <r>
    <n v="278"/>
    <n v="1002574951"/>
    <n v="3"/>
    <x v="5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  <x v="0"/>
  </r>
  <r>
    <n v="279"/>
    <n v="1002574884"/>
    <n v="3"/>
    <x v="1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  <x v="3"/>
  </r>
  <r>
    <n v="281"/>
    <n v="1002574956"/>
    <n v="3"/>
    <x v="7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  <x v="20"/>
  </r>
  <r>
    <n v="282"/>
    <n v="1002574910"/>
    <n v="3"/>
    <x v="2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  <x v="33"/>
  </r>
  <r>
    <n v="285"/>
    <n v="1002574115"/>
    <n v="3"/>
    <x v="5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  <x v="0"/>
  </r>
  <r>
    <n v="287"/>
    <n v="1002574893"/>
    <n v="3"/>
    <x v="2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  <x v="13"/>
  </r>
  <r>
    <n v="290"/>
    <n v="1002574924"/>
    <n v="3"/>
    <x v="2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  <x v="27"/>
  </r>
  <r>
    <n v="292"/>
    <n v="1002574744"/>
    <n v="3"/>
    <x v="2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  <x v="2"/>
  </r>
  <r>
    <n v="294"/>
    <n v="1002574994"/>
    <n v="3"/>
    <x v="4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  <x v="0"/>
  </r>
  <r>
    <n v="295"/>
    <n v="1002574733"/>
    <n v="3"/>
    <x v="5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  <x v="0"/>
  </r>
  <r>
    <n v="297"/>
    <n v="1002574955"/>
    <n v="3"/>
    <x v="2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  <x v="33"/>
  </r>
  <r>
    <n v="298"/>
    <n v="1002574069"/>
    <n v="3"/>
    <x v="1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  <x v="5"/>
  </r>
  <r>
    <n v="299"/>
    <n v="1002575678"/>
    <n v="3"/>
    <x v="6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  <x v="6"/>
  </r>
  <r>
    <n v="300"/>
    <n v="1002575705"/>
    <n v="3"/>
    <x v="7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  <x v="14"/>
  </r>
  <r>
    <n v="301"/>
    <n v="1002574880"/>
    <n v="3"/>
    <x v="5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  <x v="0"/>
  </r>
  <r>
    <n v="302"/>
    <n v="1002574875"/>
    <n v="3"/>
    <x v="6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16"/>
  </r>
  <r>
    <n v="303"/>
    <n v="1002575104"/>
    <n v="3"/>
    <x v="2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  <x v="13"/>
  </r>
  <r>
    <n v="304"/>
    <n v="1002574027"/>
    <n v="3"/>
    <x v="2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  <x v="33"/>
  </r>
  <r>
    <n v="305"/>
    <n v="1002575331"/>
    <n v="3"/>
    <x v="2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  <x v="27"/>
  </r>
  <r>
    <n v="306"/>
    <n v="1002575945"/>
    <n v="3"/>
    <x v="1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  <x v="5"/>
  </r>
  <r>
    <n v="307"/>
    <n v="1002575316"/>
    <n v="3"/>
    <x v="2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  <x v="2"/>
  </r>
  <r>
    <n v="309"/>
    <n v="1002575292"/>
    <n v="3"/>
    <x v="6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  <x v="17"/>
  </r>
  <r>
    <n v="310"/>
    <n v="1002575128"/>
    <n v="3"/>
    <x v="5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0"/>
  </r>
  <r>
    <n v="311"/>
    <n v="1002575284"/>
    <n v="3"/>
    <x v="5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  <x v="0"/>
  </r>
  <r>
    <n v="312"/>
    <n v="1002574012"/>
    <n v="3"/>
    <x v="5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  <x v="0"/>
  </r>
  <r>
    <n v="314"/>
    <n v="1002575952"/>
    <n v="3"/>
    <x v="6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  <x v="17"/>
  </r>
  <r>
    <n v="315"/>
    <n v="1002575908"/>
    <n v="3"/>
    <x v="3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  <x v="4"/>
  </r>
  <r>
    <n v="316"/>
    <n v="1002575783"/>
    <n v="3"/>
    <x v="5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  <x v="0"/>
  </r>
  <r>
    <n v="317"/>
    <n v="1002574566"/>
    <n v="3"/>
    <x v="2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  <x v="33"/>
  </r>
  <r>
    <n v="318"/>
    <n v="1002575455"/>
    <n v="3"/>
    <x v="0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0"/>
  </r>
  <r>
    <n v="319"/>
    <n v="1002574529"/>
    <n v="3"/>
    <x v="6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  <x v="17"/>
  </r>
  <r>
    <n v="320"/>
    <n v="1002575362"/>
    <n v="3"/>
    <x v="6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  <x v="8"/>
  </r>
  <r>
    <n v="321"/>
    <n v="1002575366"/>
    <n v="3"/>
    <x v="4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  <x v="0"/>
  </r>
  <r>
    <n v="322"/>
    <n v="1002574578"/>
    <n v="3"/>
    <x v="2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  <x v="33"/>
  </r>
  <r>
    <n v="323"/>
    <n v="1002573870"/>
    <n v="3"/>
    <x v="1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  <x v="3"/>
  </r>
  <r>
    <n v="324"/>
    <n v="1002573857"/>
    <n v="3"/>
    <x v="7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  <x v="34"/>
  </r>
  <r>
    <n v="325"/>
    <n v="1002575354"/>
    <n v="3"/>
    <x v="7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  <x v="30"/>
  </r>
  <r>
    <n v="326"/>
    <n v="1002574276"/>
    <n v="3"/>
    <x v="2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  <x v="15"/>
  </r>
  <r>
    <n v="327"/>
    <n v="1002574319"/>
    <n v="3"/>
    <x v="0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  <x v="0"/>
  </r>
  <r>
    <n v="328"/>
    <n v="1002574303"/>
    <n v="3"/>
    <x v="0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  <x v="0"/>
  </r>
  <r>
    <n v="329"/>
    <n v="1002575921"/>
    <n v="3"/>
    <x v="2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  <x v="23"/>
  </r>
  <r>
    <n v="330"/>
    <n v="1002573847"/>
    <n v="3"/>
    <x v="5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  <x v="0"/>
  </r>
  <r>
    <n v="331"/>
    <n v="1002574628"/>
    <n v="3"/>
    <x v="6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  <x v="6"/>
  </r>
  <r>
    <n v="332"/>
    <n v="1002574647"/>
    <n v="3"/>
    <x v="0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  <x v="0"/>
  </r>
  <r>
    <n v="333"/>
    <n v="1002574639"/>
    <n v="3"/>
    <x v="7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  <x v="30"/>
  </r>
  <r>
    <n v="334"/>
    <n v="1002574649"/>
    <n v="3"/>
    <x v="5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  <x v="0"/>
  </r>
  <r>
    <n v="335"/>
    <n v="1002574664"/>
    <n v="3"/>
    <x v="4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  <x v="0"/>
  </r>
  <r>
    <n v="336"/>
    <n v="1002574820"/>
    <n v="3"/>
    <x v="2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  <x v="23"/>
  </r>
  <r>
    <n v="337"/>
    <n v="1002574806"/>
    <n v="3"/>
    <x v="2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15"/>
  </r>
  <r>
    <n v="338"/>
    <n v="1002575860"/>
    <n v="3"/>
    <x v="2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  <x v="23"/>
  </r>
  <r>
    <n v="339"/>
    <n v="1002574605"/>
    <n v="3"/>
    <x v="6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  <x v="16"/>
  </r>
  <r>
    <n v="341"/>
    <n v="1002575861"/>
    <n v="3"/>
    <x v="6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  <x v="6"/>
  </r>
  <r>
    <n v="342"/>
    <n v="1002574607"/>
    <n v="3"/>
    <x v="7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  <x v="31"/>
  </r>
  <r>
    <n v="343"/>
    <n v="1002574609"/>
    <n v="3"/>
    <x v="1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  <x v="1"/>
  </r>
  <r>
    <n v="344"/>
    <n v="1002574656"/>
    <n v="3"/>
    <x v="2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  <x v="15"/>
  </r>
  <r>
    <n v="345"/>
    <n v="1002574702"/>
    <n v="3"/>
    <x v="1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  <x v="12"/>
  </r>
  <r>
    <n v="346"/>
    <n v="1002574701"/>
    <n v="3"/>
    <x v="7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  <x v="29"/>
  </r>
  <r>
    <n v="347"/>
    <n v="1002574211"/>
    <n v="3"/>
    <x v="2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  <x v="13"/>
  </r>
  <r>
    <n v="348"/>
    <n v="1002575222"/>
    <n v="3"/>
    <x v="2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  <x v="23"/>
  </r>
  <r>
    <n v="349"/>
    <n v="1002574129"/>
    <n v="3"/>
    <x v="2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  <x v="13"/>
  </r>
  <r>
    <n v="350"/>
    <n v="1002574831"/>
    <n v="3"/>
    <x v="6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  <x v="8"/>
  </r>
  <r>
    <n v="351"/>
    <n v="1002574849"/>
    <n v="3"/>
    <x v="2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23"/>
  </r>
  <r>
    <n v="352"/>
    <n v="1002574177"/>
    <n v="3"/>
    <x v="5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  <x v="0"/>
  </r>
  <r>
    <n v="353"/>
    <n v="1002573750"/>
    <n v="3"/>
    <x v="2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  <x v="15"/>
  </r>
  <r>
    <n v="354"/>
    <n v="1002573762"/>
    <n v="3"/>
    <x v="6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  <x v="16"/>
  </r>
  <r>
    <n v="355"/>
    <n v="1002573692"/>
    <n v="3"/>
    <x v="7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  <x v="14"/>
  </r>
  <r>
    <n v="356"/>
    <n v="1002573697"/>
    <n v="3"/>
    <x v="7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  <x v="14"/>
  </r>
  <r>
    <n v="357"/>
    <n v="1002573708"/>
    <n v="3"/>
    <x v="3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  <x v="4"/>
  </r>
  <r>
    <n v="358"/>
    <n v="1002573709"/>
    <n v="3"/>
    <x v="5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0"/>
  </r>
  <r>
    <n v="359"/>
    <n v="1002573711"/>
    <n v="3"/>
    <x v="5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  <x v="0"/>
  </r>
  <r>
    <n v="360"/>
    <n v="1002573722"/>
    <n v="3"/>
    <x v="6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  <x v="8"/>
  </r>
  <r>
    <n v="361"/>
    <n v="1002573657"/>
    <n v="3"/>
    <x v="2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2"/>
  </r>
  <r>
    <n v="362"/>
    <n v="1002573565"/>
    <n v="3"/>
    <x v="1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  <x v="10"/>
  </r>
  <r>
    <n v="363"/>
    <n v="1002573564"/>
    <n v="3"/>
    <x v="2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  <x v="27"/>
  </r>
  <r>
    <n v="364"/>
    <n v="1002573561"/>
    <n v="3"/>
    <x v="1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  <x v="5"/>
  </r>
  <r>
    <n v="365"/>
    <n v="1002573488"/>
    <n v="3"/>
    <x v="7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  <x v="14"/>
  </r>
  <r>
    <n v="366"/>
    <n v="1002573443"/>
    <n v="3"/>
    <x v="1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  <x v="1"/>
  </r>
  <r>
    <n v="367"/>
    <n v="1002573613"/>
    <n v="3"/>
    <x v="6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  <x v="8"/>
  </r>
  <r>
    <n v="368"/>
    <n v="1002573535"/>
    <n v="3"/>
    <x v="6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  <x v="16"/>
  </r>
  <r>
    <n v="369"/>
    <n v="1002573538"/>
    <n v="3"/>
    <x v="2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3"/>
  </r>
  <r>
    <n v="370"/>
    <n v="1002573543"/>
    <n v="3"/>
    <x v="2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  <x v="23"/>
  </r>
  <r>
    <n v="371"/>
    <n v="1002573534"/>
    <n v="3"/>
    <x v="2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3"/>
  </r>
  <r>
    <n v="372"/>
    <n v="1002573502"/>
    <n v="3"/>
    <x v="6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  <x v="6"/>
  </r>
  <r>
    <n v="373"/>
    <n v="1002573509"/>
    <n v="3"/>
    <x v="7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  <x v="14"/>
  </r>
  <r>
    <n v="374"/>
    <n v="1002573494"/>
    <n v="3"/>
    <x v="1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  <x v="5"/>
  </r>
  <r>
    <n v="375"/>
    <n v="1002573492"/>
    <n v="3"/>
    <x v="2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  <x v="2"/>
  </r>
  <r>
    <n v="376"/>
    <n v="1002573632"/>
    <n v="3"/>
    <x v="6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  <x v="8"/>
  </r>
  <r>
    <n v="377"/>
    <n v="1002573446"/>
    <n v="3"/>
    <x v="2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  <x v="23"/>
  </r>
  <r>
    <n v="378"/>
    <n v="1002573623"/>
    <n v="3"/>
    <x v="1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  <x v="12"/>
  </r>
  <r>
    <n v="379"/>
    <n v="1002573473"/>
    <n v="3"/>
    <x v="0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  <x v="0"/>
  </r>
  <r>
    <n v="380"/>
    <n v="1002573464"/>
    <n v="3"/>
    <x v="1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  <x v="1"/>
  </r>
  <r>
    <n v="381"/>
    <n v="1002573461"/>
    <n v="3"/>
    <x v="2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  <x v="13"/>
  </r>
  <r>
    <n v="382"/>
    <n v="1002573513"/>
    <n v="3"/>
    <x v="6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  <x v="6"/>
  </r>
  <r>
    <n v="383"/>
    <n v="1002573481"/>
    <n v="3"/>
    <x v="7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  <x v="19"/>
  </r>
  <r>
    <n v="384"/>
    <n v="1002573593"/>
    <n v="3"/>
    <x v="6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  <x v="8"/>
  </r>
  <r>
    <n v="385"/>
    <n v="1002573744"/>
    <n v="3"/>
    <x v="6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  <x v="8"/>
  </r>
  <r>
    <n v="386"/>
    <n v="1002573674"/>
    <n v="3"/>
    <x v="4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0"/>
  </r>
  <r>
    <n v="387"/>
    <n v="1002573673"/>
    <n v="3"/>
    <x v="2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  <x v="23"/>
  </r>
  <r>
    <n v="388"/>
    <n v="1002573595"/>
    <n v="3"/>
    <x v="6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  <x v="8"/>
  </r>
  <r>
    <n v="389"/>
    <n v="1002573570"/>
    <n v="3"/>
    <x v="0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  <x v="0"/>
  </r>
  <r>
    <n v="390"/>
    <n v="1002573556"/>
    <n v="3"/>
    <x v="4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  <x v="0"/>
  </r>
  <r>
    <n v="391"/>
    <n v="1002573557"/>
    <n v="3"/>
    <x v="6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  <x v="17"/>
  </r>
  <r>
    <n v="392"/>
    <n v="1002573496"/>
    <n v="3"/>
    <x v="4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0"/>
  </r>
  <r>
    <n v="393"/>
    <n v="1002573499"/>
    <n v="3"/>
    <x v="7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20"/>
  </r>
  <r>
    <n v="394"/>
    <n v="1002573715"/>
    <n v="3"/>
    <x v="6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  <x v="8"/>
  </r>
  <r>
    <n v="395"/>
    <n v="1002573684"/>
    <n v="3"/>
    <x v="6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  <x v="8"/>
  </r>
  <r>
    <n v="396"/>
    <n v="1002573581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0"/>
  </r>
  <r>
    <n v="397"/>
    <n v="1002573576"/>
    <n v="3"/>
    <x v="2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  <x v="13"/>
  </r>
  <r>
    <n v="398"/>
    <n v="1002573459"/>
    <n v="3"/>
    <x v="1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  <x v="3"/>
  </r>
  <r>
    <n v="399"/>
    <n v="1002573098"/>
    <n v="3"/>
    <x v="6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  <x v="8"/>
  </r>
  <r>
    <n v="400"/>
    <n v="1002573097"/>
    <n v="3"/>
    <x v="7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  <x v="20"/>
  </r>
  <r>
    <n v="401"/>
    <n v="1002573084"/>
    <n v="3"/>
    <x v="6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  <x v="8"/>
  </r>
  <r>
    <n v="402"/>
    <n v="1002573087"/>
    <n v="3"/>
    <x v="1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  <x v="3"/>
  </r>
  <r>
    <n v="404"/>
    <n v="1002573165"/>
    <n v="3"/>
    <x v="6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  <x v="6"/>
  </r>
  <r>
    <n v="405"/>
    <n v="1002573171"/>
    <n v="3"/>
    <x v="6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  <x v="16"/>
  </r>
  <r>
    <n v="406"/>
    <n v="1002573018"/>
    <n v="3"/>
    <x v="2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  <x v="32"/>
  </r>
  <r>
    <n v="407"/>
    <n v="1002573026"/>
    <n v="3"/>
    <x v="7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  <x v="14"/>
  </r>
  <r>
    <n v="408"/>
    <n v="1002572734"/>
    <n v="3"/>
    <x v="7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  <x v="30"/>
  </r>
  <r>
    <n v="409"/>
    <n v="1002573364"/>
    <n v="3"/>
    <x v="2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  <x v="23"/>
  </r>
  <r>
    <n v="410"/>
    <n v="1002572737"/>
    <n v="3"/>
    <x v="7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  <x v="19"/>
  </r>
  <r>
    <n v="411"/>
    <n v="1002573346"/>
    <n v="3"/>
    <x v="7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  <x v="30"/>
  </r>
  <r>
    <n v="412"/>
    <n v="1002573236"/>
    <n v="3"/>
    <x v="0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  <x v="0"/>
  </r>
  <r>
    <n v="414"/>
    <n v="1002573205"/>
    <n v="3"/>
    <x v="6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8"/>
  </r>
  <r>
    <n v="415"/>
    <n v="1002573200"/>
    <n v="3"/>
    <x v="6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  <x v="8"/>
  </r>
  <r>
    <n v="416"/>
    <n v="1002573212"/>
    <n v="3"/>
    <x v="4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  <x v="0"/>
  </r>
  <r>
    <n v="417"/>
    <n v="1002572934"/>
    <n v="3"/>
    <x v="5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  <x v="0"/>
  </r>
  <r>
    <n v="418"/>
    <n v="1002572879"/>
    <n v="3"/>
    <x v="7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  <x v="30"/>
  </r>
  <r>
    <n v="419"/>
    <n v="1002573115"/>
    <n v="3"/>
    <x v="6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  <x v="17"/>
  </r>
  <r>
    <n v="420"/>
    <n v="1002573114"/>
    <n v="3"/>
    <x v="6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8"/>
  </r>
  <r>
    <n v="421"/>
    <n v="1002573111"/>
    <n v="3"/>
    <x v="1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  <x v="1"/>
  </r>
  <r>
    <n v="422"/>
    <n v="1002572933"/>
    <n v="3"/>
    <x v="4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  <x v="0"/>
  </r>
  <r>
    <n v="423"/>
    <n v="1002572925"/>
    <n v="3"/>
    <x v="0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  <x v="0"/>
  </r>
  <r>
    <n v="425"/>
    <n v="1002572917"/>
    <n v="3"/>
    <x v="2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  <x v="11"/>
  </r>
  <r>
    <n v="427"/>
    <n v="1002572784"/>
    <n v="3"/>
    <x v="3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  <x v="9"/>
  </r>
  <r>
    <n v="428"/>
    <n v="1002572781"/>
    <n v="3"/>
    <x v="6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  <x v="6"/>
  </r>
  <r>
    <n v="430"/>
    <n v="1002572774"/>
    <n v="3"/>
    <x v="6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  <x v="8"/>
  </r>
  <r>
    <n v="431"/>
    <n v="1002572940"/>
    <n v="3"/>
    <x v="1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  <x v="1"/>
  </r>
  <r>
    <n v="433"/>
    <n v="1002572946"/>
    <n v="3"/>
    <x v="2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  <x v="15"/>
  </r>
  <r>
    <n v="434"/>
    <n v="1002573313"/>
    <n v="3"/>
    <x v="7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  <x v="14"/>
  </r>
  <r>
    <n v="435"/>
    <n v="1002572970"/>
    <n v="3"/>
    <x v="1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  <x v="1"/>
  </r>
  <r>
    <n v="437"/>
    <n v="1002572964"/>
    <n v="3"/>
    <x v="4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  <x v="0"/>
  </r>
  <r>
    <n v="439"/>
    <n v="1002573183"/>
    <n v="3"/>
    <x v="6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8"/>
  </r>
  <r>
    <n v="440"/>
    <n v="1002573185"/>
    <n v="3"/>
    <x v="4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  <x v="0"/>
  </r>
  <r>
    <n v="441"/>
    <n v="1002573181"/>
    <n v="3"/>
    <x v="4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  <x v="0"/>
  </r>
  <r>
    <n v="442"/>
    <n v="1002573191"/>
    <n v="3"/>
    <x v="6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  <x v="17"/>
  </r>
  <r>
    <n v="443"/>
    <n v="1002572978"/>
    <n v="3"/>
    <x v="3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  <x v="24"/>
  </r>
  <r>
    <n v="445"/>
    <n v="1002573403"/>
    <n v="3"/>
    <x v="6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  <x v="8"/>
  </r>
  <r>
    <n v="446"/>
    <n v="1002573337"/>
    <n v="3"/>
    <x v="4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  <x v="0"/>
  </r>
  <r>
    <n v="448"/>
    <n v="1002573331"/>
    <n v="3"/>
    <x v="0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  <x v="0"/>
  </r>
  <r>
    <n v="449"/>
    <n v="1002572759"/>
    <n v="3"/>
    <x v="1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  <x v="5"/>
  </r>
  <r>
    <n v="451"/>
    <n v="1002572868"/>
    <n v="3"/>
    <x v="2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  <x v="2"/>
  </r>
  <r>
    <n v="452"/>
    <n v="1002572866"/>
    <n v="3"/>
    <x v="4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  <x v="0"/>
  </r>
  <r>
    <n v="454"/>
    <n v="1002572833"/>
    <n v="3"/>
    <x v="4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  <x v="0"/>
  </r>
  <r>
    <n v="455"/>
    <n v="1002572831"/>
    <n v="3"/>
    <x v="7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  <x v="21"/>
  </r>
  <r>
    <n v="456"/>
    <n v="1002572834"/>
    <n v="3"/>
    <x v="6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  <x v="17"/>
  </r>
  <r>
    <n v="457"/>
    <n v="1002573263"/>
    <n v="3"/>
    <x v="4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  <x v="0"/>
  </r>
  <r>
    <n v="458"/>
    <n v="1002573146"/>
    <n v="3"/>
    <x v="4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  <x v="0"/>
  </r>
  <r>
    <n v="459"/>
    <n v="1002573003"/>
    <n v="3"/>
    <x v="4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  <x v="0"/>
  </r>
  <r>
    <n v="460"/>
    <n v="1002573383"/>
    <n v="3"/>
    <x v="7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  <x v="14"/>
  </r>
  <r>
    <n v="461"/>
    <n v="1002573378"/>
    <n v="3"/>
    <x v="5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  <x v="0"/>
  </r>
  <r>
    <n v="462"/>
    <n v="1002573046"/>
    <n v="3"/>
    <x v="5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  <x v="0"/>
  </r>
  <r>
    <n v="463"/>
    <n v="1002573043"/>
    <n v="3"/>
    <x v="6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8"/>
  </r>
  <r>
    <n v="464"/>
    <n v="1002573034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  <x v="0"/>
  </r>
  <r>
    <n v="465"/>
    <n v="1002573303"/>
    <n v="3"/>
    <x v="1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  <x v="3"/>
  </r>
  <r>
    <n v="466"/>
    <n v="1002573071"/>
    <n v="3"/>
    <x v="7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  <x v="14"/>
  </r>
  <r>
    <n v="467"/>
    <n v="1002573077"/>
    <n v="3"/>
    <x v="0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  <x v="0"/>
  </r>
  <r>
    <n v="469"/>
    <n v="1002573067"/>
    <n v="3"/>
    <x v="7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  <x v="19"/>
  </r>
  <r>
    <n v="470"/>
    <n v="1002573352"/>
    <n v="3"/>
    <x v="2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  <x v="23"/>
  </r>
  <r>
    <n v="471"/>
    <n v="1002571299"/>
    <n v="3"/>
    <x v="3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  <x v="28"/>
  </r>
  <r>
    <n v="472"/>
    <n v="1002571285"/>
    <n v="3"/>
    <x v="4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  <x v="0"/>
  </r>
  <r>
    <n v="473"/>
    <n v="1002571445"/>
    <n v="3"/>
    <x v="5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  <x v="0"/>
  </r>
  <r>
    <n v="474"/>
    <n v="1002571877"/>
    <n v="3"/>
    <x v="6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  <x v="6"/>
  </r>
  <r>
    <n v="475"/>
    <n v="1002571440"/>
    <n v="3"/>
    <x v="5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  <x v="0"/>
  </r>
  <r>
    <n v="476"/>
    <n v="1002571435"/>
    <n v="3"/>
    <x v="5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  <x v="0"/>
  </r>
  <r>
    <n v="477"/>
    <n v="1002571442"/>
    <n v="3"/>
    <x v="1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  <x v="5"/>
  </r>
  <r>
    <n v="478"/>
    <n v="1002571429"/>
    <n v="3"/>
    <x v="5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  <x v="0"/>
  </r>
  <r>
    <n v="479"/>
    <n v="1002571281"/>
    <n v="3"/>
    <x v="0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  <x v="0"/>
  </r>
  <r>
    <n v="480"/>
    <n v="1002571253"/>
    <n v="3"/>
    <x v="5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  <x v="0"/>
  </r>
  <r>
    <n v="481"/>
    <n v="1002571897"/>
    <n v="3"/>
    <x v="6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  <x v="6"/>
  </r>
  <r>
    <n v="482"/>
    <n v="1002570930"/>
    <n v="3"/>
    <x v="1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5"/>
  </r>
  <r>
    <n v="483"/>
    <n v="1002571671"/>
    <n v="3"/>
    <x v="7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  <x v="14"/>
  </r>
  <r>
    <n v="484"/>
    <n v="1002571670"/>
    <n v="3"/>
    <x v="6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  <x v="6"/>
  </r>
  <r>
    <n v="485"/>
    <n v="1002571672"/>
    <n v="3"/>
    <x v="6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  <x v="8"/>
  </r>
  <r>
    <n v="486"/>
    <n v="1002571685"/>
    <n v="3"/>
    <x v="6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  <x v="16"/>
  </r>
  <r>
    <n v="487"/>
    <n v="1002571302"/>
    <n v="3"/>
    <x v="6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  <x v="17"/>
  </r>
  <r>
    <n v="488"/>
    <n v="1002572721"/>
    <n v="3"/>
    <x v="3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  <x v="9"/>
  </r>
  <r>
    <n v="489"/>
    <n v="1002572635"/>
    <n v="3"/>
    <x v="2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  <x v="33"/>
  </r>
  <r>
    <n v="490"/>
    <n v="1002571328"/>
    <n v="3"/>
    <x v="4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  <x v="0"/>
  </r>
  <r>
    <n v="491"/>
    <n v="1002572000"/>
    <n v="3"/>
    <x v="2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  <x v="15"/>
  </r>
  <r>
    <n v="492"/>
    <n v="1002572008"/>
    <n v="3"/>
    <x v="5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  <x v="0"/>
  </r>
  <r>
    <n v="493"/>
    <n v="1002571988"/>
    <n v="3"/>
    <x v="3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  <x v="4"/>
  </r>
  <r>
    <n v="495"/>
    <n v="1002571983"/>
    <n v="3"/>
    <x v="0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  <x v="0"/>
  </r>
  <r>
    <n v="496"/>
    <n v="1002572067"/>
    <n v="3"/>
    <x v="2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  <x v="32"/>
  </r>
  <r>
    <n v="497"/>
    <n v="1002572178"/>
    <n v="3"/>
    <x v="0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  <x v="0"/>
  </r>
  <r>
    <n v="498"/>
    <n v="1002572019"/>
    <n v="3"/>
    <x v="7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14"/>
  </r>
  <r>
    <n v="499"/>
    <n v="1002572029"/>
    <n v="3"/>
    <x v="0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  <x v="0"/>
  </r>
  <r>
    <n v="500"/>
    <n v="1002571912"/>
    <n v="3"/>
    <x v="2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  <x v="27"/>
  </r>
  <r>
    <n v="501"/>
    <n v="1002571731"/>
    <n v="3"/>
    <x v="2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  <x v="13"/>
  </r>
  <r>
    <n v="502"/>
    <n v="1002571162"/>
    <n v="3"/>
    <x v="3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  <x v="24"/>
  </r>
  <r>
    <n v="503"/>
    <n v="1002571180"/>
    <n v="3"/>
    <x v="0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  <x v="0"/>
  </r>
  <r>
    <n v="504"/>
    <n v="1002571189"/>
    <n v="3"/>
    <x v="0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  <x v="0"/>
  </r>
  <r>
    <n v="505"/>
    <n v="1002571168"/>
    <n v="3"/>
    <x v="0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  <x v="0"/>
  </r>
  <r>
    <n v="506"/>
    <n v="1002571734"/>
    <n v="3"/>
    <x v="5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  <x v="0"/>
  </r>
  <r>
    <n v="507"/>
    <n v="1002571176"/>
    <n v="3"/>
    <x v="6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  <x v="16"/>
  </r>
  <r>
    <n v="508"/>
    <n v="1002571156"/>
    <n v="3"/>
    <x v="7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  <x v="25"/>
  </r>
  <r>
    <n v="509"/>
    <n v="1002571783"/>
    <n v="3"/>
    <x v="1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  <x v="12"/>
  </r>
  <r>
    <n v="511"/>
    <n v="1002570742"/>
    <n v="3"/>
    <x v="1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  <x v="10"/>
  </r>
  <r>
    <n v="512"/>
    <n v="1002570741"/>
    <n v="3"/>
    <x v="1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  <x v="10"/>
  </r>
  <r>
    <n v="514"/>
    <n v="1002571770"/>
    <n v="3"/>
    <x v="1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  <x v="1"/>
  </r>
  <r>
    <n v="515"/>
    <n v="1002571537"/>
    <n v="3"/>
    <x v="6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  <x v="8"/>
  </r>
  <r>
    <n v="517"/>
    <n v="1002571514"/>
    <n v="3"/>
    <x v="2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  <x v="23"/>
  </r>
  <r>
    <n v="518"/>
    <n v="1002570855"/>
    <n v="3"/>
    <x v="4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  <x v="0"/>
  </r>
  <r>
    <n v="519"/>
    <n v="1002570848"/>
    <n v="3"/>
    <x v="4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  <x v="0"/>
  </r>
  <r>
    <n v="520"/>
    <n v="1002572446"/>
    <n v="3"/>
    <x v="2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  <x v="33"/>
  </r>
  <r>
    <n v="521"/>
    <n v="1002572387"/>
    <n v="3"/>
    <x v="2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  <x v="27"/>
  </r>
  <r>
    <n v="522"/>
    <n v="1002572366"/>
    <n v="3"/>
    <x v="0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  <x v="0"/>
  </r>
  <r>
    <n v="523"/>
    <n v="1002572359"/>
    <n v="3"/>
    <x v="1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  <x v="26"/>
  </r>
  <r>
    <n v="525"/>
    <n v="1002572354"/>
    <n v="3"/>
    <x v="6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  <x v="6"/>
  </r>
  <r>
    <n v="526"/>
    <n v="1002571453"/>
    <n v="3"/>
    <x v="3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  <x v="4"/>
  </r>
  <r>
    <n v="527"/>
    <n v="1002572452"/>
    <n v="3"/>
    <x v="6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6"/>
  </r>
  <r>
    <n v="528"/>
    <n v="1002572454"/>
    <n v="3"/>
    <x v="6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6"/>
  </r>
  <r>
    <n v="529"/>
    <n v="1002571389"/>
    <n v="3"/>
    <x v="1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  <x v="12"/>
  </r>
  <r>
    <n v="531"/>
    <n v="1002572323"/>
    <n v="3"/>
    <x v="4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  <x v="0"/>
  </r>
  <r>
    <n v="532"/>
    <n v="1002572664"/>
    <n v="3"/>
    <x v="4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  <x v="0"/>
  </r>
  <r>
    <n v="533"/>
    <n v="1002572290"/>
    <n v="3"/>
    <x v="2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  <x v="27"/>
  </r>
  <r>
    <n v="535"/>
    <n v="1002571064"/>
    <n v="3"/>
    <x v="2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  <x v="23"/>
  </r>
  <r>
    <n v="537"/>
    <n v="1002571083"/>
    <n v="3"/>
    <x v="6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  <x v="17"/>
  </r>
  <r>
    <n v="538"/>
    <n v="1002571044"/>
    <n v="3"/>
    <x v="4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  <x v="0"/>
  </r>
  <r>
    <n v="540"/>
    <n v="1002570768"/>
    <n v="3"/>
    <x v="5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  <x v="0"/>
  </r>
  <r>
    <n v="541"/>
    <n v="1002570767"/>
    <n v="3"/>
    <x v="1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  <x v="26"/>
  </r>
  <r>
    <n v="542"/>
    <n v="1002570952"/>
    <n v="3"/>
    <x v="1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0"/>
  </r>
  <r>
    <n v="543"/>
    <n v="1002570994"/>
    <n v="3"/>
    <x v="4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  <x v="0"/>
  </r>
  <r>
    <n v="544"/>
    <n v="1002570954"/>
    <n v="3"/>
    <x v="7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  <x v="14"/>
  </r>
  <r>
    <n v="545"/>
    <n v="1002570740"/>
    <n v="3"/>
    <x v="1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  <x v="10"/>
  </r>
  <r>
    <n v="546"/>
    <n v="1002570948"/>
    <n v="3"/>
    <x v="0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  <x v="0"/>
  </r>
  <r>
    <n v="547"/>
    <n v="1002570984"/>
    <n v="3"/>
    <x v="3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  <x v="18"/>
  </r>
  <r>
    <n v="548"/>
    <n v="1002570974"/>
    <n v="3"/>
    <x v="2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  <x v="33"/>
  </r>
  <r>
    <n v="549"/>
    <n v="1002571006"/>
    <n v="3"/>
    <x v="2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  <x v="33"/>
  </r>
  <r>
    <n v="550"/>
    <n v="1002571017"/>
    <n v="3"/>
    <x v="1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  <x v="1"/>
  </r>
  <r>
    <n v="554"/>
    <n v="1002570963"/>
    <n v="3"/>
    <x v="1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  <x v="10"/>
  </r>
  <r>
    <n v="555"/>
    <n v="1002570976"/>
    <n v="3"/>
    <x v="1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0"/>
  </r>
  <r>
    <n v="556"/>
    <n v="1002570967"/>
    <n v="3"/>
    <x v="1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0"/>
  </r>
  <r>
    <n v="557"/>
    <n v="1002571577"/>
    <n v="3"/>
    <x v="5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  <x v="0"/>
  </r>
  <r>
    <n v="558"/>
    <n v="1002571227"/>
    <n v="3"/>
    <x v="3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  <x v="18"/>
  </r>
  <r>
    <n v="559"/>
    <n v="1002571206"/>
    <n v="3"/>
    <x v="7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  <x v="19"/>
  </r>
  <r>
    <n v="560"/>
    <n v="1002570878"/>
    <n v="3"/>
    <x v="7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  <x v="14"/>
  </r>
  <r>
    <n v="561"/>
    <n v="1002570864"/>
    <n v="3"/>
    <x v="1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  <x v="3"/>
  </r>
  <r>
    <n v="563"/>
    <n v="1002572648"/>
    <n v="3"/>
    <x v="0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  <x v="0"/>
  </r>
  <r>
    <n v="564"/>
    <n v="1002572588"/>
    <n v="3"/>
    <x v="6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  <x v="17"/>
  </r>
  <r>
    <n v="566"/>
    <n v="1002571464"/>
    <n v="3"/>
    <x v="3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  <x v="4"/>
  </r>
  <r>
    <n v="567"/>
    <n v="1002571484"/>
    <n v="3"/>
    <x v="7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  <x v="14"/>
  </r>
  <r>
    <n v="568"/>
    <n v="1002571482"/>
    <n v="3"/>
    <x v="4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  <x v="0"/>
  </r>
  <r>
    <n v="569"/>
    <n v="1002571475"/>
    <n v="3"/>
    <x v="7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  <x v="14"/>
  </r>
  <r>
    <n v="570"/>
    <n v="1002572115"/>
    <n v="3"/>
    <x v="4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  <x v="0"/>
  </r>
  <r>
    <n v="571"/>
    <n v="1002572220"/>
    <n v="3"/>
    <x v="5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  <x v="0"/>
  </r>
  <r>
    <n v="572"/>
    <n v="1002572103"/>
    <n v="3"/>
    <x v="5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  <x v="0"/>
  </r>
  <r>
    <n v="573"/>
    <n v="1002572247"/>
    <n v="3"/>
    <x v="7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  <x v="34"/>
  </r>
  <r>
    <n v="574"/>
    <n v="1002572112"/>
    <n v="3"/>
    <x v="7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14"/>
  </r>
  <r>
    <n v="575"/>
    <n v="1002572082"/>
    <n v="3"/>
    <x v="1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  <x v="26"/>
  </r>
  <r>
    <n v="577"/>
    <n v="1002572126"/>
    <n v="3"/>
    <x v="6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  <x v="8"/>
  </r>
  <r>
    <n v="578"/>
    <n v="1002572520"/>
    <n v="3"/>
    <x v="7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  <x v="30"/>
  </r>
  <r>
    <n v="579"/>
    <n v="1002572624"/>
    <n v="3"/>
    <x v="3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  <x v="4"/>
  </r>
  <r>
    <n v="580"/>
    <n v="1002571489"/>
    <n v="3"/>
    <x v="2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  <x v="23"/>
  </r>
  <r>
    <n v="581"/>
    <n v="1002571105"/>
    <n v="3"/>
    <x v="1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1"/>
  </r>
  <r>
    <n v="582"/>
    <n v="1002571487"/>
    <n v="3"/>
    <x v="5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  <x v="0"/>
  </r>
  <r>
    <n v="583"/>
    <n v="1002568624"/>
    <n v="3"/>
    <x v="2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27"/>
  </r>
  <r>
    <n v="584"/>
    <n v="1002570453"/>
    <n v="3"/>
    <x v="1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  <x v="3"/>
  </r>
  <r>
    <n v="585"/>
    <n v="1002569199"/>
    <n v="3"/>
    <x v="1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  <x v="3"/>
  </r>
  <r>
    <n v="586"/>
    <n v="1002568931"/>
    <n v="3"/>
    <x v="4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  <x v="0"/>
  </r>
  <r>
    <n v="587"/>
    <n v="1002570473"/>
    <n v="3"/>
    <x v="2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  <x v="27"/>
  </r>
  <r>
    <n v="589"/>
    <n v="1002568925"/>
    <n v="3"/>
    <x v="4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  <x v="0"/>
  </r>
  <r>
    <n v="590"/>
    <n v="1002568917"/>
    <n v="3"/>
    <x v="1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  <x v="3"/>
  </r>
  <r>
    <n v="591"/>
    <n v="1002568947"/>
    <n v="3"/>
    <x v="3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  <x v="7"/>
  </r>
  <r>
    <n v="592"/>
    <n v="1002568919"/>
    <n v="3"/>
    <x v="4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  <x v="0"/>
  </r>
  <r>
    <n v="593"/>
    <n v="1002568730"/>
    <n v="3"/>
    <x v="4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  <x v="0"/>
  </r>
  <r>
    <n v="594"/>
    <n v="1002568792"/>
    <n v="3"/>
    <x v="7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  <x v="34"/>
  </r>
  <r>
    <n v="595"/>
    <n v="1002570302"/>
    <n v="3"/>
    <x v="1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  <x v="1"/>
  </r>
  <r>
    <n v="596"/>
    <n v="1002568760"/>
    <n v="3"/>
    <x v="6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  <x v="6"/>
  </r>
  <r>
    <n v="597"/>
    <n v="1002568705"/>
    <n v="3"/>
    <x v="2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  <x v="23"/>
  </r>
  <r>
    <n v="598"/>
    <n v="1002568780"/>
    <n v="3"/>
    <x v="2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  <x v="15"/>
  </r>
  <r>
    <n v="599"/>
    <n v="1002569487"/>
    <n v="3"/>
    <x v="7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  <x v="34"/>
  </r>
  <r>
    <n v="600"/>
    <n v="1002569957"/>
    <n v="3"/>
    <x v="1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  <x v="12"/>
  </r>
  <r>
    <n v="601"/>
    <n v="1002569445"/>
    <n v="3"/>
    <x v="1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  <x v="12"/>
  </r>
  <r>
    <n v="602"/>
    <n v="1002569485"/>
    <n v="3"/>
    <x v="4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  <x v="0"/>
  </r>
  <r>
    <n v="603"/>
    <n v="1002570113"/>
    <n v="3"/>
    <x v="0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  <x v="0"/>
  </r>
  <r>
    <n v="604"/>
    <n v="1002569307"/>
    <n v="3"/>
    <x v="5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  <x v="0"/>
  </r>
  <r>
    <n v="605"/>
    <n v="1002570225"/>
    <n v="3"/>
    <x v="7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  <x v="19"/>
  </r>
  <r>
    <n v="606"/>
    <n v="1002569372"/>
    <n v="3"/>
    <x v="4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  <x v="0"/>
  </r>
  <r>
    <n v="607"/>
    <n v="1002569329"/>
    <n v="3"/>
    <x v="2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  <x v="11"/>
  </r>
  <r>
    <n v="609"/>
    <n v="1002569348"/>
    <n v="3"/>
    <x v="7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  <x v="14"/>
  </r>
  <r>
    <n v="610"/>
    <n v="1002570194"/>
    <n v="3"/>
    <x v="2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  <x v="32"/>
  </r>
  <r>
    <n v="613"/>
    <n v="1002570218"/>
    <n v="3"/>
    <x v="0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  <x v="0"/>
  </r>
  <r>
    <n v="614"/>
    <n v="1002570108"/>
    <n v="3"/>
    <x v="2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  <x v="23"/>
  </r>
  <r>
    <n v="616"/>
    <n v="1002570166"/>
    <n v="3"/>
    <x v="2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  <x v="27"/>
  </r>
  <r>
    <n v="618"/>
    <n v="1002569284"/>
    <n v="3"/>
    <x v="1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  <x v="3"/>
  </r>
  <r>
    <n v="619"/>
    <n v="1002570129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  <x v="0"/>
  </r>
  <r>
    <n v="620"/>
    <n v="1002569272"/>
    <n v="3"/>
    <x v="2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  <x v="27"/>
  </r>
  <r>
    <n v="621"/>
    <n v="1002569320"/>
    <n v="3"/>
    <x v="1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  <x v="1"/>
  </r>
  <r>
    <n v="622"/>
    <n v="1002569315"/>
    <n v="3"/>
    <x v="6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  <x v="17"/>
  </r>
  <r>
    <n v="623"/>
    <n v="1002568885"/>
    <n v="3"/>
    <x v="2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  <x v="11"/>
  </r>
  <r>
    <n v="624"/>
    <n v="1002568847"/>
    <n v="3"/>
    <x v="4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  <x v="0"/>
  </r>
  <r>
    <n v="625"/>
    <n v="1002568848"/>
    <n v="3"/>
    <x v="7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  <x v="30"/>
  </r>
  <r>
    <n v="626"/>
    <n v="1002570043"/>
    <n v="3"/>
    <x v="1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  <x v="26"/>
  </r>
  <r>
    <n v="627"/>
    <n v="1002570546"/>
    <n v="3"/>
    <x v="7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  <x v="19"/>
  </r>
  <r>
    <n v="628"/>
    <n v="1002569436"/>
    <n v="3"/>
    <x v="2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  <x v="11"/>
  </r>
  <r>
    <n v="629"/>
    <n v="1002569432"/>
    <n v="3"/>
    <x v="4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  <x v="0"/>
  </r>
  <r>
    <n v="630"/>
    <n v="1002569427"/>
    <n v="3"/>
    <x v="0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  <x v="0"/>
  </r>
  <r>
    <n v="631"/>
    <n v="1002569416"/>
    <n v="3"/>
    <x v="6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  <x v="6"/>
  </r>
  <r>
    <n v="632"/>
    <n v="1002568812"/>
    <n v="3"/>
    <x v="6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  <x v="6"/>
  </r>
  <r>
    <n v="633"/>
    <n v="1002568830"/>
    <n v="3"/>
    <x v="3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  <x v="7"/>
  </r>
  <r>
    <n v="635"/>
    <n v="1002570507"/>
    <n v="3"/>
    <x v="7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  <x v="14"/>
  </r>
  <r>
    <n v="636"/>
    <n v="1002569412"/>
    <n v="3"/>
    <x v="2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  <x v="2"/>
  </r>
  <r>
    <n v="637"/>
    <n v="1002568824"/>
    <n v="3"/>
    <x v="3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  <x v="7"/>
  </r>
  <r>
    <n v="638"/>
    <n v="1002568806"/>
    <n v="3"/>
    <x v="1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  <x v="10"/>
  </r>
  <r>
    <n v="639"/>
    <n v="1002570079"/>
    <n v="3"/>
    <x v="6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  <x v="6"/>
  </r>
  <r>
    <n v="640"/>
    <n v="1002570065"/>
    <n v="3"/>
    <x v="0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  <x v="0"/>
  </r>
  <r>
    <n v="641"/>
    <n v="1002570046"/>
    <n v="3"/>
    <x v="7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  <x v="19"/>
  </r>
  <r>
    <n v="642"/>
    <n v="1002570571"/>
    <n v="3"/>
    <x v="7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  <x v="19"/>
  </r>
  <r>
    <n v="643"/>
    <n v="1002570033"/>
    <n v="3"/>
    <x v="7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  <x v="20"/>
  </r>
  <r>
    <n v="644"/>
    <n v="1002570580"/>
    <n v="3"/>
    <x v="2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  <x v="32"/>
  </r>
  <r>
    <n v="646"/>
    <n v="1002569581"/>
    <n v="3"/>
    <x v="7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14"/>
  </r>
  <r>
    <n v="647"/>
    <n v="1002569556"/>
    <n v="3"/>
    <x v="4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  <x v="0"/>
  </r>
  <r>
    <n v="648"/>
    <n v="1002569039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  <x v="0"/>
  </r>
  <r>
    <n v="649"/>
    <n v="1002569703"/>
    <n v="3"/>
    <x v="2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  <x v="13"/>
  </r>
  <r>
    <n v="650"/>
    <n v="1002569798"/>
    <n v="3"/>
    <x v="2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  <x v="32"/>
  </r>
  <r>
    <n v="651"/>
    <n v="1002569771"/>
    <n v="3"/>
    <x v="7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  <x v="19"/>
  </r>
  <r>
    <n v="652"/>
    <n v="1002569762"/>
    <n v="3"/>
    <x v="4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  <x v="0"/>
  </r>
  <r>
    <n v="653"/>
    <n v="1002569720"/>
    <n v="3"/>
    <x v="6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  <x v="6"/>
  </r>
  <r>
    <n v="654"/>
    <n v="1002569067"/>
    <n v="3"/>
    <x v="1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  <x v="1"/>
  </r>
  <r>
    <n v="655"/>
    <n v="1002569698"/>
    <n v="3"/>
    <x v="2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  <x v="2"/>
  </r>
  <r>
    <n v="657"/>
    <n v="1002569510"/>
    <n v="3"/>
    <x v="5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  <x v="0"/>
  </r>
  <r>
    <n v="658"/>
    <n v="1002569521"/>
    <n v="3"/>
    <x v="5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  <x v="0"/>
  </r>
  <r>
    <n v="659"/>
    <n v="1002570637"/>
    <n v="3"/>
    <x v="6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  <x v="6"/>
  </r>
  <r>
    <n v="660"/>
    <n v="1002569549"/>
    <n v="3"/>
    <x v="2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  <x v="27"/>
  </r>
  <r>
    <n v="661"/>
    <n v="1002569598"/>
    <n v="3"/>
    <x v="4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  <x v="0"/>
  </r>
  <r>
    <n v="662"/>
    <n v="1002570623"/>
    <n v="3"/>
    <x v="2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  <x v="32"/>
  </r>
  <r>
    <n v="663"/>
    <n v="1002569900"/>
    <n v="3"/>
    <x v="4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  <x v="0"/>
  </r>
  <r>
    <n v="664"/>
    <n v="1002568650"/>
    <n v="3"/>
    <x v="2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27"/>
  </r>
  <r>
    <n v="665"/>
    <n v="1002569889"/>
    <n v="3"/>
    <x v="7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  <x v="29"/>
  </r>
  <r>
    <n v="666"/>
    <n v="1002569880"/>
    <n v="3"/>
    <x v="2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  <x v="13"/>
  </r>
  <r>
    <n v="667"/>
    <n v="1002569871"/>
    <n v="3"/>
    <x v="2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11"/>
  </r>
  <r>
    <n v="668"/>
    <n v="1002569588"/>
    <n v="3"/>
    <x v="7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  <x v="34"/>
  </r>
  <r>
    <n v="669"/>
    <n v="1002569811"/>
    <n v="3"/>
    <x v="4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  <x v="0"/>
  </r>
  <r>
    <n v="670"/>
    <n v="1002569820"/>
    <n v="3"/>
    <x v="5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  <x v="0"/>
  </r>
  <r>
    <n v="671"/>
    <n v="1002569842"/>
    <n v="3"/>
    <x v="1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  <x v="3"/>
  </r>
  <r>
    <n v="672"/>
    <n v="1002570394"/>
    <n v="3"/>
    <x v="2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  <x v="11"/>
  </r>
  <r>
    <n v="673"/>
    <n v="1002569855"/>
    <n v="3"/>
    <x v="2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  <x v="27"/>
  </r>
  <r>
    <n v="674"/>
    <n v="1002569790"/>
    <n v="3"/>
    <x v="6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  <x v="6"/>
  </r>
  <r>
    <n v="675"/>
    <n v="1002569800"/>
    <n v="3"/>
    <x v="4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  <x v="0"/>
  </r>
  <r>
    <n v="676"/>
    <n v="1002569812"/>
    <n v="3"/>
    <x v="5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  <x v="0"/>
  </r>
  <r>
    <n v="677"/>
    <n v="1002570445"/>
    <n v="3"/>
    <x v="0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0"/>
  </r>
  <r>
    <n v="678"/>
    <n v="1002569793"/>
    <n v="3"/>
    <x v="1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  <x v="3"/>
  </r>
  <r>
    <n v="679"/>
    <n v="1002569164"/>
    <n v="3"/>
    <x v="2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  <x v="11"/>
  </r>
  <r>
    <n v="680"/>
    <n v="1002570449"/>
    <n v="3"/>
    <x v="7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  <x v="14"/>
  </r>
  <r>
    <n v="681"/>
    <n v="1002570693"/>
    <n v="3"/>
    <x v="1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5"/>
  </r>
  <r>
    <n v="682"/>
    <n v="1002569112"/>
    <n v="3"/>
    <x v="7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  <x v="14"/>
  </r>
  <r>
    <n v="684"/>
    <n v="1002569123"/>
    <n v="3"/>
    <x v="1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  <x v="1"/>
  </r>
  <r>
    <n v="685"/>
    <n v="1002569127"/>
    <n v="3"/>
    <x v="6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  <x v="16"/>
  </r>
  <r>
    <n v="686"/>
    <n v="1002569007"/>
    <n v="3"/>
    <x v="4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  <x v="0"/>
  </r>
  <r>
    <n v="688"/>
    <n v="1002568971"/>
    <n v="3"/>
    <x v="1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3"/>
  </r>
  <r>
    <n v="689"/>
    <n v="1002570688"/>
    <n v="3"/>
    <x v="6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  <x v="6"/>
  </r>
  <r>
    <n v="690"/>
    <n v="1002570682"/>
    <n v="3"/>
    <x v="4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  <x v="0"/>
  </r>
  <r>
    <n v="691"/>
    <n v="1002568697"/>
    <n v="3"/>
    <x v="2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  <x v="23"/>
  </r>
  <r>
    <n v="692"/>
    <n v="1002570596"/>
    <n v="3"/>
    <x v="4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  <x v="0"/>
  </r>
  <r>
    <n v="694"/>
    <n v="1002568665"/>
    <n v="3"/>
    <x v="2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  <x v="27"/>
  </r>
  <r>
    <n v="695"/>
    <n v="1002568668"/>
    <n v="3"/>
    <x v="1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  <x v="10"/>
  </r>
  <r>
    <n v="696"/>
    <n v="1002568658"/>
    <n v="3"/>
    <x v="6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  <x v="17"/>
  </r>
  <r>
    <n v="699"/>
    <n v="1002566996"/>
    <n v="3"/>
    <x v="7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35"/>
  </r>
  <r>
    <n v="700"/>
    <n v="1002568552"/>
    <n v="3"/>
    <x v="4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  <x v="0"/>
  </r>
  <r>
    <n v="701"/>
    <n v="1002566558"/>
    <n v="3"/>
    <x v="6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17"/>
  </r>
  <r>
    <n v="702"/>
    <n v="1002567799"/>
    <n v="3"/>
    <x v="5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0"/>
  </r>
  <r>
    <n v="704"/>
    <n v="1002567809"/>
    <n v="3"/>
    <x v="5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0"/>
  </r>
  <r>
    <n v="707"/>
    <n v="1002568399"/>
    <n v="3"/>
    <x v="6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  <x v="6"/>
  </r>
  <r>
    <n v="708"/>
    <n v="1002566950"/>
    <n v="3"/>
    <x v="2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7"/>
  </r>
  <r>
    <n v="709"/>
    <n v="1002566886"/>
    <n v="3"/>
    <x v="2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32"/>
  </r>
  <r>
    <n v="711"/>
    <n v="1002566921"/>
    <n v="3"/>
    <x v="5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0"/>
  </r>
  <r>
    <n v="712"/>
    <n v="1002567874"/>
    <n v="3"/>
    <x v="7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  <x v="30"/>
  </r>
  <r>
    <n v="714"/>
    <n v="1002568456"/>
    <n v="3"/>
    <x v="2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  <x v="13"/>
  </r>
  <r>
    <n v="715"/>
    <n v="1002567253"/>
    <n v="3"/>
    <x v="6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  <x v="16"/>
  </r>
  <r>
    <n v="716"/>
    <n v="1002567302"/>
    <n v="3"/>
    <x v="0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0"/>
  </r>
  <r>
    <n v="717"/>
    <n v="1002568555"/>
    <n v="3"/>
    <x v="4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  <x v="0"/>
  </r>
  <r>
    <n v="719"/>
    <n v="1002568037"/>
    <n v="3"/>
    <x v="1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  <x v="26"/>
  </r>
  <r>
    <n v="720"/>
    <n v="1002568030"/>
    <n v="3"/>
    <x v="2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  <x v="13"/>
  </r>
  <r>
    <n v="721"/>
    <n v="1002568049"/>
    <n v="3"/>
    <x v="2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  <x v="13"/>
  </r>
  <r>
    <n v="724"/>
    <n v="1002567684"/>
    <n v="3"/>
    <x v="1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  <x v="10"/>
  </r>
  <r>
    <n v="725"/>
    <n v="1002567710"/>
    <n v="3"/>
    <x v="3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  <x v="7"/>
  </r>
  <r>
    <n v="726"/>
    <n v="1002567508"/>
    <n v="3"/>
    <x v="3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24"/>
  </r>
  <r>
    <n v="727"/>
    <n v="1002567521"/>
    <n v="3"/>
    <x v="0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0"/>
  </r>
  <r>
    <n v="728"/>
    <n v="1002567513"/>
    <n v="3"/>
    <x v="7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30"/>
  </r>
  <r>
    <n v="729"/>
    <n v="1002567512"/>
    <n v="3"/>
    <x v="3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24"/>
  </r>
  <r>
    <n v="730"/>
    <n v="1002568531"/>
    <n v="3"/>
    <x v="0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  <x v="0"/>
  </r>
  <r>
    <n v="731"/>
    <n v="1002567503"/>
    <n v="3"/>
    <x v="5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0"/>
  </r>
  <r>
    <n v="732"/>
    <n v="1002568518"/>
    <n v="3"/>
    <x v="4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  <x v="0"/>
  </r>
  <r>
    <n v="733"/>
    <n v="1002568520"/>
    <n v="3"/>
    <x v="7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14"/>
  </r>
  <r>
    <n v="734"/>
    <n v="1002568199"/>
    <n v="3"/>
    <x v="0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0"/>
  </r>
  <r>
    <n v="736"/>
    <n v="1002568161"/>
    <n v="3"/>
    <x v="1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  <x v="10"/>
  </r>
  <r>
    <n v="737"/>
    <n v="1002568195"/>
    <n v="3"/>
    <x v="4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  <x v="0"/>
  </r>
  <r>
    <n v="738"/>
    <n v="1002567254"/>
    <n v="3"/>
    <x v="7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19"/>
  </r>
  <r>
    <n v="739"/>
    <n v="1002567273"/>
    <n v="3"/>
    <x v="4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0"/>
  </r>
  <r>
    <n v="740"/>
    <n v="1002566584"/>
    <n v="3"/>
    <x v="7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  <x v="25"/>
  </r>
  <r>
    <n v="741"/>
    <n v="1002566583"/>
    <n v="3"/>
    <x v="7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  <x v="30"/>
  </r>
  <r>
    <n v="742"/>
    <n v="1002567272"/>
    <n v="3"/>
    <x v="1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12"/>
  </r>
  <r>
    <n v="745"/>
    <n v="1002567574"/>
    <n v="3"/>
    <x v="4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0"/>
  </r>
  <r>
    <n v="746"/>
    <n v="1002567365"/>
    <n v="3"/>
    <x v="6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6"/>
  </r>
  <r>
    <n v="747"/>
    <n v="1002567556"/>
    <n v="3"/>
    <x v="4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  <x v="0"/>
  </r>
  <r>
    <n v="748"/>
    <n v="1002567595"/>
    <n v="3"/>
    <x v="2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1"/>
  </r>
  <r>
    <n v="751"/>
    <n v="1002567634"/>
    <n v="3"/>
    <x v="6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  <x v="17"/>
  </r>
  <r>
    <n v="752"/>
    <n v="1002567613"/>
    <n v="3"/>
    <x v="1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  <x v="3"/>
  </r>
  <r>
    <n v="754"/>
    <n v="1002568118"/>
    <n v="3"/>
    <x v="7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14"/>
  </r>
  <r>
    <n v="755"/>
    <n v="1002567606"/>
    <n v="3"/>
    <x v="2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1"/>
  </r>
  <r>
    <n v="756"/>
    <n v="1002567346"/>
    <n v="3"/>
    <x v="4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  <x v="0"/>
  </r>
  <r>
    <n v="757"/>
    <n v="1002567333"/>
    <n v="3"/>
    <x v="4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  <x v="0"/>
  </r>
  <r>
    <n v="758"/>
    <n v="1002568147"/>
    <n v="3"/>
    <x v="6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6"/>
  </r>
  <r>
    <n v="759"/>
    <n v="1002568139"/>
    <n v="3"/>
    <x v="6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  <x v="17"/>
  </r>
  <r>
    <n v="761"/>
    <n v="1002567608"/>
    <n v="3"/>
    <x v="3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7"/>
  </r>
  <r>
    <n v="762"/>
    <n v="1002567782"/>
    <n v="3"/>
    <x v="4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  <x v="0"/>
  </r>
  <r>
    <n v="763"/>
    <n v="1002567630"/>
    <n v="3"/>
    <x v="3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7"/>
  </r>
  <r>
    <n v="764"/>
    <n v="1002567620"/>
    <n v="3"/>
    <x v="3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7"/>
  </r>
  <r>
    <n v="765"/>
    <n v="1002568591"/>
    <n v="3"/>
    <x v="4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  <x v="0"/>
  </r>
  <r>
    <n v="766"/>
    <n v="1002567446"/>
    <n v="3"/>
    <x v="4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0"/>
  </r>
  <r>
    <n v="768"/>
    <n v="1002568571"/>
    <n v="3"/>
    <x v="2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  <x v="27"/>
  </r>
  <r>
    <n v="769"/>
    <n v="1002567232"/>
    <n v="3"/>
    <x v="1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5"/>
  </r>
  <r>
    <n v="770"/>
    <n v="1002567231"/>
    <n v="3"/>
    <x v="1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12"/>
  </r>
  <r>
    <n v="771"/>
    <n v="1002567211"/>
    <n v="3"/>
    <x v="6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6"/>
  </r>
  <r>
    <n v="772"/>
    <n v="1002567226"/>
    <n v="3"/>
    <x v="4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0"/>
  </r>
  <r>
    <n v="773"/>
    <n v="1002567225"/>
    <n v="3"/>
    <x v="2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23"/>
  </r>
  <r>
    <n v="774"/>
    <n v="1002567199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0"/>
  </r>
  <r>
    <n v="775"/>
    <n v="1002568293"/>
    <n v="3"/>
    <x v="5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0"/>
  </r>
  <r>
    <n v="776"/>
    <n v="1002568312"/>
    <n v="3"/>
    <x v="4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  <x v="0"/>
  </r>
  <r>
    <n v="777"/>
    <n v="1002566882"/>
    <n v="3"/>
    <x v="2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32"/>
  </r>
  <r>
    <n v="778"/>
    <n v="1002566867"/>
    <n v="3"/>
    <x v="7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14"/>
  </r>
  <r>
    <n v="779"/>
    <n v="1002566869"/>
    <n v="3"/>
    <x v="4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  <x v="0"/>
  </r>
  <r>
    <n v="780"/>
    <n v="1002566836"/>
    <n v="3"/>
    <x v="2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11"/>
  </r>
  <r>
    <n v="781"/>
    <n v="1002566859"/>
    <n v="3"/>
    <x v="2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27"/>
  </r>
  <r>
    <n v="783"/>
    <n v="1002566804"/>
    <n v="3"/>
    <x v="4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  <x v="0"/>
  </r>
  <r>
    <n v="784"/>
    <n v="1002566565"/>
    <n v="3"/>
    <x v="0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0"/>
  </r>
  <r>
    <n v="785"/>
    <n v="1002567492"/>
    <n v="3"/>
    <x v="6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6"/>
  </r>
  <r>
    <n v="786"/>
    <n v="1002567110"/>
    <n v="3"/>
    <x v="6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  <x v="17"/>
  </r>
  <r>
    <n v="787"/>
    <n v="1002567489"/>
    <n v="3"/>
    <x v="0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  <x v="0"/>
  </r>
  <r>
    <n v="788"/>
    <n v="1002568541"/>
    <n v="3"/>
    <x v="0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0"/>
  </r>
  <r>
    <n v="789"/>
    <n v="1002568545"/>
    <n v="3"/>
    <x v="6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  <x v="6"/>
  </r>
  <r>
    <n v="790"/>
    <n v="1002567484"/>
    <n v="3"/>
    <x v="0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  <x v="0"/>
  </r>
  <r>
    <n v="791"/>
    <n v="1002567485"/>
    <n v="3"/>
    <x v="0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  <x v="0"/>
  </r>
  <r>
    <n v="792"/>
    <n v="1002568368"/>
    <n v="3"/>
    <x v="0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  <x v="0"/>
  </r>
  <r>
    <n v="793"/>
    <n v="1002566618"/>
    <n v="3"/>
    <x v="4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  <x v="0"/>
  </r>
  <r>
    <n v="794"/>
    <n v="1002568238"/>
    <n v="3"/>
    <x v="2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3"/>
  </r>
  <r>
    <n v="795"/>
    <n v="1002566611"/>
    <n v="3"/>
    <x v="7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  <x v="34"/>
  </r>
  <r>
    <n v="796"/>
    <n v="1002568233"/>
    <n v="3"/>
    <x v="4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  <x v="0"/>
  </r>
  <r>
    <n v="797"/>
    <n v="1002568226"/>
    <n v="3"/>
    <x v="6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6"/>
  </r>
  <r>
    <n v="798"/>
    <n v="1002568177"/>
    <n v="3"/>
    <x v="3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  <x v="24"/>
  </r>
  <r>
    <n v="799"/>
    <n v="1002568264"/>
    <n v="3"/>
    <x v="4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  <x v="0"/>
  </r>
  <r>
    <n v="801"/>
    <n v="1002567022"/>
    <n v="3"/>
    <x v="2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  <x v="27"/>
  </r>
  <r>
    <n v="802"/>
    <n v="1002567049"/>
    <n v="3"/>
    <x v="2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  <x v="27"/>
  </r>
  <r>
    <n v="803"/>
    <n v="1002567058"/>
    <n v="3"/>
    <x v="2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27"/>
  </r>
  <r>
    <n v="804"/>
    <n v="1002566722"/>
    <n v="3"/>
    <x v="4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  <x v="0"/>
  </r>
  <r>
    <n v="805"/>
    <n v="1002566710"/>
    <n v="3"/>
    <x v="2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32"/>
  </r>
  <r>
    <n v="806"/>
    <n v="1002567130"/>
    <n v="3"/>
    <x v="2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  <x v="23"/>
  </r>
  <r>
    <n v="809"/>
    <n v="1002567158"/>
    <n v="3"/>
    <x v="5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0"/>
  </r>
  <r>
    <n v="810"/>
    <n v="1002567152"/>
    <n v="3"/>
    <x v="2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3"/>
  </r>
  <r>
    <n v="811"/>
    <n v="1002567171"/>
    <n v="3"/>
    <x v="0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  <x v="0"/>
  </r>
  <r>
    <n v="812"/>
    <n v="1002567545"/>
    <n v="3"/>
    <x v="2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15"/>
  </r>
  <r>
    <n v="813"/>
    <n v="1002566211"/>
    <n v="3"/>
    <x v="3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9"/>
  </r>
  <r>
    <n v="814"/>
    <n v="1002566005"/>
    <n v="3"/>
    <x v="3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9"/>
  </r>
  <r>
    <n v="815"/>
    <n v="1002566199"/>
    <n v="3"/>
    <x v="7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  <x v="34"/>
  </r>
  <r>
    <n v="816"/>
    <n v="1002566014"/>
    <n v="3"/>
    <x v="0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  <x v="0"/>
  </r>
  <r>
    <n v="817"/>
    <n v="1002566337"/>
    <n v="3"/>
    <x v="1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  <x v="3"/>
  </r>
  <r>
    <n v="818"/>
    <n v="1002566360"/>
    <n v="3"/>
    <x v="4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  <x v="0"/>
  </r>
  <r>
    <n v="820"/>
    <n v="1002564406"/>
    <n v="3"/>
    <x v="7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  <x v="30"/>
  </r>
  <r>
    <n v="822"/>
    <n v="1002564394"/>
    <n v="3"/>
    <x v="7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19"/>
  </r>
  <r>
    <n v="824"/>
    <n v="1002564794"/>
    <n v="3"/>
    <x v="7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20"/>
  </r>
  <r>
    <n v="825"/>
    <n v="1002564072"/>
    <n v="3"/>
    <x v="4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0"/>
  </r>
  <r>
    <n v="826"/>
    <n v="1002564446"/>
    <n v="3"/>
    <x v="2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23"/>
  </r>
  <r>
    <n v="827"/>
    <n v="1002564395"/>
    <n v="3"/>
    <x v="1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12"/>
  </r>
  <r>
    <n v="828"/>
    <n v="1002564057"/>
    <n v="3"/>
    <x v="4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0"/>
  </r>
  <r>
    <n v="829"/>
    <n v="1002564025"/>
    <n v="3"/>
    <x v="7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19"/>
  </r>
  <r>
    <n v="830"/>
    <n v="1002564783"/>
    <n v="3"/>
    <x v="7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  <x v="14"/>
  </r>
  <r>
    <n v="831"/>
    <n v="1002565129"/>
    <n v="3"/>
    <x v="5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0"/>
  </r>
  <r>
    <n v="832"/>
    <n v="1002564592"/>
    <n v="3"/>
    <x v="1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3"/>
  </r>
  <r>
    <n v="833"/>
    <n v="1002565224"/>
    <n v="3"/>
    <x v="6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7"/>
  </r>
  <r>
    <n v="835"/>
    <n v="1002564429"/>
    <n v="3"/>
    <x v="6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6"/>
  </r>
  <r>
    <n v="836"/>
    <n v="1002564751"/>
    <n v="3"/>
    <x v="1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3"/>
  </r>
  <r>
    <n v="837"/>
    <n v="1002564376"/>
    <n v="3"/>
    <x v="0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0"/>
  </r>
  <r>
    <n v="838"/>
    <n v="1002564818"/>
    <n v="3"/>
    <x v="4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0"/>
  </r>
  <r>
    <n v="839"/>
    <n v="1002564622"/>
    <n v="3"/>
    <x v="0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  <x v="0"/>
  </r>
  <r>
    <n v="840"/>
    <n v="1002566468"/>
    <n v="3"/>
    <x v="1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5"/>
  </r>
  <r>
    <n v="841"/>
    <n v="1002566497"/>
    <n v="3"/>
    <x v="7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34"/>
  </r>
  <r>
    <n v="842"/>
    <n v="1002566472"/>
    <n v="3"/>
    <x v="0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0"/>
  </r>
  <r>
    <n v="843"/>
    <n v="1002565810"/>
    <n v="3"/>
    <x v="1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12"/>
  </r>
  <r>
    <n v="844"/>
    <n v="1002565759"/>
    <n v="3"/>
    <x v="0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0"/>
  </r>
  <r>
    <n v="845"/>
    <n v="1002565180"/>
    <n v="3"/>
    <x v="7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14"/>
  </r>
  <r>
    <n v="846"/>
    <n v="1002565851"/>
    <n v="3"/>
    <x v="4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0"/>
  </r>
  <r>
    <n v="847"/>
    <n v="1002565160"/>
    <n v="3"/>
    <x v="6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6"/>
  </r>
  <r>
    <n v="848"/>
    <n v="1002565854"/>
    <n v="3"/>
    <x v="5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0"/>
  </r>
  <r>
    <n v="850"/>
    <n v="1002565843"/>
    <n v="3"/>
    <x v="1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  <x v="1"/>
  </r>
  <r>
    <n v="852"/>
    <n v="1002566045"/>
    <n v="3"/>
    <x v="0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0"/>
  </r>
  <r>
    <n v="854"/>
    <n v="1002565201"/>
    <n v="3"/>
    <x v="0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0"/>
  </r>
  <r>
    <n v="855"/>
    <n v="1002565198"/>
    <n v="3"/>
    <x v="6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7"/>
  </r>
  <r>
    <n v="857"/>
    <n v="1002565223"/>
    <n v="3"/>
    <x v="7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  <x v="34"/>
  </r>
  <r>
    <n v="858"/>
    <n v="1002565668"/>
    <n v="3"/>
    <x v="7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30"/>
  </r>
  <r>
    <n v="860"/>
    <n v="1002566034"/>
    <n v="3"/>
    <x v="7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20"/>
  </r>
  <r>
    <n v="861"/>
    <n v="1002564469"/>
    <n v="3"/>
    <x v="4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0"/>
  </r>
  <r>
    <n v="862"/>
    <n v="1002564921"/>
    <n v="3"/>
    <x v="7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30"/>
  </r>
  <r>
    <n v="863"/>
    <n v="1002564898"/>
    <n v="3"/>
    <x v="3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28"/>
  </r>
  <r>
    <n v="864"/>
    <n v="1002564914"/>
    <n v="3"/>
    <x v="2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33"/>
  </r>
  <r>
    <n v="865"/>
    <n v="1002564483"/>
    <n v="3"/>
    <x v="7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20"/>
  </r>
  <r>
    <n v="867"/>
    <n v="1002564922"/>
    <n v="3"/>
    <x v="3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18"/>
  </r>
  <r>
    <n v="868"/>
    <n v="1002564872"/>
    <n v="3"/>
    <x v="7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  <x v="19"/>
  </r>
  <r>
    <n v="869"/>
    <n v="1002564906"/>
    <n v="3"/>
    <x v="4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0"/>
  </r>
  <r>
    <n v="870"/>
    <n v="1002564895"/>
    <n v="3"/>
    <x v="7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  <x v="14"/>
  </r>
  <r>
    <n v="871"/>
    <n v="1002564932"/>
    <n v="3"/>
    <x v="4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0"/>
  </r>
  <r>
    <n v="872"/>
    <n v="1002564905"/>
    <n v="3"/>
    <x v="6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16"/>
  </r>
  <r>
    <n v="873"/>
    <n v="1002564503"/>
    <n v="3"/>
    <x v="0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0"/>
  </r>
  <r>
    <n v="874"/>
    <n v="1002565698"/>
    <n v="3"/>
    <x v="7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30"/>
  </r>
  <r>
    <n v="875"/>
    <n v="1002564495"/>
    <n v="3"/>
    <x v="6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6"/>
  </r>
  <r>
    <n v="876"/>
    <n v="1002566276"/>
    <n v="3"/>
    <x v="4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0"/>
  </r>
  <r>
    <n v="878"/>
    <n v="1002565406"/>
    <n v="3"/>
    <x v="2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33"/>
  </r>
  <r>
    <n v="879"/>
    <n v="1002565062"/>
    <n v="3"/>
    <x v="7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14"/>
  </r>
  <r>
    <n v="881"/>
    <n v="1002566521"/>
    <n v="3"/>
    <x v="0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0"/>
  </r>
  <r>
    <n v="882"/>
    <n v="1002566093"/>
    <n v="3"/>
    <x v="6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6"/>
  </r>
  <r>
    <n v="883"/>
    <n v="1002564164"/>
    <n v="3"/>
    <x v="6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6"/>
  </r>
  <r>
    <n v="884"/>
    <n v="1002564167"/>
    <n v="3"/>
    <x v="7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30"/>
  </r>
  <r>
    <n v="885"/>
    <n v="1002565076"/>
    <n v="3"/>
    <x v="0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0"/>
  </r>
  <r>
    <n v="886"/>
    <n v="1002565865"/>
    <n v="3"/>
    <x v="2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23"/>
  </r>
  <r>
    <n v="887"/>
    <n v="1002565915"/>
    <n v="3"/>
    <x v="7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  <x v="34"/>
  </r>
  <r>
    <n v="888"/>
    <n v="1002566411"/>
    <n v="3"/>
    <x v="5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0"/>
  </r>
  <r>
    <n v="889"/>
    <n v="1002565896"/>
    <n v="3"/>
    <x v="2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  <x v="32"/>
  </r>
  <r>
    <n v="891"/>
    <n v="1002564644"/>
    <n v="3"/>
    <x v="4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0"/>
  </r>
  <r>
    <n v="892"/>
    <n v="1002565046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0"/>
  </r>
  <r>
    <n v="894"/>
    <n v="1002565053"/>
    <n v="3"/>
    <x v="5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0"/>
  </r>
  <r>
    <n v="895"/>
    <n v="1002564711"/>
    <n v="3"/>
    <x v="4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0"/>
  </r>
  <r>
    <n v="896"/>
    <n v="1002565535"/>
    <n v="3"/>
    <x v="0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0"/>
  </r>
  <r>
    <n v="897"/>
    <n v="1002564963"/>
    <n v="3"/>
    <x v="1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3"/>
  </r>
  <r>
    <n v="898"/>
    <n v="1002564992"/>
    <n v="3"/>
    <x v="6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17"/>
  </r>
  <r>
    <n v="899"/>
    <n v="1002565516"/>
    <n v="3"/>
    <x v="1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3"/>
  </r>
  <r>
    <n v="900"/>
    <n v="1002565015"/>
    <n v="3"/>
    <x v="4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0"/>
  </r>
  <r>
    <n v="901"/>
    <n v="1002565519"/>
    <n v="3"/>
    <x v="5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0"/>
  </r>
  <r>
    <n v="902"/>
    <n v="1002564987"/>
    <n v="3"/>
    <x v="5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0"/>
  </r>
  <r>
    <n v="903"/>
    <n v="1002565560"/>
    <n v="3"/>
    <x v="0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0"/>
  </r>
  <r>
    <n v="904"/>
    <n v="1002565555"/>
    <n v="3"/>
    <x v="7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14"/>
  </r>
  <r>
    <n v="905"/>
    <n v="1002565542"/>
    <n v="3"/>
    <x v="5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0"/>
  </r>
  <r>
    <n v="906"/>
    <n v="1002564957"/>
    <n v="3"/>
    <x v="0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0"/>
  </r>
  <r>
    <n v="907"/>
    <n v="1002564112"/>
    <n v="3"/>
    <x v="7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  <x v="20"/>
  </r>
  <r>
    <n v="908"/>
    <n v="1002564132"/>
    <n v="3"/>
    <x v="4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0"/>
  </r>
  <r>
    <n v="910"/>
    <n v="1002565594"/>
    <n v="3"/>
    <x v="7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  <x v="14"/>
  </r>
  <r>
    <n v="911"/>
    <n v="1002565586"/>
    <n v="3"/>
    <x v="1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3"/>
  </r>
  <r>
    <n v="912"/>
    <n v="1002564319"/>
    <n v="3"/>
    <x v="7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  <x v="20"/>
  </r>
  <r>
    <n v="913"/>
    <n v="1002564360"/>
    <n v="3"/>
    <x v="6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6"/>
  </r>
  <r>
    <n v="914"/>
    <n v="1002564309"/>
    <n v="3"/>
    <x v="1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12"/>
  </r>
  <r>
    <n v="915"/>
    <n v="1002566447"/>
    <n v="3"/>
    <x v="7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14"/>
  </r>
  <r>
    <n v="916"/>
    <n v="1002566441"/>
    <n v="3"/>
    <x v="1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3"/>
  </r>
  <r>
    <n v="917"/>
    <n v="1002566432"/>
    <n v="3"/>
    <x v="2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7"/>
  </r>
  <r>
    <n v="918"/>
    <n v="1002566437"/>
    <n v="3"/>
    <x v="5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0"/>
  </r>
  <r>
    <n v="919"/>
    <n v="1002566415"/>
    <n v="3"/>
    <x v="7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14"/>
  </r>
  <r>
    <n v="920"/>
    <n v="1002564252"/>
    <n v="3"/>
    <x v="1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"/>
  </r>
  <r>
    <n v="921"/>
    <n v="1002564257"/>
    <n v="3"/>
    <x v="5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0"/>
  </r>
  <r>
    <n v="923"/>
    <n v="1002566137"/>
    <n v="3"/>
    <x v="2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27"/>
  </r>
  <r>
    <n v="924"/>
    <n v="1002566283"/>
    <n v="3"/>
    <x v="2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27"/>
  </r>
  <r>
    <n v="925"/>
    <n v="1002566158"/>
    <n v="3"/>
    <x v="3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18"/>
  </r>
  <r>
    <n v="926"/>
    <n v="1002566294"/>
    <n v="3"/>
    <x v="2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  <x v="27"/>
  </r>
  <r>
    <n v="927"/>
    <n v="1002566131"/>
    <n v="3"/>
    <x v="4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0"/>
  </r>
  <r>
    <n v="928"/>
    <n v="1002566159"/>
    <n v="3"/>
    <x v="0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  <x v="0"/>
  </r>
  <r>
    <n v="930"/>
    <n v="1002571188"/>
    <n v="3"/>
    <x v="7"/>
    <n v="5"/>
    <s v="MATARAM"/>
    <s v="SUMBAWA"/>
    <s v="TLW"/>
    <s v="REG"/>
    <s v="AO"/>
    <s v="NEW SALES"/>
    <s v="1P INET"/>
    <s v="REVOKE ORDER"/>
    <s v="RBS-Regional 3"/>
    <d v="2026-09-04T10:35:56"/>
    <d v="2026-09-08T12:00:08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Order direvoke oleh ABDUL QADIR JAILANI remark : REVOKE ORDER REVISI ODP response : transactionID : SC1002571188| AccountID C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  <x v="19"/>
  </r>
  <r>
    <n v="932"/>
    <n v="1002573030"/>
    <n v="3"/>
    <x v="6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  <x v="8"/>
  </r>
  <r>
    <n v="933"/>
    <n v="1002571271"/>
    <n v="3"/>
    <x v="1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  <x v="1"/>
  </r>
  <r>
    <n v="934"/>
    <n v="1002572358"/>
    <n v="3"/>
    <x v="4"/>
    <n v="4"/>
    <s v="YOGYAKARTA"/>
    <s v="INNER - YOGYA JATENG SELATAN"/>
    <s v="KBU"/>
    <s v="REG"/>
    <s v="AO"/>
    <s v="NEW SALES"/>
    <m/>
    <s v="100 | REVOKE COMPLETED"/>
    <s v="RBS-Regional 3"/>
    <d v="2026-09-04T16:17:54"/>
    <d v="2026-09-07T11:30:34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Revoke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  <x v="0"/>
  </r>
  <r>
    <n v="935"/>
    <n v="1002569339"/>
    <n v="3"/>
    <x v="6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  <x v="17"/>
  </r>
  <r>
    <n v="936"/>
    <n v="1002570135"/>
    <n v="3"/>
    <x v="3"/>
    <n v="5"/>
    <s v="DENPASAR"/>
    <s v="SANUR"/>
    <s v="KLM"/>
    <s v="REG"/>
    <s v="AO"/>
    <s v="NEW SALES"/>
    <m/>
    <s v="100 | REVOKE COMPLETED"/>
    <s v="RBS-Regional 2"/>
    <d v="2026-09-03T15:08:05"/>
    <d v="2026-09-07T08:31:03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  <x v="24"/>
  </r>
  <r>
    <n v="937"/>
    <n v="1002570204"/>
    <n v="3"/>
    <x v="4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0"/>
  </r>
  <r>
    <n v="938"/>
    <n v="1002568843"/>
    <n v="3"/>
    <x v="0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  <x v="0"/>
  </r>
  <r>
    <n v="939"/>
    <n v="1002569563"/>
    <n v="3"/>
    <x v="6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  <x v="16"/>
  </r>
  <r>
    <n v="940"/>
    <n v="1002569569"/>
    <n v="3"/>
    <x v="3"/>
    <n v="5"/>
    <s v="SINGARJA"/>
    <s v="TABANAN"/>
    <s v="TBN"/>
    <s v="REG"/>
    <s v="AO"/>
    <s v="NEW SALES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  <x v="4"/>
  </r>
  <r>
    <n v="941"/>
    <n v="1002569043"/>
    <n v="3"/>
    <x v="3"/>
    <n v="5"/>
    <s v="DENPASAR"/>
    <s v="JIMBARAN"/>
    <s v="BNO"/>
    <s v="REG"/>
    <s v="AO"/>
    <s v="NEW SALES"/>
    <m/>
    <s v="100 | REVOKE COMPLETED"/>
    <s v="RBS-Regional 3"/>
    <d v="2026-09-03T10:01:08"/>
    <d v="2026-09-07T08:29:13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  <x v="18"/>
  </r>
  <r>
    <n v="942"/>
    <n v="1002570658"/>
    <n v="3"/>
    <x v="1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"/>
  </r>
  <r>
    <n v="943"/>
    <n v="1002570423"/>
    <n v="3"/>
    <x v="6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  <x v="6"/>
  </r>
  <r>
    <n v="944"/>
    <n v="1002567882"/>
    <n v="3"/>
    <x v="6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16"/>
  </r>
  <r>
    <n v="946"/>
    <n v="1002568437"/>
    <n v="3"/>
    <x v="4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0"/>
  </r>
  <r>
    <n v="948"/>
    <n v="1002566762"/>
    <n v="3"/>
    <x v="6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6"/>
  </r>
  <r>
    <n v="949"/>
    <n v="1002568374"/>
    <n v="3"/>
    <x v="6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16"/>
  </r>
  <r>
    <n v="950"/>
    <n v="1002566719"/>
    <n v="3"/>
    <x v="6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16"/>
  </r>
  <r>
    <n v="951"/>
    <n v="1002566682"/>
    <n v="3"/>
    <x v="3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4"/>
  </r>
  <r>
    <n v="952"/>
    <n v="1002564593"/>
    <n v="3"/>
    <x v="7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14"/>
  </r>
  <r>
    <n v="953"/>
    <n v="1002566268"/>
    <n v="3"/>
    <x v="2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23"/>
  </r>
  <r>
    <n v="954"/>
    <n v="1002566519"/>
    <n v="3"/>
    <x v="1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"/>
  </r>
  <r>
    <n v="955"/>
    <n v="1002565568"/>
    <n v="3"/>
    <x v="4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0"/>
  </r>
  <r>
    <n v="956"/>
    <n v="1002564133"/>
    <n v="3"/>
    <x v="6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7"/>
  </r>
  <r>
    <n v="957"/>
    <n v="1002564550"/>
    <n v="3"/>
    <x v="7"/>
    <n v="5"/>
    <s v="MATARAM"/>
    <s v="INNER - NUSA TENGGARA"/>
    <s v="SWE"/>
    <s v="REG"/>
    <s v="AO"/>
    <s v="NEW SALES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  <x v="30"/>
  </r>
  <r>
    <n v="961"/>
    <n v="1002575944"/>
    <n v="3"/>
    <x v="6"/>
    <n v="5"/>
    <s v="MADURA"/>
    <s v="BANGKALAN"/>
    <s v="BEA"/>
    <s v="REG"/>
    <s v="AO"/>
    <s v="NEW SALES"/>
    <s v="1P INET"/>
    <s v="OSS - FALLOUT"/>
    <s v="RBS-Regional 3"/>
    <d v="2026-09-07T19:11:56"/>
    <d v="2026-09-08T19:12:27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FO_WFM"/>
    <s v="X"/>
    <s v="NETMONK"/>
    <m/>
    <s v="Provisioning Failed|WFM|INF009270020|PP_-7.1938329,113.2543266_bangakalan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m/>
    <m/>
    <m/>
    <e v="#NUM!"/>
    <e v="#NUM!"/>
    <x v="0"/>
    <x v="8"/>
  </r>
  <r>
    <n v="962"/>
    <n v="1002573797"/>
    <n v="3"/>
    <x v="6"/>
    <n v="5"/>
    <s v="SBY UTARA"/>
    <s v="LAMONGAN"/>
    <s v="BDG"/>
    <s v="REG"/>
    <s v="AO"/>
    <s v="NEW SALES"/>
    <s v="1P INET"/>
    <s v="OSS - FALLOUT"/>
    <s v="RBS-Regional 3"/>
    <d v="2026-09-07T07:38:56"/>
    <d v="2026-09-08T15:12:42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FO_WFM"/>
    <s v="X"/>
    <s v="NO ADDON"/>
    <m/>
    <s v="Provisioning Failed|WFM|INF009265384|TOF_-6.8696311,112.3519233_ODP TERDEKAT PENUH ID VALIN 35831877   tag-6.872662,112.34160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  <x v="17"/>
  </r>
  <r>
    <n v="963"/>
    <n v="1002574600"/>
    <n v="3"/>
    <x v="0"/>
    <n v="4"/>
    <s v="KUDUS"/>
    <s v="PATI"/>
    <s v="PAT"/>
    <s v="REG"/>
    <s v="AO"/>
    <s v="NEW SALES"/>
    <m/>
    <s v="OSS - FALLOUT"/>
    <s v="RBS-Regional 3"/>
    <d v="2026-09-07T11:29:42"/>
    <d v="2026-09-09T08:38:07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FO_UIM"/>
    <s v="X"/>
    <s v="NO ADDON"/>
    <m/>
    <s v="Provisioning Failed|UIM|INF009265870|Business Interaction Id or External Object Id is required for the operation.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m/>
    <m/>
    <m/>
    <e v="#NUM!"/>
    <e v="#NUM!"/>
    <x v="0"/>
    <x v="0"/>
  </r>
  <r>
    <n v="964"/>
    <n v="1002573454"/>
    <n v="3"/>
    <x v="2"/>
    <n v="5"/>
    <s v="MADIUN"/>
    <s v="NGAWI"/>
    <s v="JGO"/>
    <s v="REG"/>
    <s v="AO"/>
    <s v="NEW SALES"/>
    <s v="1P INET"/>
    <s v="OSS - FALLOUT"/>
    <s v="RBS-Regional 3"/>
    <d v="2026-09-06T08:47:56"/>
    <d v="2026-09-06T19:12:3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FO_WFM"/>
    <s v="X"/>
    <s v="NO ADDON"/>
    <m/>
    <s v="Provisioning Failed|WFM|INF009254178|PDI_-7.5561033,111.2393083_cancel order double input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  <x v="11"/>
  </r>
  <r>
    <n v="965"/>
    <n v="1002573530"/>
    <n v="3"/>
    <x v="5"/>
    <n v="4"/>
    <s v="PEKALONGAN"/>
    <s v="PEMALANG"/>
    <s v="PML"/>
    <s v="REG"/>
    <s v="AO"/>
    <s v="NEW SALES"/>
    <m/>
    <s v="OSS - FALLOUT"/>
    <s v="RBS-Regional 2"/>
    <d v="2026-09-06T11:13:24"/>
    <d v="2026-09-07T17:33:21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FO_WFM"/>
    <s v="X"/>
    <s v="NO ADDON"/>
    <m/>
    <s v="Provisioning Failed|WFM|INF009261377|batal pelanggan masih rag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  <x v="0"/>
  </r>
  <r>
    <n v="966"/>
    <n v="1002572860"/>
    <n v="3"/>
    <x v="4"/>
    <n v="4"/>
    <s v="PURWOKERTO"/>
    <s v="PURWOKERTO"/>
    <s v="CLO"/>
    <s v="REG"/>
    <s v="AO"/>
    <s v="NEW SALES"/>
    <m/>
    <s v="OSS - FALLOUT"/>
    <s v="RBS-Regional 3"/>
    <d v="2026-09-05T10:15:37"/>
    <d v="2026-09-08T14:12:09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FO_WFM"/>
    <s v="AJIBARANG"/>
    <s v="NO ADDON"/>
    <m/>
    <s v="Provisioning Failed|WFM|INF009266341|PENDING PROGRES LOKASI CALANG BELUM TERCOVER JARINGAN INDIHOME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0"/>
  </r>
  <r>
    <n v="968"/>
    <n v="1002570913"/>
    <n v="3"/>
    <x v="0"/>
    <n v="4"/>
    <s v="SOLO"/>
    <s v="INNER - SOLO JATENG TIMUR"/>
    <s v="SOP"/>
    <s v="REG"/>
    <s v="AO"/>
    <s v="NEW SALES"/>
    <s v="1P INET"/>
    <s v="OSS - FALLOUT"/>
    <s v="RBS-Regional 3"/>
    <d v="2026-09-04T09:14:56"/>
    <d v="2026-09-06T10:02:46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FO_WFM"/>
    <s v="SOLO PALUR"/>
    <s v="NO ADDON"/>
    <m/>
    <s v="Provisioning Failed|WFM|INF009250409|BELUM TER-COVER JARINGAN WIFI SOLUSI PT 3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  <x v="0"/>
  </r>
  <r>
    <n v="970"/>
    <n v="1002571798"/>
    <n v="3"/>
    <x v="5"/>
    <n v="4"/>
    <s v="SEMARANG"/>
    <s v="INNER - SEMARANG JATENG UTARA"/>
    <s v="MJP"/>
    <s v="REG"/>
    <s v="AO"/>
    <s v="NEW SALES"/>
    <s v="1P INET"/>
    <s v="OSS - FALLOUT"/>
    <s v="RBS-Regional 3"/>
    <d v="2026-09-04T14:11:56"/>
    <d v="2026-09-07T14:46:29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FO_WFM"/>
    <s v="MAJAPAHIT"/>
    <s v="NO ADDON"/>
    <m/>
    <s v="Provisioning Failed|WFM|INF009259189|-7.038695, 110.469088 | PIT_BUTUH TATI 3 BATANG DARI ODP-MJP-FW/063. IZIN NOK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  <x v="0"/>
  </r>
  <r>
    <n v="971"/>
    <n v="1002571349"/>
    <n v="3"/>
    <x v="3"/>
    <n v="5"/>
    <s v="SINGARJA"/>
    <s v="TABANAN"/>
    <s v="TBN"/>
    <s v="REG"/>
    <s v="AO"/>
    <s v="NEW SALES"/>
    <m/>
    <s v="OSS - FALLOUT"/>
    <s v="RBS-Regional 3"/>
    <d v="2026-09-04T11:26:49"/>
    <d v="2026-09-07T09:10:52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FO_WFM"/>
    <s v="TABANAN"/>
    <s v="NO ADDON"/>
    <m/>
    <s v="Provisioning Failed|WFM|INF009255627|TKJ_-8.541875899999999,115.1223143_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  <x v="4"/>
  </r>
  <r>
    <n v="972"/>
    <n v="1002570996"/>
    <n v="3"/>
    <x v="0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  <x v="0"/>
  </r>
  <r>
    <n v="974"/>
    <n v="1002571461"/>
    <n v="3"/>
    <x v="7"/>
    <n v="5"/>
    <s v="KUPANG"/>
    <s v="MAUMERE"/>
    <s v="LWB"/>
    <s v="REG"/>
    <s v="AO"/>
    <s v="NEW SALES"/>
    <s v="1P INET"/>
    <s v="OSS - FALLOUT"/>
    <s v="RBS-Regional 3"/>
    <d v="2026-09-04T12:24:56"/>
    <d v="2026-09-07T08:07:00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FO_UIM"/>
    <s v="X"/>
    <s v="NO ADDON"/>
    <m/>
    <s v="Provisioning Failed|UIM|INF009255228|1052:vlan voice not found at = GPON00-D5-LWB-3(172.25.207.59)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  <x v="25"/>
  </r>
  <r>
    <n v="976"/>
    <n v="1002571101"/>
    <n v="3"/>
    <x v="6"/>
    <n v="5"/>
    <s v="SBY UTARA"/>
    <s v="TANDES"/>
    <s v="BBE"/>
    <s v="REG"/>
    <s v="AO"/>
    <s v="NEW SALES"/>
    <s v="1P INET"/>
    <s v="OSS - FALLOUT"/>
    <s v="RBS-Regional 3"/>
    <d v="2026-09-04T10:11:56"/>
    <d v="2026-09-05T11:30:3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FO_WFM"/>
    <s v="BAMBE"/>
    <s v="NO ADDON"/>
    <m/>
    <s v="Provisioning Failed|WFM|INF009244264|PP_-7.33904,112.6408997_PP PEL MANJA 07092026 jam 13:00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6"/>
  </r>
  <r>
    <n v="978"/>
    <n v="1002569992"/>
    <n v="3"/>
    <x v="1"/>
    <n v="5"/>
    <s v="SIDOARJO"/>
    <s v="PASURUAN"/>
    <s v="PDA"/>
    <s v="REG"/>
    <s v="AO"/>
    <s v="NEW SALES"/>
    <m/>
    <s v="OSS - FALLOUT"/>
    <s v="RBS-Regional 3"/>
    <d v="2026-09-03T14:30:57"/>
    <d v="2026-09-09T08:19:34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FO_WFM"/>
    <s v="PANDAAN"/>
    <s v="NO ADDON"/>
    <m/>
    <s v="Provisioning Failed|WFM|INF009271500|pelanggan reselle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  <x v="10"/>
  </r>
  <r>
    <n v="980"/>
    <n v="1002570289"/>
    <n v="3"/>
    <x v="1"/>
    <n v="5"/>
    <s v="SIDOARJO"/>
    <s v="INNER - JATIM TIMUR"/>
    <s v="KRN"/>
    <s v="REG"/>
    <s v="AO"/>
    <s v="NEW SALES"/>
    <s v="1P INET"/>
    <s v="OSS - FALLOUT"/>
    <s v="RBS-Regional 3"/>
    <d v="2026-09-03T15:47:56"/>
    <d v="2026-09-05T14:52:46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FO_WFM"/>
    <s v="KRIAN"/>
    <s v="NO ADDON"/>
    <m/>
    <s v="Provisioning Failed|WFM|INF009246107|UNSC TAG PEL : -7.384741,112.605041 DILOKASI BELUM TERCOVER JARINGAN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  <x v="1"/>
  </r>
  <r>
    <n v="981"/>
    <n v="1002570297"/>
    <n v="3"/>
    <x v="7"/>
    <n v="5"/>
    <s v="KUPANG"/>
    <s v="LABOAN BAJO"/>
    <s v="RTE"/>
    <s v="REG"/>
    <s v="AO"/>
    <s v="NEW SALES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31"/>
  </r>
  <r>
    <n v="983"/>
    <n v="1002570248"/>
    <n v="3"/>
    <x v="7"/>
    <n v="5"/>
    <s v="MATARAM"/>
    <s v="SUMBAWA"/>
    <s v="EMP"/>
    <s v="REG"/>
    <s v="AO"/>
    <s v="NEW SALES"/>
    <s v="1P INET"/>
    <s v="OSS - FALLOUT"/>
    <s v="RBS-Regional 3"/>
    <d v="2026-09-03T15:36:57"/>
    <d v="2026-09-04T18:15:07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FO_WFM"/>
    <s v="SUMBAWA TIMUR"/>
    <s v="NO ADDON"/>
    <m/>
    <s v="Provisioning Failed|WFM|INF009240410|TKJ_-8.562005500000001,116.14382250000001_BTH TIANG 1  100257024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  <x v="19"/>
  </r>
  <r>
    <n v="985"/>
    <n v="1002567147"/>
    <n v="3"/>
    <x v="5"/>
    <n v="4"/>
    <s v="PEKALONGAN"/>
    <s v="BREBES"/>
    <s v="KTM"/>
    <s v="REG"/>
    <s v="AO"/>
    <s v="NEW SALES"/>
    <s v="1P INET"/>
    <s v="OSS - FALLOUT"/>
    <s v="RBS-Regional 3"/>
    <d v="2026-09-02T10:44:56"/>
    <d v="2026-09-08T20:30:05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FO_WFM"/>
    <s v="KETANGGUNGAN"/>
    <s v="NO ADDON"/>
    <m/>
    <s v="Provisioning Failed|WFM|INF009270594|TOJ_-6.9806585000000005,108.9756738_pelurusan over tti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0"/>
  </r>
  <r>
    <n v="986"/>
    <n v="1002564623"/>
    <n v="3"/>
    <x v="2"/>
    <n v="5"/>
    <s v="KEDIRI"/>
    <s v="BLITAR"/>
    <s v="PAN"/>
    <s v="REG"/>
    <s v="AO"/>
    <s v="NEW SALES"/>
    <s v="1P INET"/>
    <s v="OSS - FALLOUT"/>
    <s v="RBS-Regional 3"/>
    <d v="2026-09-01T10:06:56"/>
    <d v="2026-09-03T15:45:28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FO_WFM"/>
    <s v="WLINGI"/>
    <s v="NO ADDON"/>
    <m/>
    <s v="Provisioning Failed|WFM|INF009230359|TOJ_-8.1394275,112.203942_KENDALA : Jarak ke odp terdekat unspec (400m), alternative tdk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15"/>
  </r>
  <r>
    <n v="988"/>
    <n v="1002566046"/>
    <n v="3"/>
    <x v="7"/>
    <n v="5"/>
    <s v="KUPANG"/>
    <s v="LABOAN BAJO"/>
    <s v="RTE"/>
    <s v="REG"/>
    <s v="AO"/>
    <s v="NEW SALES"/>
    <s v="1P INET"/>
    <s v="OSS - FALLOUT"/>
    <s v="RBS-Regional 3"/>
    <d v="2026-09-01T15:42:57"/>
    <d v="2026-09-08T14:41:2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FO_ASAP"/>
    <s v="X"/>
    <s v="NO ADDON"/>
    <m/>
    <s v="Provisioning Failed|ACTIVATION|INF009265125|U31_PORT_NOT_FOUND:ServicePort Not Found / ONT Connectivity is Missing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  <x v="31"/>
  </r>
  <r>
    <n v="989"/>
    <n v="1002575677"/>
    <n v="3"/>
    <x v="5"/>
    <n v="4"/>
    <s v="SEMARANG"/>
    <s v="SALATIGA"/>
    <s v="SLI"/>
    <s v="REG"/>
    <s v="AO"/>
    <s v="NEW SALES"/>
    <s v="1P INET"/>
    <s v="OSS - PROVISIONING DESAIN"/>
    <s v="RBS-Regional 3"/>
    <d v="2026-09-07T16:11:56"/>
    <d v="2026-09-08T14:41:35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RE_PI"/>
    <s v="X"/>
    <s v="NO ADDON"/>
    <m/>
    <s v="Provisioning Design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m/>
    <m/>
    <m/>
    <e v="#NUM!"/>
    <e v="#NUM!"/>
    <x v="0"/>
    <x v="0"/>
  </r>
  <r>
    <n v="990"/>
    <n v="1002574867"/>
    <n v="3"/>
    <x v="7"/>
    <n v="5"/>
    <s v="MATARAM"/>
    <s v="LOMBOK BARAT TENGAH"/>
    <s v="PRY"/>
    <s v="REG"/>
    <s v="AO"/>
    <s v="NEW SALES"/>
    <s v="1P INET"/>
    <s v="OSS - PROVISIONING DESAIN"/>
    <s v="RBS-Regional 3"/>
    <d v="2026-09-07T13:02:57"/>
    <d v="2026-09-08T14:41:06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m/>
    <s v="PRE_PI"/>
    <s v="LOMBOK TENGAH"/>
    <s v="NO ADDON"/>
    <m/>
    <s v="Provisioning Design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14"/>
  </r>
  <r>
    <n v="991"/>
    <n v="1002575409"/>
    <n v="3"/>
    <x v="4"/>
    <n v="4"/>
    <s v="MAGELANG"/>
    <s v="TEMANGGUNG"/>
    <s v="TEM"/>
    <s v="REG"/>
    <s v="AO"/>
    <s v="NEW SALES"/>
    <s v="1P INET"/>
    <s v="OSS - PROVISIONING DESAIN"/>
    <s v="RBS-Regional 3"/>
    <d v="2026-09-07T15:08:56"/>
    <d v="2026-09-08T14:42:05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PRE_PI"/>
    <s v="X"/>
    <s v="NO ADDON"/>
    <m/>
    <s v="Provisioning Designed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  <x v="0"/>
  </r>
  <r>
    <n v="993"/>
    <n v="1002576036"/>
    <n v="3"/>
    <x v="2"/>
    <n v="5"/>
    <s v="MALANG"/>
    <s v="BATU"/>
    <s v="BLB"/>
    <s v="REG"/>
    <s v="AO"/>
    <s v="NEW SALES"/>
    <m/>
    <s v="7 | OSS - PROVISIONING ISSUED"/>
    <s v="RBS-Regional 3"/>
    <d v="2026-09-08T08:10:36"/>
    <d v="2026-09-08T18:36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I"/>
    <s v="BLIMB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m/>
    <m/>
    <m/>
    <e v="#NUM!"/>
    <e v="#NUM!"/>
    <x v="0"/>
    <x v="33"/>
  </r>
  <r>
    <n v="994"/>
    <n v="1002577090"/>
    <n v="3"/>
    <x v="1"/>
    <n v="5"/>
    <s v="SIDOARJO"/>
    <s v="INNER - JATIM TIMUR"/>
    <s v="KRN"/>
    <s v="REG"/>
    <s v="AO"/>
    <s v="NEW SALES"/>
    <s v="1P INET"/>
    <s v="7 | OSS - PROVISIONING ISSUED"/>
    <s v="RBS-Regional 3"/>
    <d v="2026-09-08T14:11:56"/>
    <d v="2026-09-09T08:55:29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I"/>
    <s v="KRIAN"/>
    <s v="NO ADDON"/>
    <m/>
    <s v="Provisioning Issu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  <x v="1"/>
  </r>
  <r>
    <n v="997"/>
    <n v="1002576335"/>
    <n v="3"/>
    <x v="4"/>
    <n v="4"/>
    <s v="MAGELANG"/>
    <s v="TEMANGGUNG"/>
    <s v="PRN"/>
    <s v="REG"/>
    <s v="AO"/>
    <s v="NEW SALES"/>
    <s v="1P INET"/>
    <s v="7 | OSS - PROVISIONING ISSUED"/>
    <s v="RBS-Regional 3"/>
    <d v="2026-09-08T09:47:57"/>
    <d v="2026-09-09T08:06:25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I"/>
    <s v="PARAKAN"/>
    <s v="NO ADDON"/>
    <m/>
    <s v="Provisioning Issu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0"/>
  </r>
  <r>
    <n v="998"/>
    <n v="1002576322"/>
    <n v="3"/>
    <x v="4"/>
    <n v="4"/>
    <s v="MAGELANG"/>
    <s v="TEMANGGUNG"/>
    <s v="PRN"/>
    <s v="REG"/>
    <s v="AO"/>
    <s v="NEW SALES"/>
    <s v="1P INET"/>
    <s v="7 | OSS - PROVISIONING ISSUED"/>
    <s v="RBS-Regional 3"/>
    <d v="2026-09-08T09:41:56"/>
    <d v="2026-09-09T08:06:00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I"/>
    <s v="PARAKAN"/>
    <s v="NO ADDON"/>
    <m/>
    <s v="Provisioning Issu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m/>
    <m/>
    <m/>
    <e v="#NUM!"/>
    <e v="#NUM!"/>
    <x v="0"/>
    <x v="0"/>
  </r>
  <r>
    <n v="999"/>
    <n v="1002576243"/>
    <n v="3"/>
    <x v="7"/>
    <n v="5"/>
    <s v="MATARAM"/>
    <s v="LOMBOK TIMUR UTARA"/>
    <s v="SEL"/>
    <s v="REG"/>
    <s v="AO"/>
    <s v="NEW SALES"/>
    <s v="1P INET"/>
    <s v="7 | OSS - PROVISIONING ISSUED"/>
    <s v="RBS-Regional 3"/>
    <d v="2026-09-08T09:17:57"/>
    <d v="2026-09-09T08:06:24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I"/>
    <s v="LOMBOK TIMUR"/>
    <s v="NO ADDON"/>
    <m/>
    <s v="Provisioning Issued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14"/>
  </r>
  <r>
    <n v="1000"/>
    <n v="1002576340"/>
    <n v="3"/>
    <x v="1"/>
    <n v="5"/>
    <s v="SIDOARJO"/>
    <s v="INNER - JATIM TIMUR"/>
    <s v="KRN"/>
    <s v="REG"/>
    <s v="AO"/>
    <s v="NEW SALES"/>
    <s v="1P INET"/>
    <s v="7 | OSS - PROVISIONING ISSUED"/>
    <s v="RBS-Regional 3"/>
    <d v="2026-09-08T09:50:56"/>
    <d v="2026-09-09T09:03:02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m/>
    <s v="PI"/>
    <s v="KRIAN"/>
    <s v="NO ADDON"/>
    <m/>
    <s v="Provisioning Issu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"/>
  </r>
  <r>
    <n v="1001"/>
    <n v="1002576194"/>
    <n v="3"/>
    <x v="4"/>
    <n v="4"/>
    <s v="PURWOKERTO"/>
    <s v="PURBALINGGA"/>
    <s v="PBG"/>
    <s v="REG"/>
    <s v="AO"/>
    <s v="NEW SALES"/>
    <s v="1P INET"/>
    <s v="7 | OSS - PROVISIONING ISSUED"/>
    <s v="RBS-Regional 3"/>
    <d v="2026-09-08T09:02:58"/>
    <d v="2026-09-09T08:06:42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I"/>
    <s v="X"/>
    <s v="NO ADDON"/>
    <m/>
    <s v="Provisioning Issued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0"/>
  </r>
  <r>
    <n v="1002"/>
    <n v="1002576543"/>
    <n v="3"/>
    <x v="7"/>
    <n v="5"/>
    <s v="MATARAM"/>
    <s v="SUMBAWA"/>
    <s v="MLK"/>
    <s v="REG"/>
    <s v="AO"/>
    <s v="NEW SALES"/>
    <s v="1P INET"/>
    <s v="7 | OSS - PROVISIONING ISSUED"/>
    <s v="RBS-Regional 3"/>
    <d v="2026-09-08T10:44:56"/>
    <d v="2026-09-09T08:05:44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PI"/>
    <s v="SUMBAWA BARAT"/>
    <s v="OCA"/>
    <m/>
    <s v="Provisioning Issued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19"/>
  </r>
  <r>
    <n v="1003"/>
    <n v="1002577318"/>
    <n v="3"/>
    <x v="5"/>
    <n v="4"/>
    <s v="PEKALONGAN"/>
    <s v="SLAWI"/>
    <s v="BLU"/>
    <s v="REG"/>
    <s v="AO"/>
    <s v="NEW SALES"/>
    <m/>
    <s v="7 | OSS - PROVISIONING ISSUED"/>
    <s v="RBS-Regional 3"/>
    <d v="2026-09-08T15:08:52"/>
    <d v="2026-09-08T15:42:45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I"/>
    <s v="X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m/>
    <m/>
    <m/>
    <e v="#NUM!"/>
    <e v="#NUM!"/>
    <x v="0"/>
    <x v="0"/>
  </r>
  <r>
    <n v="1004"/>
    <n v="1002576429"/>
    <n v="3"/>
    <x v="4"/>
    <n v="4"/>
    <s v="PURWOKERTO"/>
    <s v="PURWOKERTO"/>
    <s v="PWT"/>
    <s v="REG"/>
    <s v="AO"/>
    <s v="NEW SALES"/>
    <m/>
    <s v="7 | OSS - PROVISIONING ISSUED"/>
    <s v="RBS-Regional 3"/>
    <d v="2026-09-08T10:15:26"/>
    <d v="2026-09-08T10:21:55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I"/>
    <s v="X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m/>
    <m/>
    <m/>
    <e v="#NUM!"/>
    <e v="#NUM!"/>
    <x v="0"/>
    <x v="0"/>
  </r>
  <r>
    <n v="1005"/>
    <n v="1002577717"/>
    <n v="3"/>
    <x v="0"/>
    <n v="4"/>
    <s v="SOLO"/>
    <s v="BOYOLALI"/>
    <s v="BYL"/>
    <s v="REG"/>
    <s v="AO"/>
    <s v="NEW SALES"/>
    <m/>
    <s v="7 | OSS - PROVISIONING ISSUED"/>
    <s v="RBS-Regional 3"/>
    <d v="2026-09-08T17:37:50"/>
    <d v="2026-09-08T17:48:44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I"/>
    <s v="BOYOLALI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m/>
    <m/>
    <m/>
    <e v="#NUM!"/>
    <e v="#NUM!"/>
    <x v="0"/>
    <x v="0"/>
  </r>
  <r>
    <n v="1006"/>
    <n v="1002575998"/>
    <n v="3"/>
    <x v="7"/>
    <n v="5"/>
    <s v="MATARAM"/>
    <s v="SUMBAWA"/>
    <s v="MLK"/>
    <s v="REG"/>
    <s v="AO"/>
    <s v="NEW SALES"/>
    <s v="1P INET"/>
    <s v="7 | OSS - PROVISIONING ISSUED"/>
    <s v="RBS-Regional 3"/>
    <d v="2026-09-08T07:29:56"/>
    <d v="2026-09-09T08:06:09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I"/>
    <s v="SUMBAWA BARAT"/>
    <s v="NETMONK"/>
    <m/>
    <s v="Provisioning Issu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19"/>
  </r>
  <r>
    <n v="1007"/>
    <n v="1002576772"/>
    <n v="3"/>
    <x v="0"/>
    <n v="4"/>
    <s v="KUDUS"/>
    <s v="JEPARA"/>
    <s v="PEC"/>
    <s v="REG"/>
    <s v="AO"/>
    <s v="NEW SALES"/>
    <s v="1P INET"/>
    <s v="7 | OSS - PROVISIONING ISSUED"/>
    <s v="RBS-Regional 3"/>
    <d v="2026-09-08T11:50:57"/>
    <d v="2026-09-09T08:06:37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m/>
    <s v="PI"/>
    <s v="PECANGAAN"/>
    <s v="NO ADDON"/>
    <m/>
    <s v="Provisioning Issued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  <x v="0"/>
  </r>
  <r>
    <n v="1008"/>
    <n v="1002576760"/>
    <n v="3"/>
    <x v="0"/>
    <n v="4"/>
    <s v="KUDUS"/>
    <s v="JEPARA"/>
    <s v="JPR"/>
    <s v="REG"/>
    <s v="AO"/>
    <s v="NEW SALES"/>
    <s v="1P INET"/>
    <s v="7 | OSS - PROVISIONING ISSUED"/>
    <s v="RBS-Regional 3"/>
    <d v="2026-09-08T11:44:56"/>
    <d v="2026-09-09T08:05:23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I"/>
    <s v="X"/>
    <s v="NO ADDON"/>
    <m/>
    <s v="Provisioning Issu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m/>
    <m/>
    <m/>
    <e v="#NUM!"/>
    <e v="#NUM!"/>
    <x v="0"/>
    <x v="0"/>
  </r>
  <r>
    <n v="1009"/>
    <n v="1002576308"/>
    <n v="3"/>
    <x v="7"/>
    <n v="5"/>
    <s v="MATARAM"/>
    <s v="BIMA"/>
    <s v="BIM"/>
    <s v="REG"/>
    <s v="AO"/>
    <s v="NEW SALES"/>
    <s v="1P INET"/>
    <s v="7 | OSS - PROVISIONING ISSUED"/>
    <s v="RBS-Regional 3"/>
    <d v="2026-09-08T09:35:57"/>
    <d v="2026-09-09T08:06:04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m/>
    <s v="PI"/>
    <s v="X"/>
    <s v="NO ADDON"/>
    <m/>
    <s v="Provisioning Issued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20"/>
  </r>
  <r>
    <n v="1010"/>
    <n v="1002575982"/>
    <n v="3"/>
    <x v="7"/>
    <n v="5"/>
    <s v="MATARAM"/>
    <s v="LOMBOK TIMUR UTARA"/>
    <s v="SEL"/>
    <s v="REG"/>
    <s v="AO"/>
    <s v="NEW SALES"/>
    <s v="1P INET"/>
    <s v="7 | OSS - PROVISIONING ISSUED"/>
    <s v="RBS-Regional 3"/>
    <d v="2026-09-08T07:08:57"/>
    <d v="2026-09-09T08:06:03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I"/>
    <s v="LOMBOK TIMUR"/>
    <s v="NO ADDON"/>
    <m/>
    <s v="Provisioning Issu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14"/>
  </r>
  <r>
    <n v="1012"/>
    <n v="1002576787"/>
    <n v="3"/>
    <x v="5"/>
    <n v="4"/>
    <s v="PEKALONGAN"/>
    <s v="BREBES"/>
    <s v="BRB"/>
    <s v="REG"/>
    <s v="AO"/>
    <s v="NEW SALES"/>
    <s v="1P INET"/>
    <s v="7 | OSS - PROVISIONING ISSUED"/>
    <s v="RBS-Regional 3"/>
    <d v="2026-09-08T11:56:56"/>
    <d v="2026-09-09T08:05:44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I"/>
    <s v="X"/>
    <s v="NO ADDON"/>
    <m/>
    <s v="Provisioning Issu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0"/>
  </r>
  <r>
    <n v="1013"/>
    <n v="1002576790"/>
    <n v="3"/>
    <x v="1"/>
    <n v="5"/>
    <s v="JEMBER"/>
    <s v="BONDOWOSO"/>
    <s v="SKS"/>
    <s v="REG"/>
    <s v="AO"/>
    <s v="NEW SALES"/>
    <s v="2P INET + VOICE"/>
    <s v="7 | OSS - PROVISIONING ISSUED"/>
    <s v="RBS-Regional 3"/>
    <d v="2026-09-08T11:59:58"/>
    <d v="2026-09-09T08:06:17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I"/>
    <s v="BONDOWOSO"/>
    <s v="NO ADDON"/>
    <m/>
    <s v="Provisioning Issu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m/>
    <m/>
    <m/>
    <e v="#NUM!"/>
    <e v="#NUM!"/>
    <x v="0"/>
    <x v="5"/>
  </r>
  <r>
    <n v="1014"/>
    <n v="1002576789"/>
    <n v="3"/>
    <x v="5"/>
    <n v="4"/>
    <s v="PEKALONGAN"/>
    <s v="PEKALONGAN"/>
    <s v="KDW"/>
    <s v="REG"/>
    <s v="AO"/>
    <s v="NEW SALES"/>
    <s v="1P INET"/>
    <s v="7 | OSS - PROVISIONING ISSUED"/>
    <s v="RBS-Regional 3"/>
    <d v="2026-09-08T11:59:57"/>
    <d v="2026-09-09T08:05:43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I"/>
    <s v="KAJEN"/>
    <s v="NO ADDON"/>
    <m/>
    <s v="Provisioning Issu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m/>
    <m/>
    <m/>
    <e v="#NUM!"/>
    <e v="#NUM!"/>
    <x v="0"/>
    <x v="0"/>
  </r>
  <r>
    <n v="1016"/>
    <n v="1002576610"/>
    <n v="3"/>
    <x v="0"/>
    <n v="4"/>
    <s v="SOLO"/>
    <s v="SRAGEN"/>
    <s v="SRG"/>
    <s v="REG"/>
    <s v="AO"/>
    <s v="NEW SALES"/>
    <m/>
    <s v="7 | OSS - PROVISIONING ISSUED"/>
    <s v="RBS-Regional 3"/>
    <d v="2026-09-08T11:05:27"/>
    <d v="2026-09-09T08:06:18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m/>
    <m/>
    <m/>
    <e v="#NUM!"/>
    <e v="#NUM!"/>
    <x v="0"/>
    <x v="0"/>
  </r>
  <r>
    <n v="1017"/>
    <n v="1002576487"/>
    <n v="3"/>
    <x v="4"/>
    <n v="4"/>
    <s v="YOGYAKARTA"/>
    <s v="GUNUNG KIDUL"/>
    <s v="WNS"/>
    <s v="REG"/>
    <s v="AO"/>
    <s v="NEW SALES"/>
    <s v="1P INET"/>
    <s v="7 | OSS - PROVISIONING ISSUED"/>
    <s v="RBS-Regional 3"/>
    <d v="2026-09-08T10:29:57"/>
    <d v="2026-09-09T08:05:36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I"/>
    <s v="WONOSARI"/>
    <s v="NO ADDON"/>
    <m/>
    <s v="Provisioning Issu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m/>
    <m/>
    <m/>
    <e v="#NUM!"/>
    <e v="#NUM!"/>
    <x v="0"/>
    <x v="0"/>
  </r>
  <r>
    <n v="1018"/>
    <n v="1002576660"/>
    <n v="3"/>
    <x v="4"/>
    <n v="4"/>
    <s v="PURWOKERTO"/>
    <s v="PURWOKERTO"/>
    <s v="AJB"/>
    <s v="REG"/>
    <s v="AO"/>
    <s v="NEW SALES"/>
    <s v="1P INET"/>
    <s v="7 | OSS - PROVISIONING ISSUED"/>
    <s v="RBS-Regional 3"/>
    <d v="2026-09-08T11:17:56"/>
    <d v="2026-09-09T08:05:57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m/>
    <s v="PI"/>
    <s v="AJIBARANG"/>
    <s v="NO ADDON"/>
    <m/>
    <s v="Provisioning Issu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m/>
    <m/>
    <m/>
    <e v="#NUM!"/>
    <e v="#NUM!"/>
    <x v="0"/>
    <x v="0"/>
  </r>
  <r>
    <n v="1019"/>
    <n v="1002576474"/>
    <n v="3"/>
    <x v="5"/>
    <n v="4"/>
    <s v="SEMARANG"/>
    <s v="SALATIGA"/>
    <s v="SLI"/>
    <s v="REG"/>
    <s v="AO"/>
    <s v="NEW SALES"/>
    <s v="1P INET"/>
    <s v="7 | OSS - PROVISIONING ISSUED"/>
    <s v="RBS-Regional 3"/>
    <d v="2026-09-08T10:26:56"/>
    <d v="2026-09-09T08:06:41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m/>
    <s v="PI"/>
    <s v="X"/>
    <s v="NO ADDON"/>
    <m/>
    <s v="Provisioning Issued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0"/>
  </r>
  <r>
    <n v="1020"/>
    <n v="1002575608"/>
    <n v="3"/>
    <x v="4"/>
    <n v="4"/>
    <s v="PURWOKERTO"/>
    <s v="PURWOKERTO"/>
    <s v="AJB"/>
    <s v="REG"/>
    <s v="AO"/>
    <s v="NEW SALES"/>
    <s v="1P INET"/>
    <s v="7 | OSS - PROVISIONING ISSUED"/>
    <s v="RBS-Regional 3"/>
    <d v="2026-09-07T15:56:56"/>
    <d v="2026-09-08T14:42:17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m/>
    <s v="PI"/>
    <s v="AJIBARANG"/>
    <s v="NO ADDON"/>
    <m/>
    <s v="Provisioning Issued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  <x v="0"/>
  </r>
  <r>
    <n v="1021"/>
    <n v="1002575531"/>
    <n v="3"/>
    <x v="7"/>
    <n v="5"/>
    <s v="KUPANG"/>
    <s v="MAUMERE"/>
    <s v="LRT"/>
    <s v="REG"/>
    <s v="AO"/>
    <s v="NEW SALES"/>
    <s v="1P INET"/>
    <s v="7 | OSS - PROVISIONING ISSUED"/>
    <s v="RBS-Regional 3"/>
    <d v="2026-09-07T15:38:57"/>
    <d v="2026-09-09T08:05:52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I"/>
    <s v="X"/>
    <s v="NO ADDON"/>
    <m/>
    <s v="Provisioning Issu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m/>
    <m/>
    <m/>
    <e v="#NUM!"/>
    <e v="#NUM!"/>
    <x v="0"/>
    <x v="25"/>
  </r>
  <r>
    <n v="1022"/>
    <n v="1002573990"/>
    <n v="3"/>
    <x v="5"/>
    <n v="4"/>
    <s v="PEKALONGAN"/>
    <s v="PEKALONGAN"/>
    <s v="PKL"/>
    <s v="REG"/>
    <s v="AO"/>
    <s v="NEW SALES"/>
    <s v="1P INET"/>
    <s v="7 | OSS - PROVISIONING ISSUED"/>
    <s v="RBS-Regional 3"/>
    <d v="2026-09-07T09:14:56"/>
    <d v="2026-09-09T08:06:10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I"/>
    <s v="X"/>
    <s v="NO ADDON"/>
    <m/>
    <s v="Provisioning Issu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m/>
    <m/>
    <m/>
    <e v="#NUM!"/>
    <e v="#NUM!"/>
    <x v="0"/>
    <x v="0"/>
  </r>
  <r>
    <n v="1023"/>
    <n v="1002575117"/>
    <n v="3"/>
    <x v="5"/>
    <n v="4"/>
    <s v="SEMARANG"/>
    <s v="INNER - SEMARANG JATENG UTARA"/>
    <s v="SMT"/>
    <s v="REG"/>
    <s v="AO"/>
    <s v="NEW SALES"/>
    <s v="1P INET"/>
    <s v="7 | OSS - PROVISIONING ISSUED"/>
    <s v="RBS-Regional 3"/>
    <d v="2026-09-07T14:02:56"/>
    <d v="2026-09-08T13:42:58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I"/>
    <s v="SEMARANG TUGU"/>
    <s v="NO ADDON"/>
    <m/>
    <s v="Provisioning Issued"/>
    <s v="HSI Bisnis Promo HUT RI PSB 70% - 150 Mbps"/>
    <s v="INDIBIZ"/>
    <m/>
    <m/>
    <d v="2026-09-08T13:00:00"/>
    <s v="2026-09-08 13:00:00 | telp :082226361513 alt : manja : pagi / siang 08/09/2026 hub sebelum ke lokasi "/>
    <m/>
    <m/>
    <m/>
    <e v="#NUM!"/>
    <e v="#NUM!"/>
    <x v="0"/>
    <x v="0"/>
  </r>
  <r>
    <n v="1026"/>
    <n v="1002575348"/>
    <n v="3"/>
    <x v="0"/>
    <n v="4"/>
    <s v="KUDUS"/>
    <s v="PURWODADI"/>
    <s v="PWB"/>
    <s v="REG"/>
    <s v="AO"/>
    <s v="NEW SALES"/>
    <m/>
    <s v="7 | OSS - PROVISIONING ISSUED"/>
    <s v="RBS-Regional 3"/>
    <d v="2026-09-07T14:54:55"/>
    <d v="2026-09-09T08:06:30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I"/>
    <s v="X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  <x v="0"/>
  </r>
  <r>
    <n v="1027"/>
    <n v="1002574700"/>
    <n v="3"/>
    <x v="5"/>
    <n v="4"/>
    <s v="PEKALONGAN"/>
    <s v="BREBES"/>
    <s v="KTM"/>
    <s v="REG"/>
    <s v="AO"/>
    <s v="NEW SALES"/>
    <s v="1P INET"/>
    <s v="7 | OSS - PROVISIONING ISSUED"/>
    <s v="RBS-Regional 3"/>
    <d v="2026-09-07T11:50:57"/>
    <d v="2026-09-08T08:15:24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m/>
    <s v="PI"/>
    <s v="KETANGGUNGAN"/>
    <s v="NO ADDON"/>
    <m/>
    <s v="Provisioning Issued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  <x v="0"/>
  </r>
  <r>
    <n v="1028"/>
    <n v="1002575874"/>
    <n v="3"/>
    <x v="7"/>
    <n v="5"/>
    <s v="KUPANG"/>
    <s v="ENDE"/>
    <s v="END"/>
    <s v="REG"/>
    <s v="AO"/>
    <s v="NEW SALES"/>
    <s v="1P INET"/>
    <s v="7 | OSS - PROVISIONING ISSUED"/>
    <s v="RBS-Regional 3"/>
    <d v="2026-09-07T17:17:56"/>
    <d v="2026-09-08T16:58:44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I"/>
    <s v="ENDE"/>
    <s v="NO ADDON"/>
    <m/>
    <s v="Provisioning Issu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m/>
    <m/>
    <m/>
    <e v="#NUM!"/>
    <e v="#NUM!"/>
    <x v="0"/>
    <x v="21"/>
  </r>
  <r>
    <n v="1029"/>
    <n v="1002574619"/>
    <n v="3"/>
    <x v="2"/>
    <n v="5"/>
    <s v="KEDIRI"/>
    <s v="KEDIRI"/>
    <s v="KDI"/>
    <s v="REG"/>
    <s v="AO"/>
    <s v="NEW SALES"/>
    <s v="1P INET"/>
    <s v="7 | OSS - PROVISIONING ISSUED"/>
    <s v="RBS-Regional 3"/>
    <d v="2026-09-07T11:32:57"/>
    <d v="2026-09-08T08:07:36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I"/>
    <s v="X"/>
    <s v="NO ADDON"/>
    <m/>
    <s v="Provisioning Issu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m/>
    <m/>
    <m/>
    <e v="#NUM!"/>
    <e v="#NUM!"/>
    <x v="0"/>
    <x v="23"/>
  </r>
  <r>
    <n v="1030"/>
    <n v="1002573759"/>
    <n v="3"/>
    <x v="4"/>
    <n v="4"/>
    <s v="MAGELANG"/>
    <s v="MUNTILAN"/>
    <s v="MUN"/>
    <s v="REG"/>
    <s v="AO"/>
    <s v="NEW SALES"/>
    <s v="1P INET"/>
    <s v="7 | OSS - PROVISIONING ISSUED"/>
    <s v="RBS-Regional 3"/>
    <d v="2026-09-06T19:29:57"/>
    <d v="2026-09-08T08:14:28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m/>
    <s v="PI"/>
    <s v="MUNTILAN"/>
    <s v="NO ADDON"/>
    <m/>
    <s v="Provisioning Issu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  <x v="0"/>
  </r>
  <r>
    <n v="1031"/>
    <n v="1002573699"/>
    <n v="3"/>
    <x v="7"/>
    <n v="5"/>
    <s v="KUPANG"/>
    <s v="ATAMBUA"/>
    <s v="KEF"/>
    <s v="REG"/>
    <s v="AO"/>
    <s v="NEW SALES"/>
    <s v="1P INET"/>
    <s v="7 | OSS - PROVISIONING ISSUED"/>
    <s v="RBS-Regional 3"/>
    <d v="2026-09-06T16:35:57"/>
    <d v="2026-09-07T13:06:16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I"/>
    <s v="X"/>
    <s v="NO ADDON"/>
    <m/>
    <s v="Provisioning Issu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m/>
    <m/>
    <m/>
    <e v="#NUM!"/>
    <e v="#NUM!"/>
    <x v="0"/>
    <x v="35"/>
  </r>
  <r>
    <n v="1032"/>
    <n v="1002573653"/>
    <n v="3"/>
    <x v="7"/>
    <n v="5"/>
    <s v="MATARAM"/>
    <s v="BIMA"/>
    <s v="SIL"/>
    <s v="REG"/>
    <s v="AO"/>
    <s v="NEW SALES"/>
    <s v="1P INET"/>
    <s v="7 | OSS - PROVISIONING ISSUED"/>
    <s v="RBS-Regional 3"/>
    <d v="2026-09-06T15:14:58"/>
    <d v="2026-09-07T13:06:09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PI"/>
    <s v="BIMA BARAT"/>
    <s v="NETMONK"/>
    <m/>
    <s v="Provisioning Issued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  <x v="20"/>
  </r>
  <r>
    <n v="1033"/>
    <n v="1002573679"/>
    <n v="3"/>
    <x v="3"/>
    <n v="5"/>
    <s v="SINGARJA"/>
    <s v="KLUNGKUNG"/>
    <s v="APR"/>
    <s v="REG"/>
    <s v="AO"/>
    <s v="NEW SALES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  <x v="9"/>
  </r>
  <r>
    <n v="1034"/>
    <n v="1002573757"/>
    <n v="3"/>
    <x v="7"/>
    <n v="5"/>
    <s v="MATARAM"/>
    <s v="SUMBAWA"/>
    <s v="SBW"/>
    <s v="REG"/>
    <s v="AO"/>
    <s v="NEW SALES"/>
    <s v="1P INET"/>
    <s v="7 | OSS - PROVISIONING ISSUED"/>
    <s v="RBS-Regional 3"/>
    <d v="2026-09-06T19:17:57"/>
    <d v="2026-09-09T08:06:17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m/>
    <s v="PI"/>
    <s v="X"/>
    <s v="NETMONK"/>
    <m/>
    <s v="Provisioning Issued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  <x v="19"/>
  </r>
  <r>
    <n v="1037"/>
    <n v="1002572951"/>
    <n v="3"/>
    <x v="0"/>
    <n v="4"/>
    <s v="SOLO"/>
    <s v="INNER - SOLO JATENG TIMUR"/>
    <s v="MSO"/>
    <s v="REG"/>
    <s v="AO"/>
    <s v="NEW SALES"/>
    <s v="1P INET"/>
    <s v="7 | OSS - PROVISIONING ISSUED"/>
    <s v="RBS-Regional 3"/>
    <d v="2026-09-05T11:32:56"/>
    <d v="2026-09-07T08:06:14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m/>
    <s v="PI"/>
    <s v="SOLO PALUR"/>
    <s v="NO ADDON"/>
    <m/>
    <s v="Provisioning Issu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  <x v="0"/>
  </r>
  <r>
    <n v="1038"/>
    <n v="1002571893"/>
    <n v="3"/>
    <x v="5"/>
    <n v="4"/>
    <s v="PEKALONGAN"/>
    <s v="PEKALONGAN"/>
    <s v="KJE"/>
    <s v="REG"/>
    <s v="AO"/>
    <s v="NEW SALES"/>
    <m/>
    <s v="7 | OSS - PROVISIONING ISSUED"/>
    <s v="RBS-Regional 3"/>
    <d v="2026-09-04T14:32:19"/>
    <d v="2026-09-09T08:06:10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m/>
    <s v="PI"/>
    <s v="KAJE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0"/>
  </r>
  <r>
    <n v="1040"/>
    <n v="1002571816"/>
    <n v="3"/>
    <x v="5"/>
    <n v="4"/>
    <s v="PEKALONGAN"/>
    <s v="PEKALONGAN"/>
    <s v="KJE"/>
    <s v="REG"/>
    <s v="AO"/>
    <s v="NEW SALES"/>
    <m/>
    <s v="7 | OSS - PROVISIONING ISSUED"/>
    <s v="RBS-Regional 3"/>
    <d v="2026-09-04T14:18:11"/>
    <d v="2026-09-09T08:06:09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m/>
    <s v="PI"/>
    <s v="KAJEN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0"/>
  </r>
  <r>
    <n v="1047"/>
    <n v="1002571596"/>
    <n v="3"/>
    <x v="7"/>
    <n v="5"/>
    <s v="KUPANG"/>
    <s v="ATAMBUA"/>
    <s v="ATB"/>
    <s v="REG"/>
    <s v="AO"/>
    <s v="NEW SALES"/>
    <s v="1P INET"/>
    <s v="7 | OSS - PROVISIONING ISSUED"/>
    <s v="RBS-Regional 3"/>
    <d v="2026-09-04T13:23:57"/>
    <d v="2026-09-08T13:18:5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m/>
    <s v="PI"/>
    <s v="X"/>
    <s v="NETMONK"/>
    <m/>
    <s v="Provisioning Issued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35"/>
  </r>
  <r>
    <n v="1050"/>
    <n v="1002571125"/>
    <n v="3"/>
    <x v="7"/>
    <n v="5"/>
    <s v="KUPANG"/>
    <s v="ATAMBUA"/>
    <s v="ATB"/>
    <s v="REG"/>
    <s v="AO"/>
    <s v="NEW SALES"/>
    <s v="1P INET"/>
    <s v="7 | OSS - PROVISIONING ISSUED"/>
    <s v="RBS-Regional 3"/>
    <d v="2026-09-04T10:17:57"/>
    <d v="2026-09-06T11:23:57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m/>
    <s v="PI"/>
    <s v="X"/>
    <s v="NETMONK"/>
    <m/>
    <s v="Provisioning Issue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35"/>
  </r>
  <r>
    <n v="1051"/>
    <n v="1002569611"/>
    <n v="3"/>
    <x v="7"/>
    <n v="5"/>
    <s v="KUPANG"/>
    <s v="ENDE"/>
    <s v="END"/>
    <s v="REG"/>
    <s v="AO"/>
    <s v="NEW SALES"/>
    <s v="1P INET"/>
    <s v="7 | OSS - PROVISIONING ISSUED"/>
    <s v="RBS-Regional 3"/>
    <d v="2026-09-03T12:41:56"/>
    <d v="2026-09-05T13:05:35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I"/>
    <s v="ENDE"/>
    <s v="NO ADDON"/>
    <m/>
    <s v="Provisioning Issu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m/>
    <m/>
    <m/>
    <e v="#NUM!"/>
    <e v="#NUM!"/>
    <x v="0"/>
    <x v="21"/>
  </r>
  <r>
    <n v="1052"/>
    <n v="1002569633"/>
    <n v="3"/>
    <x v="7"/>
    <n v="5"/>
    <s v="KUPANG"/>
    <s v="ATAMBUA"/>
    <s v="ATB"/>
    <s v="REG"/>
    <s v="AO"/>
    <s v="NEW SALES"/>
    <s v="1P INET"/>
    <s v="7 | OSS - PROVISIONING ISSUED"/>
    <s v="RBS-Regional 3"/>
    <d v="2026-09-03T12:48:57"/>
    <d v="2026-09-07T13:05:22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m/>
    <s v="PI"/>
    <s v="X"/>
    <s v="NETMONK"/>
    <m/>
    <s v="Provisioning Issued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  <x v="35"/>
  </r>
  <r>
    <n v="1053"/>
    <n v="1002570195"/>
    <n v="3"/>
    <x v="7"/>
    <n v="5"/>
    <s v="MATARAM"/>
    <s v="INNER - NUSA TENGGARA"/>
    <s v="MTR"/>
    <s v="REG"/>
    <s v="AO"/>
    <s v="NEW SALES"/>
    <s v="1P INET"/>
    <s v="7 | OSS - PROVISIONING ISSUED"/>
    <s v="RBS-Regional 3"/>
    <d v="2026-09-03T15:24:56"/>
    <d v="2026-09-04T15:38:56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m/>
    <s v="PI"/>
    <s v="X"/>
    <s v="NO ADDON"/>
    <m/>
    <s v="Provisioning Issu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  <x v="30"/>
  </r>
  <r>
    <n v="1054"/>
    <n v="1002569031"/>
    <n v="3"/>
    <x v="7"/>
    <n v="5"/>
    <s v="MATARAM"/>
    <s v="LOMBOK BARAT TENGAH"/>
    <s v="PRY"/>
    <s v="REG"/>
    <s v="AO"/>
    <s v="NEW SALES"/>
    <m/>
    <s v="7 | OSS - PROVISIONING ISSUED"/>
    <s v="RBS-Regional 3"/>
    <d v="2026-09-03T09:56:11"/>
    <d v="2026-09-07T13:05:25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  <x v="14"/>
  </r>
  <r>
    <n v="1055"/>
    <n v="1002570641"/>
    <n v="3"/>
    <x v="7"/>
    <n v="5"/>
    <s v="MATARAM"/>
    <s v="LOMBOK TIMUR UTARA"/>
    <s v="SGG"/>
    <s v="REG"/>
    <s v="AO"/>
    <s v="NEW SALES"/>
    <s v="1P INET"/>
    <s v="7 | OSS - PROVISIONING ISSUED"/>
    <s v="RBS-Regional 3"/>
    <d v="2026-09-03T17:48:56"/>
    <d v="2026-09-07T08:06:42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m/>
    <s v="PI"/>
    <s v="LOMBOK UTARA"/>
    <s v="NO ADDON"/>
    <m/>
    <s v="Provisioning Issued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  <x v="14"/>
  </r>
  <r>
    <n v="1056"/>
    <n v="1002569808"/>
    <n v="3"/>
    <x v="7"/>
    <n v="5"/>
    <s v="MATARAM"/>
    <s v="SUMBAWA"/>
    <s v="SBW"/>
    <s v="REG"/>
    <s v="AO"/>
    <s v="NEW SALES"/>
    <m/>
    <s v="7 | OSS - PROVISIONING ISSUED"/>
    <s v="RBS-Regional 3"/>
    <d v="2026-09-03T13:43:17"/>
    <d v="2026-09-04T15:32:29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19"/>
  </r>
  <r>
    <n v="1057"/>
    <n v="1002569844"/>
    <n v="3"/>
    <x v="7"/>
    <n v="5"/>
    <s v="MATARAM"/>
    <s v="INNER - NUSA TENGGARA"/>
    <s v="MTR"/>
    <s v="REG"/>
    <s v="AO"/>
    <s v="NEW SALES"/>
    <s v="1P INET"/>
    <s v="7 | OSS - PROVISIONING ISSUED"/>
    <s v="RBS-Regional 3"/>
    <d v="2026-09-03T13:50:57"/>
    <d v="2026-09-05T08:06:53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m/>
    <s v="PI"/>
    <s v="X"/>
    <s v="NO ADDON"/>
    <m/>
    <s v="Provisioning Issued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  <x v="30"/>
  </r>
  <r>
    <n v="1058"/>
    <n v="1002568563"/>
    <n v="3"/>
    <x v="5"/>
    <n v="4"/>
    <s v="SEMARANG"/>
    <s v="INNER - SEMARANG JATENG UTARA"/>
    <s v="JHR"/>
    <s v="REG"/>
    <s v="AO"/>
    <s v="NEW SALES"/>
    <s v="1P INET"/>
    <s v="7 | OSS - PROVISIONING ISSUED"/>
    <s v="RBS-Regional 3"/>
    <d v="2026-09-02T18:41:56"/>
    <d v="2026-09-03T15:31:50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m/>
    <s v="PI"/>
    <s v="JOHAR"/>
    <s v="NO ADDON"/>
    <m/>
    <s v="Provisioning Issu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0"/>
  </r>
  <r>
    <n v="1061"/>
    <n v="1002567985"/>
    <n v="3"/>
    <x v="7"/>
    <n v="5"/>
    <s v="KUPANG"/>
    <s v="MAUMERE"/>
    <s v="LWB"/>
    <s v="REG"/>
    <s v="AO"/>
    <s v="NEW SALES"/>
    <s v="1P INET"/>
    <s v="7 | OSS - PROVISIONING ISSUED"/>
    <s v="RBS-Regional 3"/>
    <d v="2026-09-02T14:56:56"/>
    <d v="2026-09-03T13:05:41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I"/>
    <s v="X"/>
    <s v="NO ADDON"/>
    <m/>
    <s v="Provisioning Issu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m/>
    <m/>
    <m/>
    <e v="#NUM!"/>
    <e v="#NUM!"/>
    <x v="0"/>
    <x v="25"/>
  </r>
  <r>
    <n v="1062"/>
    <n v="1002567313"/>
    <n v="3"/>
    <x v="0"/>
    <n v="4"/>
    <s v="SOLO"/>
    <s v="INNER - SOLO JATENG TIMUR"/>
    <s v="MSO"/>
    <s v="REG"/>
    <s v="AO"/>
    <s v="NEW SALES"/>
    <s v="1P INET"/>
    <s v="7 | OSS - PROVISIONING ISSUED"/>
    <s v="RBS-Regional 3"/>
    <d v="2026-09-02T11:32:56"/>
    <d v="2026-09-05T08:06:02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m/>
    <s v="PI"/>
    <s v="SOLO PALUR"/>
    <s v="NO ADDON"/>
    <m/>
    <s v="Provisioning Issu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0"/>
  </r>
  <r>
    <n v="1063"/>
    <n v="1002567344"/>
    <n v="3"/>
    <x v="7"/>
    <n v="5"/>
    <s v="KUPANG"/>
    <s v="KUPANG"/>
    <s v="OSP"/>
    <s v="REG"/>
    <s v="AO"/>
    <s v="NEW SALES"/>
    <s v="1P INET"/>
    <s v="7 | OSS - PROVISIONING ISSUED"/>
    <s v="RBS-Regional 3"/>
    <d v="2026-09-02T11:41:56"/>
    <d v="2026-09-03T08:06:17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I"/>
    <s v="KUPANG"/>
    <s v="NO ADDON"/>
    <m/>
    <s v="Provisioning Issued"/>
    <s v="HSI Bisnis Basic Promo HUT RI PSB 70% - 1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34"/>
  </r>
  <r>
    <n v="1064"/>
    <n v="1002568578"/>
    <n v="3"/>
    <x v="7"/>
    <n v="5"/>
    <s v="MATARAM"/>
    <s v="LOMBOK TIMUR UTARA"/>
    <s v="SEL"/>
    <s v="REG"/>
    <s v="AO"/>
    <s v="NEW SALES"/>
    <s v="1P INET"/>
    <s v="7 | OSS - PROVISIONING ISSUED"/>
    <s v="RBS-Regional 3"/>
    <d v="2026-09-02T19:03:56"/>
    <d v="2026-09-06T13:06:4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m/>
    <s v="PI"/>
    <s v="LOMBOK TIMUR"/>
    <s v="NO ADDON"/>
    <m/>
    <s v="Provisioning Issu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14"/>
  </r>
  <r>
    <n v="1065"/>
    <n v="1002566793"/>
    <n v="3"/>
    <x v="5"/>
    <n v="4"/>
    <s v="PEKALONGAN"/>
    <s v="PEKALONGAN"/>
    <s v="PKL"/>
    <s v="REG"/>
    <s v="AO"/>
    <s v="NEW SALES"/>
    <s v="1P INET"/>
    <s v="7 | OSS - PROVISIONING ISSUED"/>
    <s v="RBS-Regional 3"/>
    <d v="2026-09-02T09:15:57"/>
    <d v="2026-09-03T08:06:04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I"/>
    <s v="X"/>
    <s v="NO ADDON"/>
    <m/>
    <s v="Provisioning Issued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0"/>
  </r>
  <r>
    <n v="1066"/>
    <n v="1002566767"/>
    <n v="3"/>
    <x v="3"/>
    <n v="5"/>
    <s v="SINGARJA"/>
    <s v="KLUNGKUNG"/>
    <s v="SMA"/>
    <s v="REG"/>
    <s v="AO"/>
    <s v="NEW SALES"/>
    <m/>
    <s v="7 | OSS - PROVISIONING ISSUED"/>
    <s v="RBS-Regional 3"/>
    <d v="2026-09-02T09:10:07"/>
    <d v="2026-09-04T13:07:47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  <x v="9"/>
  </r>
  <r>
    <n v="1067"/>
    <n v="1002567524"/>
    <n v="3"/>
    <x v="7"/>
    <n v="5"/>
    <s v="MATARAM"/>
    <s v="LOMBOK TIMUR UTARA"/>
    <s v="SGG"/>
    <s v="REG"/>
    <s v="AO"/>
    <s v="NEW SALES"/>
    <s v="1P INET"/>
    <s v="7 | OSS - PROVISIONING ISSUED"/>
    <s v="RBS-Regional 3"/>
    <d v="2026-09-02T12:54:56"/>
    <d v="2026-09-04T13:07:07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m/>
    <s v="PI"/>
    <s v="LOMBOK UTARA"/>
    <s v="NO ADDON"/>
    <m/>
    <s v="Provisioning Issued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14"/>
  </r>
  <r>
    <n v="1068"/>
    <n v="1002567530"/>
    <n v="3"/>
    <x v="7"/>
    <n v="5"/>
    <s v="MATARAM"/>
    <s v="INNER - NUSA TENGGARA"/>
    <s v="MTR"/>
    <s v="REG"/>
    <s v="AO"/>
    <s v="NEW SALES"/>
    <s v="1P INET"/>
    <s v="7 | OSS - PROVISIONING ISSUED"/>
    <s v="RBS-Regional 3"/>
    <d v="2026-09-02T12:57:58"/>
    <d v="2026-09-03T13:06:13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m/>
    <s v="PI"/>
    <s v="X"/>
    <s v="NO ADDON"/>
    <m/>
    <s v="Provisioning Issu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30"/>
  </r>
  <r>
    <n v="1069"/>
    <n v="1002567529"/>
    <n v="3"/>
    <x v="5"/>
    <n v="4"/>
    <s v="SEMARANG"/>
    <s v="INNER - SEMARANG JATENG UTARA"/>
    <s v="JHR"/>
    <s v="REG"/>
    <s v="AO"/>
    <s v="NEW SALES"/>
    <s v="1P INET"/>
    <s v="7 | OSS - PROVISIONING ISSUED"/>
    <s v="RBS-Regional 3"/>
    <d v="2026-09-02T12:57:57"/>
    <d v="2026-09-03T13:05:28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m/>
    <s v="PI"/>
    <s v="JOHAR"/>
    <s v="NO ADDON"/>
    <m/>
    <s v="Provisioning Issu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0"/>
  </r>
  <r>
    <n v="1070"/>
    <n v="1002564718"/>
    <n v="3"/>
    <x v="7"/>
    <n v="5"/>
    <s v="MATARAM"/>
    <s v="LOMBOK TIMUR UTARA"/>
    <s v="SGG"/>
    <s v="REG"/>
    <s v="AO"/>
    <s v="NEW SALES"/>
    <m/>
    <s v="7 | OSS - PROVISIONING ISSUED"/>
    <s v="RBS-Regional 3"/>
    <d v="2026-09-01T10:27:24"/>
    <d v="2026-09-04T08:07:17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PI"/>
    <s v="LOMBOK UTARA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  <x v="14"/>
  </r>
  <r>
    <n v="1071"/>
    <n v="1002565482"/>
    <n v="3"/>
    <x v="5"/>
    <n v="4"/>
    <s v="SEMARANG"/>
    <s v="INNER - SEMARANG JATENG UTARA"/>
    <s v="SSL"/>
    <s v="REG"/>
    <s v="AO"/>
    <s v="NEW SALES"/>
    <s v="1P INET"/>
    <s v="7 | OSS - PROVISIONING ISSUED"/>
    <s v="RBS-Regional 3"/>
    <d v="2026-09-01T13:47:56"/>
    <d v="2026-09-02T13:05:33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PI"/>
    <s v="X"/>
    <s v="NO ADDON"/>
    <m/>
    <s v="Provisioning Issued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0"/>
  </r>
  <r>
    <n v="1073"/>
    <n v="1002564524"/>
    <n v="3"/>
    <x v="0"/>
    <n v="4"/>
    <s v="SOLO"/>
    <s v="INNER - SOLO JATENG TIMUR"/>
    <s v="KRT"/>
    <s v="REG"/>
    <s v="AO"/>
    <s v="NEW SALES"/>
    <s v="1P INET"/>
    <s v="7 | OSS - PROVISIONING ISSUED"/>
    <s v="RBS-Regional 3"/>
    <d v="2026-09-01T09:48:56"/>
    <d v="2026-09-02T09:26:25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PI"/>
    <s v="X"/>
    <s v="NO ADDON"/>
    <m/>
    <s v="Provisioning Issu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  <x v="0"/>
  </r>
  <r>
    <n v="1077"/>
    <n v="1002576605"/>
    <n v="3"/>
    <x v="6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  <x v="6"/>
  </r>
  <r>
    <n v="1079"/>
    <n v="1002573916"/>
    <n v="3"/>
    <x v="6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  <x v="8"/>
  </r>
  <r>
    <n v="1080"/>
    <n v="1002575314"/>
    <n v="3"/>
    <x v="6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  <x v="17"/>
  </r>
  <r>
    <n v="1081"/>
    <n v="1002573982"/>
    <n v="3"/>
    <x v="5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  <x v="0"/>
  </r>
  <r>
    <n v="1082"/>
    <n v="1002574318"/>
    <n v="3"/>
    <x v="4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  <x v="0"/>
  </r>
  <r>
    <n v="1083"/>
    <n v="1002575425"/>
    <n v="3"/>
    <x v="7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  <x v="14"/>
  </r>
  <r>
    <n v="1084"/>
    <n v="1002574667"/>
    <n v="3"/>
    <x v="5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  <x v="0"/>
  </r>
  <r>
    <n v="1086"/>
    <n v="1002573435"/>
    <n v="3"/>
    <x v="7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  <x v="20"/>
  </r>
  <r>
    <n v="1087"/>
    <n v="1002573351"/>
    <n v="3"/>
    <x v="0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  <x v="0"/>
  </r>
  <r>
    <n v="1090"/>
    <n v="1002573375"/>
    <n v="3"/>
    <x v="7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  <x v="14"/>
  </r>
  <r>
    <n v="1091"/>
    <n v="1002572939"/>
    <n v="3"/>
    <x v="5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  <x v="0"/>
  </r>
  <r>
    <n v="1095"/>
    <n v="1002572812"/>
    <n v="3"/>
    <x v="0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  <x v="0"/>
  </r>
  <r>
    <n v="1096"/>
    <n v="1002573008"/>
    <n v="3"/>
    <x v="6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  <x v="16"/>
  </r>
  <r>
    <n v="1097"/>
    <n v="1002573001"/>
    <n v="3"/>
    <x v="7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  <x v="14"/>
  </r>
  <r>
    <n v="1098"/>
    <n v="1002571419"/>
    <n v="3"/>
    <x v="7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0"/>
  </r>
  <r>
    <n v="1099"/>
    <n v="1002571246"/>
    <n v="3"/>
    <x v="6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8"/>
  </r>
  <r>
    <n v="1100"/>
    <n v="1002571923"/>
    <n v="3"/>
    <x v="4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  <x v="0"/>
  </r>
  <r>
    <n v="1101"/>
    <n v="1002571992"/>
    <n v="3"/>
    <x v="6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  <x v="8"/>
  </r>
  <r>
    <n v="1102"/>
    <n v="1002572066"/>
    <n v="3"/>
    <x v="4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  <x v="0"/>
  </r>
  <r>
    <n v="1103"/>
    <n v="1002572062"/>
    <n v="3"/>
    <x v="5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  <x v="0"/>
  </r>
  <r>
    <n v="1104"/>
    <n v="1002571187"/>
    <n v="3"/>
    <x v="6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6"/>
  </r>
  <r>
    <n v="1105"/>
    <n v="1002571152"/>
    <n v="3"/>
    <x v="4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  <x v="0"/>
  </r>
  <r>
    <n v="1107"/>
    <n v="1002572453"/>
    <n v="3"/>
    <x v="2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  <x v="33"/>
  </r>
  <r>
    <n v="1108"/>
    <n v="1002572417"/>
    <n v="3"/>
    <x v="5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  <x v="0"/>
  </r>
  <r>
    <n v="1109"/>
    <n v="1002572694"/>
    <n v="3"/>
    <x v="5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  <x v="0"/>
  </r>
  <r>
    <n v="1110"/>
    <n v="1002572661"/>
    <n v="3"/>
    <x v="2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  <x v="33"/>
  </r>
  <r>
    <n v="1111"/>
    <n v="1002572265"/>
    <n v="3"/>
    <x v="5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  <x v="0"/>
  </r>
  <r>
    <n v="1114"/>
    <n v="1002571581"/>
    <n v="3"/>
    <x v="5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  <x v="0"/>
  </r>
  <r>
    <n v="1117"/>
    <n v="1002572226"/>
    <n v="3"/>
    <x v="7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  <x v="14"/>
  </r>
  <r>
    <n v="1119"/>
    <n v="1002572616"/>
    <n v="3"/>
    <x v="7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8:35:03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7930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  <x v="30"/>
  </r>
  <r>
    <n v="1120"/>
    <n v="1002571495"/>
    <n v="3"/>
    <x v="6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  <x v="16"/>
  </r>
  <r>
    <n v="1121"/>
    <n v="1002572679"/>
    <n v="3"/>
    <x v="5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  <x v="0"/>
  </r>
  <r>
    <n v="1123"/>
    <n v="1002570491"/>
    <n v="3"/>
    <x v="7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14"/>
  </r>
  <r>
    <n v="1124"/>
    <n v="1002570462"/>
    <n v="3"/>
    <x v="2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  <x v="11"/>
  </r>
  <r>
    <n v="1125"/>
    <n v="1002570481"/>
    <n v="3"/>
    <x v="7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  <x v="14"/>
  </r>
  <r>
    <n v="1126"/>
    <n v="1002568912"/>
    <n v="3"/>
    <x v="3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  <x v="24"/>
  </r>
  <r>
    <n v="1128"/>
    <n v="1002568868"/>
    <n v="3"/>
    <x v="4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  <x v="0"/>
  </r>
  <r>
    <n v="1129"/>
    <n v="1002569385"/>
    <n v="3"/>
    <x v="6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  <x v="8"/>
  </r>
  <r>
    <n v="1130"/>
    <n v="1002569384"/>
    <n v="3"/>
    <x v="7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0"/>
  </r>
  <r>
    <n v="1131"/>
    <n v="1002570023"/>
    <n v="3"/>
    <x v="4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  <x v="0"/>
  </r>
  <r>
    <n v="1132"/>
    <n v="1002570051"/>
    <n v="3"/>
    <x v="7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  <x v="30"/>
  </r>
  <r>
    <n v="1134"/>
    <n v="1002569065"/>
    <n v="3"/>
    <x v="5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  <x v="0"/>
  </r>
  <r>
    <n v="1135"/>
    <n v="1002569090"/>
    <n v="3"/>
    <x v="2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  <x v="15"/>
  </r>
  <r>
    <n v="1136"/>
    <n v="1002569528"/>
    <n v="3"/>
    <x v="4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0"/>
  </r>
  <r>
    <n v="1137"/>
    <n v="1002569527"/>
    <n v="3"/>
    <x v="6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  <x v="17"/>
  </r>
  <r>
    <n v="1138"/>
    <n v="1002570640"/>
    <n v="3"/>
    <x v="2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3"/>
  </r>
  <r>
    <n v="1139"/>
    <n v="1002570642"/>
    <n v="3"/>
    <x v="2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3"/>
  </r>
  <r>
    <n v="1140"/>
    <n v="1002570639"/>
    <n v="3"/>
    <x v="6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  <x v="16"/>
  </r>
  <r>
    <n v="1141"/>
    <n v="1002570635"/>
    <n v="3"/>
    <x v="2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33"/>
  </r>
  <r>
    <n v="1142"/>
    <n v="1002570621"/>
    <n v="3"/>
    <x v="2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3"/>
  </r>
  <r>
    <n v="1143"/>
    <n v="1002569863"/>
    <n v="3"/>
    <x v="4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  <x v="0"/>
  </r>
  <r>
    <n v="1144"/>
    <n v="1002569885"/>
    <n v="3"/>
    <x v="0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  <x v="0"/>
  </r>
  <r>
    <n v="1145"/>
    <n v="1002570651"/>
    <n v="3"/>
    <x v="4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0"/>
  </r>
  <r>
    <n v="1146"/>
    <n v="1002569589"/>
    <n v="3"/>
    <x v="1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  <x v="5"/>
  </r>
  <r>
    <n v="1147"/>
    <n v="1002570443"/>
    <n v="3"/>
    <x v="0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  <x v="0"/>
  </r>
  <r>
    <n v="1148"/>
    <n v="1002569674"/>
    <n v="3"/>
    <x v="6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  <x v="17"/>
  </r>
  <r>
    <n v="1149"/>
    <n v="1002569668"/>
    <n v="3"/>
    <x v="6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  <x v="17"/>
  </r>
  <r>
    <n v="1150"/>
    <n v="1002568671"/>
    <n v="3"/>
    <x v="4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  <x v="0"/>
  </r>
  <r>
    <n v="1151"/>
    <n v="1002567928"/>
    <n v="3"/>
    <x v="4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0"/>
  </r>
  <r>
    <n v="1152"/>
    <n v="1002568550"/>
    <n v="3"/>
    <x v="6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16"/>
  </r>
  <r>
    <n v="1153"/>
    <n v="1002566975"/>
    <n v="3"/>
    <x v="5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0"/>
  </r>
  <r>
    <n v="1154"/>
    <n v="1002566938"/>
    <n v="3"/>
    <x v="0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0"/>
  </r>
  <r>
    <n v="1155"/>
    <n v="1002566926"/>
    <n v="3"/>
    <x v="3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4"/>
  </r>
  <r>
    <n v="1156"/>
    <n v="1002567328"/>
    <n v="3"/>
    <x v="6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6"/>
  </r>
  <r>
    <n v="1157"/>
    <n v="1002567420"/>
    <n v="3"/>
    <x v="5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0"/>
  </r>
  <r>
    <n v="1158"/>
    <n v="1002567375"/>
    <n v="3"/>
    <x v="2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3"/>
  </r>
  <r>
    <n v="1159"/>
    <n v="1002566811"/>
    <n v="3"/>
    <x v="7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14"/>
  </r>
  <r>
    <n v="1160"/>
    <n v="1002566826"/>
    <n v="3"/>
    <x v="7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14"/>
  </r>
  <r>
    <n v="1161"/>
    <n v="1002568359"/>
    <n v="3"/>
    <x v="7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30"/>
  </r>
  <r>
    <n v="1162"/>
    <n v="1002567011"/>
    <n v="3"/>
    <x v="5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0"/>
  </r>
  <r>
    <n v="1164"/>
    <n v="1002564380"/>
    <n v="3"/>
    <x v="4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0"/>
  </r>
  <r>
    <n v="1165"/>
    <n v="1002564858"/>
    <n v="3"/>
    <x v="7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19"/>
  </r>
  <r>
    <n v="1166"/>
    <n v="1002564716"/>
    <n v="3"/>
    <x v="6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8"/>
  </r>
  <r>
    <n v="1168"/>
    <n v="1002564873"/>
    <n v="3"/>
    <x v="5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0"/>
  </r>
  <r>
    <n v="1169"/>
    <n v="1002565696"/>
    <n v="3"/>
    <x v="3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28"/>
  </r>
  <r>
    <n v="1170"/>
    <n v="1002565310"/>
    <n v="3"/>
    <x v="7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19"/>
  </r>
  <r>
    <n v="1171"/>
    <n v="1002565040"/>
    <n v="3"/>
    <x v="6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7"/>
  </r>
  <r>
    <n v="1172"/>
    <n v="1002564991"/>
    <n v="3"/>
    <x v="7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20"/>
  </r>
  <r>
    <n v="1173"/>
    <n v="1002564984"/>
    <n v="3"/>
    <x v="4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0"/>
  </r>
  <r>
    <n v="1174"/>
    <n v="1002566429"/>
    <n v="3"/>
    <x v="3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24"/>
  </r>
  <r>
    <n v="1175"/>
    <n v="1002564240"/>
    <n v="3"/>
    <x v="7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14"/>
  </r>
  <r>
    <n v="1176"/>
    <n v="1002576132"/>
    <n v="3"/>
    <x v="2"/>
    <n v="5"/>
    <s v="MALANG"/>
    <s v="KEPANJEN"/>
    <s v="GDI"/>
    <s v="REG"/>
    <s v="AO"/>
    <s v="NEW SALES"/>
    <s v="1P INET"/>
    <s v="OSS - PROVISIONING START"/>
    <s v="RBS-Regional 3"/>
    <d v="2026-09-08T08:44:56"/>
    <d v="2026-09-08T14:41:52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RE_PI"/>
    <s v="TUREN"/>
    <s v="OCA"/>
    <m/>
    <s v="Provisioning Start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27"/>
  </r>
  <r>
    <n v="1177"/>
    <n v="1002577378"/>
    <n v="3"/>
    <x v="5"/>
    <n v="4"/>
    <s v="PEKALONGAN"/>
    <s v="TEGAL"/>
    <s v="TEG"/>
    <s v="REG"/>
    <s v="AO"/>
    <s v="NEW SALES"/>
    <m/>
    <s v="OSS - PROVISIONING START"/>
    <s v="RBS-Regional 3"/>
    <d v="2026-09-08T15:27:50"/>
    <d v="2026-09-08T16:57:01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RE_PI"/>
    <s v="X"/>
    <s v="NO ADDON"/>
    <m/>
    <s v="Provisioning Start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m/>
    <m/>
    <m/>
    <e v="#NUM!"/>
    <e v="#NUM!"/>
    <x v="0"/>
    <x v="0"/>
  </r>
  <r>
    <n v="1178"/>
    <n v="1002574963"/>
    <n v="3"/>
    <x v="7"/>
    <n v="5"/>
    <s v="KUPANG"/>
    <s v="LABOAN BAJO"/>
    <s v="LBO"/>
    <s v="REG"/>
    <s v="AO"/>
    <s v="NEW SALES"/>
    <s v="1P INET"/>
    <s v="OSS - PROVISIONING START"/>
    <s v="RBS-Regional 3"/>
    <d v="2026-09-07T13:29:56"/>
    <d v="2026-09-08T14:41:4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RE_PI"/>
    <s v="LABUAN BAJO"/>
    <s v="NO ADDON"/>
    <m/>
    <s v="Provisioning Start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m/>
    <m/>
    <m/>
    <e v="#NUM!"/>
    <e v="#NUM!"/>
    <x v="0"/>
    <x v="31"/>
  </r>
  <r>
    <n v="1180"/>
    <n v="1002576574"/>
    <n v="3"/>
    <x v="3"/>
    <n v="5"/>
    <s v="DENPASAR"/>
    <s v="UBUNG"/>
    <s v="UBN"/>
    <s v="REG"/>
    <s v="AO"/>
    <s v="NEW SALES"/>
    <m/>
    <s v="OSS - TESTING SERVICE"/>
    <s v="RBS-Regional 3"/>
    <d v="2026-09-08T10:53:53"/>
    <d v="2026-09-08T14:44:06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ACT_COM"/>
    <s v="UBUNG"/>
    <s v="NO ADDON"/>
    <m/>
    <s v="Testing Service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4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3"/>
        <item x="2"/>
        <item x="1"/>
        <item x="7"/>
        <item h="1" x="5"/>
        <item h="1" x="0"/>
        <item x="6"/>
        <item h="1" x="4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5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3"/>
        <item x="2"/>
        <item x="1"/>
        <item x="7"/>
        <item h="1" x="5"/>
        <item h="1" x="0"/>
        <item x="6"/>
        <item h="1" x="4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0"/>
        <item x="36"/>
        <item m="1" x="42"/>
        <item m="1" x="94"/>
        <item m="1" x="51"/>
        <item m="1" x="55"/>
        <item m="1" x="44"/>
        <item x="19"/>
        <item x="18"/>
        <item m="1" x="41"/>
        <item x="26"/>
        <item m="1" x="48"/>
        <item m="1" x="43"/>
        <item m="1" x="62"/>
        <item x="32"/>
        <item m="1" x="45"/>
        <item m="1" x="47"/>
        <item m="1" x="46"/>
        <item x="33"/>
        <item m="1" x="56"/>
        <item x="17"/>
        <item x="20"/>
        <item x="28"/>
        <item m="1" x="95"/>
        <item x="10"/>
        <item m="1" x="50"/>
        <item x="5"/>
        <item x="21"/>
        <item m="1" x="37"/>
        <item x="3"/>
        <item x="7"/>
        <item x="13"/>
        <item x="23"/>
        <item x="12"/>
        <item m="1" x="39"/>
        <item x="35"/>
        <item x="9"/>
        <item m="1" x="58"/>
        <item x="11"/>
        <item x="34"/>
        <item x="22"/>
        <item m="1" x="52"/>
        <item m="1" x="53"/>
        <item x="24"/>
        <item m="1" x="49"/>
        <item x="15"/>
        <item x="25"/>
        <item m="1" x="40"/>
        <item x="4"/>
        <item x="29"/>
        <item x="2"/>
        <item x="31"/>
        <item m="1" x="54"/>
        <item m="1" x="38"/>
        <item m="1" x="57"/>
        <item x="1"/>
        <item x="14"/>
        <item x="8"/>
        <item x="6"/>
        <item x="16"/>
        <item x="27"/>
        <item x="30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21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</row>
    <row r="2" spans="2:34"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</row>
    <row r="3" spans="2:34" ht="14.45" customHeight="1"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</row>
    <row r="4" spans="2:34"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</row>
    <row r="6" spans="2:34">
      <c r="B6" s="103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03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03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03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01" t="str">
        <f ca="1">"PROVISIONING INDIBIZ TR3 JBN HARIAN "&amp;TEXT(TODAY(),"YYYY-MM-DD ")&amp;TEXT(NOW(),"HH:MM")&amp;" WIB"</f>
        <v>PROVISIONING INDIBIZ TR3 JBN HARIAN 2026-09-09 09:54 WIB</v>
      </c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02" t="s">
        <v>66</v>
      </c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9" t="s">
        <v>1</v>
      </c>
      <c r="C23" s="110" t="s">
        <v>3</v>
      </c>
      <c r="D23" s="110" t="s">
        <v>67</v>
      </c>
      <c r="E23" s="117" t="s">
        <v>7</v>
      </c>
      <c r="F23" s="100" t="s">
        <v>8</v>
      </c>
      <c r="G23" s="100" t="s">
        <v>9</v>
      </c>
      <c r="H23" s="113" t="s">
        <v>10</v>
      </c>
      <c r="I23" s="114"/>
      <c r="J23" s="114"/>
      <c r="K23" s="115"/>
      <c r="L23" s="100" t="s">
        <v>68</v>
      </c>
      <c r="M23" s="116" t="s">
        <v>11</v>
      </c>
      <c r="N23" s="117" t="s">
        <v>12</v>
      </c>
      <c r="O23" s="117"/>
      <c r="P23" s="117" t="s">
        <v>13</v>
      </c>
      <c r="Q23" s="117" t="s">
        <v>14</v>
      </c>
    </row>
    <row r="24" spans="2:34" ht="15.6" customHeight="1">
      <c r="B24" s="109"/>
      <c r="C24" s="110"/>
      <c r="D24" s="110"/>
      <c r="E24" s="117"/>
      <c r="F24" s="100"/>
      <c r="G24" s="100"/>
      <c r="H24" s="100" t="s">
        <v>2</v>
      </c>
      <c r="I24" s="100" t="s">
        <v>18</v>
      </c>
      <c r="J24" s="100" t="s">
        <v>20</v>
      </c>
      <c r="K24" s="100" t="s">
        <v>22</v>
      </c>
      <c r="L24" s="100"/>
      <c r="M24" s="116"/>
      <c r="N24" s="117"/>
      <c r="O24" s="117"/>
      <c r="P24" s="117"/>
      <c r="Q24" s="117"/>
    </row>
    <row r="25" spans="2:34" ht="14.45" customHeight="1">
      <c r="B25" s="109"/>
      <c r="C25" s="110"/>
      <c r="D25" s="110"/>
      <c r="E25" s="117"/>
      <c r="F25" s="100"/>
      <c r="G25" s="100"/>
      <c r="H25" s="100"/>
      <c r="I25" s="100"/>
      <c r="J25" s="100"/>
      <c r="K25" s="100"/>
      <c r="L25" s="100"/>
      <c r="M25" s="116"/>
      <c r="N25" s="117"/>
      <c r="O25" s="117"/>
      <c r="P25" s="117"/>
      <c r="Q25" s="117"/>
    </row>
    <row r="26" spans="2:34" ht="29.1" customHeight="1">
      <c r="B26" s="109"/>
      <c r="C26" s="110"/>
      <c r="D26" s="110"/>
      <c r="E26" s="117"/>
      <c r="F26" s="100"/>
      <c r="G26" s="100"/>
      <c r="H26" s="100"/>
      <c r="I26" s="100"/>
      <c r="J26" s="100"/>
      <c r="K26" s="100"/>
      <c r="L26" s="100"/>
      <c r="M26" s="116"/>
      <c r="N26" s="43" t="s">
        <v>30</v>
      </c>
      <c r="O26" s="43" t="s">
        <v>69</v>
      </c>
      <c r="P26" s="117"/>
      <c r="Q26" s="117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18" t="s">
        <v>72</v>
      </c>
      <c r="D34" s="119"/>
    </row>
    <row r="35" spans="2:18" ht="15.75">
      <c r="B35" s="48"/>
      <c r="C35" s="120" t="s">
        <v>73</v>
      </c>
      <c r="D35" s="120"/>
    </row>
    <row r="36" spans="2:18">
      <c r="B36" s="49"/>
      <c r="C36" s="120" t="s">
        <v>74</v>
      </c>
      <c r="D36" s="120"/>
    </row>
    <row r="37" spans="2:18">
      <c r="B37" s="50"/>
      <c r="C37" s="120" t="s">
        <v>75</v>
      </c>
      <c r="D37" s="120"/>
    </row>
    <row r="38" spans="2:18">
      <c r="B38" s="51"/>
      <c r="C38" s="111" t="s">
        <v>76</v>
      </c>
      <c r="D38" s="112"/>
    </row>
    <row r="39" spans="2:18">
      <c r="C39" s="1"/>
      <c r="D39" s="1"/>
    </row>
    <row r="40" spans="2:18" ht="18.75">
      <c r="B40" s="101" t="str">
        <f ca="1">"PROVISIONING INDIBIZ TR3 JBN BY TELDA MTD "&amp;TEXT(TODAY(),"YYYY-MM-DD ")&amp;TEXT(NOW(),"HH:MM")&amp;" WIB"</f>
        <v>PROVISIONING INDIBIZ TR3 JBN BY TELDA MTD 2026-09-09 09:54 WIB</v>
      </c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</row>
    <row r="41" spans="2:18" ht="15.75">
      <c r="B41" s="102" t="s">
        <v>77</v>
      </c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</row>
    <row r="43" spans="2:18" ht="15.6" customHeight="1">
      <c r="B43" s="109" t="s">
        <v>1</v>
      </c>
      <c r="C43" s="109" t="s">
        <v>78</v>
      </c>
      <c r="D43" s="110" t="s">
        <v>3</v>
      </c>
      <c r="E43" s="110" t="s">
        <v>67</v>
      </c>
      <c r="F43" s="117" t="s">
        <v>7</v>
      </c>
      <c r="G43" s="100" t="s">
        <v>8</v>
      </c>
      <c r="H43" s="100" t="s">
        <v>9</v>
      </c>
      <c r="I43" s="113" t="s">
        <v>10</v>
      </c>
      <c r="J43" s="114"/>
      <c r="K43" s="114"/>
      <c r="L43" s="115"/>
      <c r="M43" s="100" t="s">
        <v>68</v>
      </c>
      <c r="N43" s="116" t="s">
        <v>11</v>
      </c>
      <c r="O43" s="117" t="s">
        <v>12</v>
      </c>
      <c r="P43" s="117"/>
      <c r="Q43" s="117" t="s">
        <v>13</v>
      </c>
      <c r="R43" s="117" t="s">
        <v>14</v>
      </c>
    </row>
    <row r="44" spans="2:18" ht="14.45" customHeight="1">
      <c r="B44" s="109"/>
      <c r="C44" s="109"/>
      <c r="D44" s="110"/>
      <c r="E44" s="110"/>
      <c r="F44" s="117"/>
      <c r="G44" s="100"/>
      <c r="H44" s="100"/>
      <c r="I44" s="100" t="s">
        <v>2</v>
      </c>
      <c r="J44" s="100" t="s">
        <v>18</v>
      </c>
      <c r="K44" s="100" t="s">
        <v>20</v>
      </c>
      <c r="L44" s="100" t="s">
        <v>22</v>
      </c>
      <c r="M44" s="100"/>
      <c r="N44" s="116"/>
      <c r="O44" s="117"/>
      <c r="P44" s="117"/>
      <c r="Q44" s="117"/>
      <c r="R44" s="117"/>
    </row>
    <row r="45" spans="2:18" ht="14.45" customHeight="1">
      <c r="B45" s="109"/>
      <c r="C45" s="109"/>
      <c r="D45" s="110"/>
      <c r="E45" s="110"/>
      <c r="F45" s="117"/>
      <c r="G45" s="100"/>
      <c r="H45" s="100"/>
      <c r="I45" s="100"/>
      <c r="J45" s="100"/>
      <c r="K45" s="100"/>
      <c r="L45" s="100"/>
      <c r="M45" s="100"/>
      <c r="N45" s="116"/>
      <c r="O45" s="117"/>
      <c r="P45" s="117"/>
      <c r="Q45" s="117"/>
      <c r="R45" s="117"/>
    </row>
    <row r="46" spans="2:18" ht="47.25">
      <c r="B46" s="109"/>
      <c r="C46" s="109"/>
      <c r="D46" s="110"/>
      <c r="E46" s="110"/>
      <c r="F46" s="117"/>
      <c r="G46" s="100"/>
      <c r="H46" s="100"/>
      <c r="I46" s="100"/>
      <c r="J46" s="100"/>
      <c r="K46" s="100"/>
      <c r="L46" s="100"/>
      <c r="M46" s="100"/>
      <c r="N46" s="116"/>
      <c r="O46" s="43" t="s">
        <v>30</v>
      </c>
      <c r="P46" s="43" t="s">
        <v>69</v>
      </c>
      <c r="Q46" s="117"/>
      <c r="R46" s="117"/>
    </row>
    <row r="47" spans="2:18">
      <c r="B47" s="106" t="s">
        <v>34</v>
      </c>
      <c r="C47" s="52" t="s">
        <v>79</v>
      </c>
      <c r="D47" s="53">
        <f>'LOOKUP  telda'!E7</f>
        <v>5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1</v>
      </c>
      <c r="M47" s="53">
        <f>SUM('DATA MTD'!I47:L47)</f>
        <v>1</v>
      </c>
      <c r="N47" s="53">
        <f>'LOOKUP  telda'!Z7</f>
        <v>3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1</v>
      </c>
    </row>
    <row r="48" spans="2:18">
      <c r="B48" s="107"/>
      <c r="C48" s="52" t="s">
        <v>80</v>
      </c>
      <c r="D48" s="53">
        <f>'LOOKUP  telda'!E8</f>
        <v>2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07"/>
      <c r="C49" s="52" t="s">
        <v>81</v>
      </c>
      <c r="D49" s="53">
        <f>'LOOKUP  telda'!E9</f>
        <v>9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4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4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1</v>
      </c>
    </row>
    <row r="50" spans="2:18">
      <c r="B50" s="107"/>
      <c r="C50" s="52" t="s">
        <v>82</v>
      </c>
      <c r="D50" s="53">
        <f>'LOOKUP  telda'!E10</f>
        <v>12</v>
      </c>
      <c r="E50" s="53">
        <f>'LOOKUP  telda'!F10+'LOOKUP  telda'!G10+'LOOKUP  telda'!H10</f>
        <v>1</v>
      </c>
      <c r="F50" s="53">
        <f>'LOOKUP  telda'!I10</f>
        <v>4</v>
      </c>
      <c r="G50" s="53">
        <f>'LOOKUP  telda'!J10</f>
        <v>1</v>
      </c>
      <c r="H50" s="53">
        <f>'LOOKUP  telda'!K10</f>
        <v>0</v>
      </c>
      <c r="I50" s="53">
        <f>'LOOKUP  telda'!L10</f>
        <v>0</v>
      </c>
      <c r="J50" s="53">
        <f>'LOOKUP  telda'!P10</f>
        <v>2</v>
      </c>
      <c r="K50" s="53">
        <f>'LOOKUP  telda'!X10</f>
        <v>0</v>
      </c>
      <c r="L50" s="53">
        <f>'LOOKUP  telda'!Y10</f>
        <v>0</v>
      </c>
      <c r="M50" s="53">
        <f>SUM('DATA MTD'!I50:L50)</f>
        <v>2</v>
      </c>
      <c r="N50" s="53">
        <f>'LOOKUP  telda'!Z10</f>
        <v>4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07"/>
      <c r="C51" s="52" t="s">
        <v>83</v>
      </c>
      <c r="D51" s="53">
        <f>'LOOKUP  telda'!E11</f>
        <v>10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2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5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3</v>
      </c>
    </row>
    <row r="52" spans="2:18">
      <c r="B52" s="107"/>
      <c r="C52" s="52" t="s">
        <v>84</v>
      </c>
      <c r="D52" s="53">
        <f>'LOOKUP  telda'!E12</f>
        <v>1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1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07"/>
      <c r="C53" s="52" t="s">
        <v>85</v>
      </c>
      <c r="D53" s="53">
        <f>'LOOKUP  telda'!E13</f>
        <v>14</v>
      </c>
      <c r="E53" s="53">
        <f>'LOOKUP  telda'!F13+'LOOKUP  telda'!G13+'LOOKUP  telda'!H13</f>
        <v>3</v>
      </c>
      <c r="F53" s="53">
        <f>'LOOKUP  telda'!I13</f>
        <v>2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1</v>
      </c>
      <c r="L53" s="53">
        <f>'LOOKUP  telda'!Y13</f>
        <v>0</v>
      </c>
      <c r="M53" s="53">
        <f>SUM('DATA MTD'!I53:L53)</f>
        <v>1</v>
      </c>
      <c r="N53" s="53">
        <f>'LOOKUP  telda'!Z13</f>
        <v>4</v>
      </c>
      <c r="O53" s="53">
        <f>'LOOKUP  telda'!AA13</f>
        <v>0</v>
      </c>
      <c r="P53" s="53">
        <f>'LOOKUP  telda'!AE13-'LOOKUP  telda'!AA13</f>
        <v>1</v>
      </c>
      <c r="Q53" s="53">
        <f t="shared" si="4"/>
        <v>1</v>
      </c>
      <c r="R53" s="53">
        <f>'LOOKUP  telda'!AF13</f>
        <v>3</v>
      </c>
    </row>
    <row r="54" spans="2:18">
      <c r="B54" s="108"/>
      <c r="C54" s="52" t="s">
        <v>86</v>
      </c>
      <c r="D54" s="53">
        <f>'LOOKUP  telda'!E14</f>
        <v>19</v>
      </c>
      <c r="E54" s="53">
        <f>'LOOKUP  telda'!F14+'LOOKUP  telda'!G14+'LOOKUP  telda'!H14</f>
        <v>1</v>
      </c>
      <c r="F54" s="53">
        <f>'LOOKUP  telda'!I14</f>
        <v>7</v>
      </c>
      <c r="G54" s="53">
        <f>'LOOKUP  telda'!J14</f>
        <v>3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1</v>
      </c>
      <c r="M54" s="53">
        <f>SUM('DATA MTD'!I54:L54)</f>
        <v>1</v>
      </c>
      <c r="N54" s="53">
        <f>'LOOKUP  telda'!Z14</f>
        <v>7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06" t="s">
        <v>38</v>
      </c>
      <c r="C55" s="52" t="s">
        <v>87</v>
      </c>
      <c r="D55" s="53">
        <f>'LOOKUP  telda'!E15</f>
        <v>16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0</v>
      </c>
      <c r="H55" s="53">
        <f>'LOOKUP  telda'!K15</f>
        <v>0</v>
      </c>
      <c r="I55" s="53">
        <f>'LOOKUP  telda'!L15</f>
        <v>0</v>
      </c>
      <c r="J55" s="53">
        <f>'LOOKUP  telda'!P15</f>
        <v>1</v>
      </c>
      <c r="K55" s="53">
        <f>'LOOKUP  telda'!X15</f>
        <v>0</v>
      </c>
      <c r="L55" s="53">
        <f>'LOOKUP  telda'!Y15</f>
        <v>0</v>
      </c>
      <c r="M55" s="53">
        <f>SUM('DATA MTD'!I55:L55)</f>
        <v>1</v>
      </c>
      <c r="N55" s="53">
        <f>'LOOKUP  telda'!Z15</f>
        <v>12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3</v>
      </c>
    </row>
    <row r="56" spans="2:18">
      <c r="B56" s="107"/>
      <c r="C56" s="52" t="s">
        <v>88</v>
      </c>
      <c r="D56" s="53">
        <f>'LOOKUP  telda'!E16</f>
        <v>7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0</v>
      </c>
      <c r="H56" s="53">
        <f>'LOOKUP  telda'!K16</f>
        <v>1</v>
      </c>
      <c r="I56" s="53">
        <f>'LOOKUP  telda'!L16</f>
        <v>0</v>
      </c>
      <c r="J56" s="53">
        <f>'LOOKUP  telda'!P16</f>
        <v>0</v>
      </c>
      <c r="K56" s="53">
        <f>'LOOKUP  telda'!X16</f>
        <v>1</v>
      </c>
      <c r="L56" s="53">
        <f>'LOOKUP  telda'!Y16</f>
        <v>0</v>
      </c>
      <c r="M56" s="53">
        <f>SUM('DATA MTD'!I56:L56)</f>
        <v>1</v>
      </c>
      <c r="N56" s="53">
        <f>'LOOKUP  telda'!Z16</f>
        <v>4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1</v>
      </c>
    </row>
    <row r="57" spans="2:18">
      <c r="B57" s="107"/>
      <c r="C57" s="52" t="s">
        <v>89</v>
      </c>
      <c r="D57" s="53">
        <f>'LOOKUP  telda'!E17</f>
        <v>17</v>
      </c>
      <c r="E57" s="53">
        <f>'LOOKUP  telda'!F17+'LOOKUP  telda'!G17+'LOOKUP  telda'!H17</f>
        <v>2</v>
      </c>
      <c r="F57" s="53">
        <f>'LOOKUP  telda'!I17</f>
        <v>0</v>
      </c>
      <c r="G57" s="53">
        <f>'LOOKUP  telda'!J17</f>
        <v>0</v>
      </c>
      <c r="H57" s="53">
        <f>'LOOKUP  telda'!K17</f>
        <v>0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1</v>
      </c>
      <c r="M57" s="53">
        <f>SUM('DATA MTD'!I57:L57)</f>
        <v>1</v>
      </c>
      <c r="N57" s="53">
        <f>'LOOKUP  telda'!Z17</f>
        <v>13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1</v>
      </c>
    </row>
    <row r="58" spans="2:18">
      <c r="B58" s="107"/>
      <c r="C58" s="52" t="s">
        <v>90</v>
      </c>
      <c r="D58" s="53">
        <f>'LOOKUP  telda'!E18</f>
        <v>27</v>
      </c>
      <c r="E58" s="53">
        <f>'LOOKUP  telda'!F18+'LOOKUP  telda'!G18+'LOOKUP  telda'!H18</f>
        <v>0</v>
      </c>
      <c r="F58" s="53">
        <f>'LOOKUP  telda'!I18</f>
        <v>0</v>
      </c>
      <c r="G58" s="53">
        <f>'LOOKUP  telda'!J18</f>
        <v>2</v>
      </c>
      <c r="H58" s="53">
        <f>'LOOKUP  telda'!K18</f>
        <v>0</v>
      </c>
      <c r="I58" s="53">
        <f>'LOOKUP  telda'!L18</f>
        <v>0</v>
      </c>
      <c r="J58" s="53">
        <f>'LOOKUP  telda'!P18</f>
        <v>1</v>
      </c>
      <c r="K58" s="53">
        <f>'LOOKUP  telda'!X18</f>
        <v>0</v>
      </c>
      <c r="L58" s="53">
        <f>'LOOKUP  telda'!Y18</f>
        <v>0</v>
      </c>
      <c r="M58" s="53">
        <f>SUM('DATA MTD'!I58:L58)</f>
        <v>1</v>
      </c>
      <c r="N58" s="53">
        <f>'LOOKUP  telda'!Z18</f>
        <v>23</v>
      </c>
      <c r="O58" s="53">
        <f>'LOOKUP  telda'!AA18</f>
        <v>0</v>
      </c>
      <c r="P58" s="53">
        <f>'LOOKUP  telda'!AE18-'LOOKUP  telda'!AA18</f>
        <v>0</v>
      </c>
      <c r="Q58" s="53">
        <f t="shared" si="4"/>
        <v>0</v>
      </c>
      <c r="R58" s="53">
        <f>'LOOKUP  telda'!AF18</f>
        <v>1</v>
      </c>
    </row>
    <row r="59" spans="2:18">
      <c r="B59" s="107"/>
      <c r="C59" s="52" t="s">
        <v>91</v>
      </c>
      <c r="D59" s="53">
        <f>'LOOKUP  telda'!E19</f>
        <v>26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1</v>
      </c>
      <c r="H59" s="53">
        <f>'LOOKUP  telda'!K19</f>
        <v>0</v>
      </c>
      <c r="I59" s="53">
        <f>'LOOKUP  telda'!L19</f>
        <v>1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1</v>
      </c>
      <c r="N59" s="53">
        <f>'LOOKUP  telda'!Z19</f>
        <v>24</v>
      </c>
      <c r="O59" s="53">
        <f>'LOOKUP  telda'!AA19</f>
        <v>0</v>
      </c>
      <c r="P59" s="53">
        <f>'LOOKUP  telda'!AE19-'LOOKUP  telda'!AA19</f>
        <v>0</v>
      </c>
      <c r="Q59" s="53">
        <f t="shared" si="4"/>
        <v>0</v>
      </c>
      <c r="R59" s="53">
        <f>'LOOKUP  telda'!AF19</f>
        <v>0</v>
      </c>
    </row>
    <row r="60" spans="2:18">
      <c r="B60" s="107"/>
      <c r="C60" s="52" t="s">
        <v>92</v>
      </c>
      <c r="D60" s="53">
        <f>'LOOKUP  telda'!E20</f>
        <v>3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0</v>
      </c>
      <c r="K60" s="53">
        <f>'LOOKUP  telda'!X20</f>
        <v>0</v>
      </c>
      <c r="L60" s="53">
        <f>'LOOKUP  telda'!Y20</f>
        <v>0</v>
      </c>
      <c r="M60" s="53">
        <f>SUM('DATA MTD'!I60:L60)</f>
        <v>0</v>
      </c>
      <c r="N60" s="53">
        <f>'LOOKUP  telda'!Z20</f>
        <v>3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07"/>
      <c r="C61" s="52" t="s">
        <v>93</v>
      </c>
      <c r="D61" s="53">
        <f>'LOOKUP  telda'!E21</f>
        <v>12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0</v>
      </c>
      <c r="H61" s="53">
        <f>'LOOKUP  telda'!K21</f>
        <v>0</v>
      </c>
      <c r="I61" s="53">
        <f>'LOOKUP  telda'!L21</f>
        <v>0</v>
      </c>
      <c r="J61" s="53">
        <f>'LOOKUP  telda'!P21</f>
        <v>0</v>
      </c>
      <c r="K61" s="53">
        <f>'LOOKUP  telda'!X21</f>
        <v>0</v>
      </c>
      <c r="L61" s="53">
        <f>'LOOKUP  telda'!Y21</f>
        <v>0</v>
      </c>
      <c r="M61" s="53">
        <f>SUM('DATA MTD'!I61:L61)</f>
        <v>0</v>
      </c>
      <c r="N61" s="53">
        <f>'LOOKUP  telda'!Z21</f>
        <v>12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0</v>
      </c>
    </row>
    <row r="62" spans="2:18">
      <c r="B62" s="107"/>
      <c r="C62" s="52" t="s">
        <v>94</v>
      </c>
      <c r="D62" s="53">
        <f>'LOOKUP  telda'!E22</f>
        <v>11</v>
      </c>
      <c r="E62" s="53">
        <f>'LOOKUP  telda'!F22+'LOOKUP  telda'!G22+'LOOKUP  telda'!H22</f>
        <v>1</v>
      </c>
      <c r="F62" s="53">
        <f>'LOOKUP  telda'!I22</f>
        <v>0</v>
      </c>
      <c r="G62" s="53">
        <f>'LOOKUP  telda'!J22</f>
        <v>0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1</v>
      </c>
      <c r="L62" s="53">
        <f>'LOOKUP  telda'!Y22</f>
        <v>0</v>
      </c>
      <c r="M62" s="53">
        <f>SUM('DATA MTD'!I62:L62)</f>
        <v>1</v>
      </c>
      <c r="N62" s="53">
        <f>'LOOKUP  telda'!Z22</f>
        <v>8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1</v>
      </c>
    </row>
    <row r="63" spans="2:18">
      <c r="B63" s="107"/>
      <c r="C63" s="52" t="s">
        <v>95</v>
      </c>
      <c r="D63" s="53">
        <f>'LOOKUP  telda'!E23</f>
        <v>6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0</v>
      </c>
      <c r="H63" s="53">
        <f>'LOOKUP  telda'!K23</f>
        <v>1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4</v>
      </c>
      <c r="O63" s="53">
        <f>'LOOKUP  telda'!AA23</f>
        <v>0</v>
      </c>
      <c r="P63" s="53">
        <f>'LOOKUP  telda'!AE23-'LOOKUP  telda'!AA23</f>
        <v>1</v>
      </c>
      <c r="Q63" s="53">
        <f t="shared" si="4"/>
        <v>1</v>
      </c>
      <c r="R63" s="53">
        <f>'LOOKUP  telda'!AF23</f>
        <v>0</v>
      </c>
    </row>
    <row r="64" spans="2:18">
      <c r="B64" s="107"/>
      <c r="C64" s="52" t="s">
        <v>96</v>
      </c>
      <c r="D64" s="53">
        <f>'LOOKUP  telda'!E24</f>
        <v>6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1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5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07"/>
      <c r="C65" s="52" t="s">
        <v>97</v>
      </c>
      <c r="D65" s="53">
        <f>'LOOKUP  telda'!E25</f>
        <v>8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5</v>
      </c>
      <c r="O65" s="53">
        <f>'LOOKUP  telda'!AA25</f>
        <v>0</v>
      </c>
      <c r="P65" s="53">
        <f>'LOOKUP  telda'!AE25-'LOOKUP  telda'!AA25</f>
        <v>0</v>
      </c>
      <c r="Q65" s="53">
        <f t="shared" si="4"/>
        <v>0</v>
      </c>
      <c r="R65" s="53">
        <f>'LOOKUP  telda'!AF25</f>
        <v>3</v>
      </c>
    </row>
    <row r="66" spans="2:18">
      <c r="B66" s="108"/>
      <c r="C66" s="52" t="s">
        <v>98</v>
      </c>
      <c r="D66" s="53">
        <f>'LOOKUP  telda'!E26</f>
        <v>5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1</v>
      </c>
      <c r="M66" s="53">
        <f>SUM('DATA MTD'!I66:L66)</f>
        <v>1</v>
      </c>
      <c r="N66" s="53">
        <f>'LOOKUP  telda'!Z26</f>
        <v>4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0</v>
      </c>
    </row>
    <row r="67" spans="2:18">
      <c r="B67" s="106" t="s">
        <v>42</v>
      </c>
      <c r="C67" s="52" t="s">
        <v>99</v>
      </c>
      <c r="D67" s="53">
        <f>'LOOKUP  telda'!E27</f>
        <v>11</v>
      </c>
      <c r="E67" s="53">
        <f>'LOOKUP  telda'!F27+'LOOKUP  telda'!G27+'LOOKUP  telda'!H27</f>
        <v>1</v>
      </c>
      <c r="F67" s="53">
        <f>'LOOKUP  telda'!I27</f>
        <v>0</v>
      </c>
      <c r="G67" s="53">
        <f>'LOOKUP  telda'!J27</f>
        <v>0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10</v>
      </c>
      <c r="O67" s="53">
        <f>'LOOKUP  telda'!AA27</f>
        <v>0</v>
      </c>
      <c r="P67" s="53">
        <f>'LOOKUP  telda'!AE27-'LOOKUP  telda'!AA27</f>
        <v>0</v>
      </c>
      <c r="Q67" s="53">
        <f t="shared" si="4"/>
        <v>0</v>
      </c>
      <c r="R67" s="53">
        <f>'LOOKUP  telda'!AF27</f>
        <v>0</v>
      </c>
    </row>
    <row r="68" spans="2:18">
      <c r="B68" s="107"/>
      <c r="C68" s="52" t="s">
        <v>100</v>
      </c>
      <c r="D68" s="53">
        <f>'LOOKUP  telda'!E28</f>
        <v>8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1</v>
      </c>
      <c r="K68" s="53">
        <f>'LOOKUP  telda'!X28</f>
        <v>0</v>
      </c>
      <c r="L68" s="53">
        <f>'LOOKUP  telda'!Y28</f>
        <v>0</v>
      </c>
      <c r="M68" s="53">
        <f>SUM('DATA MTD'!I68:L68)</f>
        <v>1</v>
      </c>
      <c r="N68" s="53">
        <f>'LOOKUP  telda'!Z28</f>
        <v>6</v>
      </c>
      <c r="O68" s="53">
        <f>'LOOKUP  telda'!AA28</f>
        <v>0</v>
      </c>
      <c r="P68" s="53">
        <f>'LOOKUP  telda'!AE28-'LOOKUP  telda'!AA28</f>
        <v>1</v>
      </c>
      <c r="Q68" s="53">
        <f t="shared" si="4"/>
        <v>1</v>
      </c>
      <c r="R68" s="53">
        <f>'LOOKUP  telda'!AF28</f>
        <v>0</v>
      </c>
    </row>
    <row r="69" spans="2:18" ht="30">
      <c r="B69" s="107"/>
      <c r="C69" s="52" t="s">
        <v>101</v>
      </c>
      <c r="D69" s="53">
        <f>'LOOKUP  telda'!E29</f>
        <v>33</v>
      </c>
      <c r="E69" s="53">
        <f>'LOOKUP  telda'!F29+'LOOKUP  telda'!G29+'LOOKUP  telda'!H29</f>
        <v>0</v>
      </c>
      <c r="F69" s="53">
        <f>'LOOKUP  telda'!I29</f>
        <v>2</v>
      </c>
      <c r="G69" s="53">
        <f>'LOOKUP  telda'!J29</f>
        <v>6</v>
      </c>
      <c r="H69" s="53">
        <f>'LOOKUP  telda'!K29</f>
        <v>0</v>
      </c>
      <c r="I69" s="53">
        <f>'LOOKUP  telda'!L29</f>
        <v>0</v>
      </c>
      <c r="J69" s="53">
        <f>'LOOKUP  telda'!P29</f>
        <v>2</v>
      </c>
      <c r="K69" s="53">
        <f>'LOOKUP  telda'!X29</f>
        <v>1</v>
      </c>
      <c r="L69" s="53">
        <f>'LOOKUP  telda'!Y29</f>
        <v>0</v>
      </c>
      <c r="M69" s="53">
        <f>SUM('DATA MTD'!I69:L69)</f>
        <v>3</v>
      </c>
      <c r="N69" s="53">
        <f>'LOOKUP  telda'!Z29</f>
        <v>15</v>
      </c>
      <c r="O69" s="53">
        <f>'LOOKUP  telda'!AA29</f>
        <v>3</v>
      </c>
      <c r="P69" s="53">
        <f>'LOOKUP  telda'!AE29-'LOOKUP  telda'!AA29</f>
        <v>0</v>
      </c>
      <c r="Q69" s="53">
        <f t="shared" si="4"/>
        <v>3</v>
      </c>
      <c r="R69" s="53">
        <f>'LOOKUP  telda'!AF29</f>
        <v>3</v>
      </c>
    </row>
    <row r="70" spans="2:18">
      <c r="B70" s="107"/>
      <c r="C70" s="52" t="s">
        <v>102</v>
      </c>
      <c r="D70" s="53">
        <f>'LOOKUP  telda'!E30</f>
        <v>8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0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1</v>
      </c>
      <c r="M70" s="53">
        <f>SUM('DATA MTD'!I70:L70)</f>
        <v>1</v>
      </c>
      <c r="N70" s="53">
        <f>'LOOKUP  telda'!Z30</f>
        <v>6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1</v>
      </c>
    </row>
    <row r="71" spans="2:18">
      <c r="B71" s="107"/>
      <c r="C71" s="52" t="s">
        <v>103</v>
      </c>
      <c r="D71" s="53">
        <f>'LOOKUP  telda'!E31</f>
        <v>12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11</v>
      </c>
      <c r="O71" s="53">
        <f>'LOOKUP  telda'!AA31</f>
        <v>0</v>
      </c>
      <c r="P71" s="53">
        <f>'LOOKUP  telda'!AE31-'LOOKUP  telda'!AA31</f>
        <v>1</v>
      </c>
      <c r="Q71" s="53">
        <f t="shared" si="4"/>
        <v>1</v>
      </c>
      <c r="R71" s="53">
        <f>'LOOKUP  telda'!AF31</f>
        <v>0</v>
      </c>
    </row>
    <row r="72" spans="2:18">
      <c r="B72" s="107"/>
      <c r="C72" s="52" t="s">
        <v>104</v>
      </c>
      <c r="D72" s="53">
        <f>'LOOKUP  telda'!E32</f>
        <v>7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2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5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07"/>
      <c r="C73" s="52" t="s">
        <v>105</v>
      </c>
      <c r="D73" s="53">
        <f>'LOOKUP  telda'!E33</f>
        <v>13</v>
      </c>
      <c r="E73" s="53">
        <f>'LOOKUP  telda'!F33+'LOOKUP  telda'!G33+'LOOKUP  telda'!H33</f>
        <v>1</v>
      </c>
      <c r="F73" s="53">
        <f>'LOOKUP  telda'!I33</f>
        <v>0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0</v>
      </c>
      <c r="L73" s="53">
        <f>'LOOKUP  telda'!Y33</f>
        <v>0</v>
      </c>
      <c r="M73" s="53">
        <f>SUM('DATA MTD'!I73:L73)</f>
        <v>0</v>
      </c>
      <c r="N73" s="53">
        <f>'LOOKUP  telda'!Z33</f>
        <v>12</v>
      </c>
      <c r="O73" s="53">
        <f>'LOOKUP  telda'!AA33</f>
        <v>0</v>
      </c>
      <c r="P73" s="53">
        <f>'LOOKUP  telda'!AE33-'LOOKUP  telda'!AA33</f>
        <v>0</v>
      </c>
      <c r="Q73" s="53">
        <f t="shared" si="4"/>
        <v>0</v>
      </c>
      <c r="R73" s="53">
        <f>'LOOKUP  telda'!AF33</f>
        <v>0</v>
      </c>
    </row>
    <row r="74" spans="2:18">
      <c r="B74" s="107"/>
      <c r="C74" s="52" t="s">
        <v>106</v>
      </c>
      <c r="D74" s="53">
        <f>'LOOKUP  telda'!E34</f>
        <v>17</v>
      </c>
      <c r="E74" s="53">
        <f>'LOOKUP  telda'!F34+'LOOKUP  telda'!G34+'LOOKUP  telda'!H34</f>
        <v>0</v>
      </c>
      <c r="F74" s="53">
        <f>'LOOKUP  telda'!I34</f>
        <v>4</v>
      </c>
      <c r="G74" s="53">
        <f>'LOOKUP  telda'!J34</f>
        <v>0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1</v>
      </c>
      <c r="L74" s="53">
        <f>'LOOKUP  telda'!Y34</f>
        <v>0</v>
      </c>
      <c r="M74" s="53">
        <f>SUM('DATA MTD'!I74:L74)</f>
        <v>1</v>
      </c>
      <c r="N74" s="53">
        <f>'LOOKUP  telda'!Z34</f>
        <v>12</v>
      </c>
      <c r="O74" s="53">
        <f>'LOOKUP  telda'!AA34</f>
        <v>0</v>
      </c>
      <c r="P74" s="53">
        <f>'LOOKUP  telda'!AE34-'LOOKUP  telda'!AA34</f>
        <v>0</v>
      </c>
      <c r="Q74" s="53">
        <f t="shared" si="4"/>
        <v>0</v>
      </c>
      <c r="R74" s="53">
        <f>'LOOKUP  telda'!AF34</f>
        <v>0</v>
      </c>
    </row>
    <row r="75" spans="2:18">
      <c r="B75" s="107"/>
      <c r="C75" s="52" t="s">
        <v>107</v>
      </c>
      <c r="D75" s="53">
        <f>'LOOKUP  telda'!E35</f>
        <v>2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1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0</v>
      </c>
      <c r="L75" s="53">
        <f>'LOOKUP  telda'!Y35</f>
        <v>0</v>
      </c>
      <c r="M75" s="53">
        <f>SUM('DATA MTD'!I75:L75)</f>
        <v>0</v>
      </c>
      <c r="N75" s="53">
        <f>'LOOKUP  telda'!Z35</f>
        <v>1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08"/>
      <c r="C76" s="52" t="s">
        <v>108</v>
      </c>
      <c r="D76" s="53">
        <f>'LOOKUP  telda'!E36</f>
        <v>2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2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06" t="s">
        <v>70</v>
      </c>
      <c r="C77" s="52" t="s">
        <v>109</v>
      </c>
      <c r="D77" s="53">
        <f>'LOOKUP  telda'!E37</f>
        <v>5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4</v>
      </c>
      <c r="K77" s="53">
        <f>'LOOKUP  telda'!X37</f>
        <v>0</v>
      </c>
      <c r="L77" s="53">
        <f>'LOOKUP  telda'!Y37</f>
        <v>0</v>
      </c>
      <c r="M77" s="53">
        <f>SUM('DATA MTD'!I77:L77)</f>
        <v>4</v>
      </c>
      <c r="N77" s="53">
        <f>'LOOKUP  telda'!Z37</f>
        <v>1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07"/>
      <c r="C78" s="52" t="s">
        <v>110</v>
      </c>
      <c r="D78" s="53">
        <f>'LOOKUP  telda'!E38</f>
        <v>17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1</v>
      </c>
      <c r="H78" s="53">
        <f>'LOOKUP  telda'!K38</f>
        <v>0</v>
      </c>
      <c r="I78" s="53">
        <f>'LOOKUP  telda'!L38</f>
        <v>0</v>
      </c>
      <c r="J78" s="53">
        <f>'LOOKUP  telda'!P38</f>
        <v>2</v>
      </c>
      <c r="K78" s="53">
        <f>'LOOKUP  telda'!X38</f>
        <v>0</v>
      </c>
      <c r="L78" s="53">
        <f>'LOOKUP  telda'!Y38</f>
        <v>0</v>
      </c>
      <c r="M78" s="53">
        <f>SUM('DATA MTD'!I78:L78)</f>
        <v>2</v>
      </c>
      <c r="N78" s="53">
        <f>'LOOKUP  telda'!Z38</f>
        <v>10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4</v>
      </c>
    </row>
    <row r="79" spans="2:18">
      <c r="B79" s="107"/>
      <c r="C79" s="52" t="s">
        <v>111</v>
      </c>
      <c r="D79" s="53">
        <f>'LOOKUP  telda'!E39</f>
        <v>6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3</v>
      </c>
      <c r="H79" s="53">
        <f>'LOOKUP  telda'!K39</f>
        <v>0</v>
      </c>
      <c r="I79" s="53">
        <f>'LOOKUP  telda'!L39</f>
        <v>0</v>
      </c>
      <c r="J79" s="53">
        <f>'LOOKUP  telda'!P39</f>
        <v>2</v>
      </c>
      <c r="K79" s="53">
        <f>'LOOKUP  telda'!X39</f>
        <v>0</v>
      </c>
      <c r="L79" s="53">
        <f>'LOOKUP  telda'!Y39</f>
        <v>0</v>
      </c>
      <c r="M79" s="53">
        <f>SUM('DATA MTD'!I79:L79)</f>
        <v>2</v>
      </c>
      <c r="N79" s="53">
        <f>'LOOKUP  telda'!Z39</f>
        <v>1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07"/>
      <c r="C80" s="52" t="s">
        <v>112</v>
      </c>
      <c r="D80" s="53">
        <f>'LOOKUP  telda'!E40</f>
        <v>23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0</v>
      </c>
      <c r="H80" s="53">
        <f>'LOOKUP  telda'!K40</f>
        <v>1</v>
      </c>
      <c r="I80" s="53">
        <f>'LOOKUP  telda'!L40</f>
        <v>0</v>
      </c>
      <c r="J80" s="53">
        <f>'LOOKUP  telda'!P40</f>
        <v>3</v>
      </c>
      <c r="K80" s="53">
        <f>'LOOKUP  telda'!X40</f>
        <v>0</v>
      </c>
      <c r="L80" s="53">
        <f>'LOOKUP  telda'!Y40</f>
        <v>1</v>
      </c>
      <c r="M80" s="53">
        <f>SUM('DATA MTD'!I80:L80)</f>
        <v>4</v>
      </c>
      <c r="N80" s="53">
        <f>'LOOKUP  telda'!Z40</f>
        <v>15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3</v>
      </c>
    </row>
    <row r="81" spans="2:18">
      <c r="B81" s="107"/>
      <c r="C81" s="52" t="s">
        <v>113</v>
      </c>
      <c r="D81" s="53">
        <f>'LOOKUP  telda'!E41</f>
        <v>11</v>
      </c>
      <c r="E81" s="53">
        <f>'LOOKUP  telda'!F41+'LOOKUP  telda'!G41+'LOOKUP  telda'!H41</f>
        <v>0</v>
      </c>
      <c r="F81" s="53">
        <f>'LOOKUP  telda'!I41</f>
        <v>0</v>
      </c>
      <c r="G81" s="53">
        <f>'LOOKUP  telda'!J41</f>
        <v>0</v>
      </c>
      <c r="H81" s="53">
        <f>'LOOKUP  telda'!K41</f>
        <v>0</v>
      </c>
      <c r="I81" s="53">
        <f>'LOOKUP  telda'!L41</f>
        <v>0</v>
      </c>
      <c r="J81" s="53">
        <f>'LOOKUP  telda'!P41</f>
        <v>1</v>
      </c>
      <c r="K81" s="53">
        <f>'LOOKUP  telda'!X41</f>
        <v>0</v>
      </c>
      <c r="L81" s="53">
        <f>'LOOKUP  telda'!Y41</f>
        <v>0</v>
      </c>
      <c r="M81" s="53">
        <f>SUM('DATA MTD'!I81:L81)</f>
        <v>1</v>
      </c>
      <c r="N81" s="53">
        <f>'LOOKUP  telda'!Z41</f>
        <v>10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07"/>
      <c r="C82" s="52" t="s">
        <v>114</v>
      </c>
      <c r="D82" s="53">
        <f>'LOOKUP  telda'!E42</f>
        <v>5</v>
      </c>
      <c r="E82" s="53">
        <f>'LOOKUP  telda'!F42+'LOOKUP  telda'!G42+'LOOKUP  telda'!H42</f>
        <v>0</v>
      </c>
      <c r="F82" s="53">
        <f>'LOOKUP  telda'!I42</f>
        <v>0</v>
      </c>
      <c r="G82" s="53">
        <f>'LOOKUP  telda'!J42</f>
        <v>0</v>
      </c>
      <c r="H82" s="53">
        <f>'LOOKUP  telda'!K42</f>
        <v>0</v>
      </c>
      <c r="I82" s="53">
        <f>'LOOKUP  telda'!L42</f>
        <v>1</v>
      </c>
      <c r="J82" s="53">
        <f>'LOOKUP  telda'!P42</f>
        <v>0</v>
      </c>
      <c r="K82" s="53">
        <f>'LOOKUP  telda'!X42</f>
        <v>2</v>
      </c>
      <c r="L82" s="53">
        <f>'LOOKUP  telda'!Y42</f>
        <v>1</v>
      </c>
      <c r="M82" s="53">
        <f>SUM('DATA MTD'!I82:L82)</f>
        <v>4</v>
      </c>
      <c r="N82" s="53">
        <f>'LOOKUP  telda'!Z42</f>
        <v>1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07"/>
      <c r="C83" s="52" t="s">
        <v>115</v>
      </c>
      <c r="D83" s="53">
        <f>'LOOKUP  telda'!E43</f>
        <v>29</v>
      </c>
      <c r="E83" s="53">
        <f>'LOOKUP  telda'!F43+'LOOKUP  telda'!G43+'LOOKUP  telda'!H43</f>
        <v>0</v>
      </c>
      <c r="F83" s="53">
        <f>'LOOKUP  telda'!I43</f>
        <v>0</v>
      </c>
      <c r="G83" s="53">
        <f>'LOOKUP  telda'!J43</f>
        <v>0</v>
      </c>
      <c r="H83" s="53">
        <f>'LOOKUP  telda'!K43</f>
        <v>1</v>
      </c>
      <c r="I83" s="53">
        <f>'LOOKUP  telda'!L43</f>
        <v>1</v>
      </c>
      <c r="J83" s="53">
        <f>'LOOKUP  telda'!P43</f>
        <v>1</v>
      </c>
      <c r="K83" s="53">
        <f>'LOOKUP  telda'!X43</f>
        <v>0</v>
      </c>
      <c r="L83" s="53">
        <f>'LOOKUP  telda'!Y43</f>
        <v>0</v>
      </c>
      <c r="M83" s="53">
        <f>SUM('DATA MTD'!I83:L83)</f>
        <v>2</v>
      </c>
      <c r="N83" s="53">
        <f>'LOOKUP  telda'!Z43</f>
        <v>19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7</v>
      </c>
    </row>
    <row r="84" spans="2:18" ht="30">
      <c r="B84" s="107"/>
      <c r="C84" s="52" t="s">
        <v>116</v>
      </c>
      <c r="D84" s="53">
        <f>'LOOKUP  telda'!E44</f>
        <v>28</v>
      </c>
      <c r="E84" s="53">
        <f>'LOOKUP  telda'!F44+'LOOKUP  telda'!G44+'LOOKUP  telda'!H44</f>
        <v>1</v>
      </c>
      <c r="F84" s="53">
        <f>'LOOKUP  telda'!I44</f>
        <v>0</v>
      </c>
      <c r="G84" s="53">
        <f>'LOOKUP  telda'!J44</f>
        <v>2</v>
      </c>
      <c r="H84" s="53">
        <f>'LOOKUP  telda'!K44</f>
        <v>0</v>
      </c>
      <c r="I84" s="53">
        <f>'LOOKUP  telda'!L44</f>
        <v>0</v>
      </c>
      <c r="J84" s="53">
        <f>'LOOKUP  telda'!P44</f>
        <v>6</v>
      </c>
      <c r="K84" s="53">
        <f>'LOOKUP  telda'!X44</f>
        <v>0</v>
      </c>
      <c r="L84" s="53">
        <f>'LOOKUP  telda'!Y44</f>
        <v>1</v>
      </c>
      <c r="M84" s="53">
        <f>SUM('DATA MTD'!I84:L84)</f>
        <v>7</v>
      </c>
      <c r="N84" s="53">
        <f>'LOOKUP  telda'!Z44</f>
        <v>15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3</v>
      </c>
    </row>
    <row r="85" spans="2:18">
      <c r="B85" s="107"/>
      <c r="C85" s="52" t="s">
        <v>117</v>
      </c>
      <c r="D85" s="53">
        <f>'LOOKUP  telda'!E45</f>
        <v>11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1</v>
      </c>
      <c r="H85" s="53">
        <f>'LOOKUP  telda'!K45</f>
        <v>0</v>
      </c>
      <c r="I85" s="53">
        <f>'LOOKUP  telda'!L45</f>
        <v>0</v>
      </c>
      <c r="J85" s="53">
        <f>'LOOKUP  telda'!P45</f>
        <v>2</v>
      </c>
      <c r="K85" s="53">
        <f>'LOOKUP  telda'!X45</f>
        <v>1</v>
      </c>
      <c r="L85" s="53">
        <f>'LOOKUP  telda'!Y45</f>
        <v>5</v>
      </c>
      <c r="M85" s="53">
        <f>SUM('DATA MTD'!I85:L85)</f>
        <v>8</v>
      </c>
      <c r="N85" s="53">
        <f>'LOOKUP  telda'!Z45</f>
        <v>2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07"/>
      <c r="C86" s="52" t="s">
        <v>118</v>
      </c>
      <c r="D86" s="53">
        <f>'LOOKUP  telda'!E46</f>
        <v>27</v>
      </c>
      <c r="E86" s="53">
        <f>'LOOKUP  telda'!F46+'LOOKUP  telda'!G46+'LOOKUP  telda'!H46</f>
        <v>2</v>
      </c>
      <c r="F86" s="53">
        <f>'LOOKUP  telda'!I46</f>
        <v>0</v>
      </c>
      <c r="G86" s="53">
        <f>'LOOKUP  telda'!J46</f>
        <v>4</v>
      </c>
      <c r="H86" s="53">
        <f>'LOOKUP  telda'!K46</f>
        <v>0</v>
      </c>
      <c r="I86" s="53">
        <f>'LOOKUP  telda'!L46</f>
        <v>0</v>
      </c>
      <c r="J86" s="53">
        <f>'LOOKUP  telda'!P46</f>
        <v>4</v>
      </c>
      <c r="K86" s="53">
        <f>'LOOKUP  telda'!X46</f>
        <v>1</v>
      </c>
      <c r="L86" s="53">
        <f>'LOOKUP  telda'!Y46</f>
        <v>0</v>
      </c>
      <c r="M86" s="53">
        <f>SUM('DATA MTD'!I86:L86)</f>
        <v>5</v>
      </c>
      <c r="N86" s="53">
        <f>'LOOKUP  telda'!Z46</f>
        <v>13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3</v>
      </c>
    </row>
    <row r="87" spans="2:18">
      <c r="B87" s="107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08"/>
      <c r="C88" s="52" t="s">
        <v>120</v>
      </c>
      <c r="D88" s="53">
        <f>'LOOKUP  telda'!E48</f>
        <v>3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1</v>
      </c>
      <c r="M88" s="53">
        <f>SUM('DATA MTD'!I88:L88)</f>
        <v>1</v>
      </c>
      <c r="N88" s="53">
        <f>'LOOKUP  telda'!Z48</f>
        <v>2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06" t="s">
        <v>55</v>
      </c>
      <c r="C89" s="52" t="s">
        <v>121</v>
      </c>
      <c r="D89" s="53">
        <f>'LOOKUP  telda'!E49</f>
        <v>27</v>
      </c>
      <c r="E89" s="53">
        <f>'LOOKUP  telda'!F49+'LOOKUP  telda'!G49+'LOOKUP  telda'!H49</f>
        <v>2</v>
      </c>
      <c r="F89" s="53">
        <f>'LOOKUP  telda'!I49</f>
        <v>2</v>
      </c>
      <c r="G89" s="53">
        <f>'LOOKUP  telda'!J49</f>
        <v>10</v>
      </c>
      <c r="H89" s="53">
        <f>'LOOKUP  telda'!K49</f>
        <v>0</v>
      </c>
      <c r="I89" s="53">
        <f>'LOOKUP  telda'!L49</f>
        <v>0</v>
      </c>
      <c r="J89" s="53">
        <f>'LOOKUP  telda'!P49</f>
        <v>0</v>
      </c>
      <c r="K89" s="53">
        <f>'LOOKUP  telda'!X49</f>
        <v>1</v>
      </c>
      <c r="L89" s="53">
        <f>'LOOKUP  telda'!Y49</f>
        <v>0</v>
      </c>
      <c r="M89" s="53">
        <f>SUM('DATA MTD'!I89:L89)</f>
        <v>1</v>
      </c>
      <c r="N89" s="53">
        <f>'LOOKUP  telda'!Z49</f>
        <v>8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4</v>
      </c>
    </row>
    <row r="90" spans="2:18">
      <c r="B90" s="107"/>
      <c r="C90" s="52" t="s">
        <v>122</v>
      </c>
      <c r="D90" s="53">
        <f>'LOOKUP  telda'!E50</f>
        <v>27</v>
      </c>
      <c r="E90" s="53">
        <f>'LOOKUP  telda'!F50+'LOOKUP  telda'!G50+'LOOKUP  telda'!H50</f>
        <v>0</v>
      </c>
      <c r="F90" s="53">
        <f>'LOOKUP  telda'!I50</f>
        <v>0</v>
      </c>
      <c r="G90" s="53">
        <f>'LOOKUP  telda'!J50</f>
        <v>6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0</v>
      </c>
      <c r="L90" s="53">
        <f>'LOOKUP  telda'!Y50</f>
        <v>1</v>
      </c>
      <c r="M90" s="53">
        <f>SUM('DATA MTD'!I90:L90)</f>
        <v>1</v>
      </c>
      <c r="N90" s="53">
        <f>'LOOKUP  telda'!Z50</f>
        <v>15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5</v>
      </c>
    </row>
    <row r="91" spans="2:18">
      <c r="B91" s="107"/>
      <c r="C91" s="52" t="s">
        <v>123</v>
      </c>
      <c r="D91" s="53">
        <f>'LOOKUP  telda'!E51</f>
        <v>13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3</v>
      </c>
      <c r="H91" s="53">
        <f>'LOOKUP  telda'!K51</f>
        <v>1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1</v>
      </c>
      <c r="M91" s="53">
        <f>SUM('DATA MTD'!I91:L91)</f>
        <v>1</v>
      </c>
      <c r="N91" s="53">
        <f>'LOOKUP  telda'!Z51</f>
        <v>5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3</v>
      </c>
    </row>
    <row r="92" spans="2:18">
      <c r="B92" s="107"/>
      <c r="C92" s="52" t="s">
        <v>124</v>
      </c>
      <c r="D92" s="53">
        <f>'LOOKUP  telda'!E52</f>
        <v>7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0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0</v>
      </c>
      <c r="L92" s="53">
        <f>'LOOKUP  telda'!Y52</f>
        <v>0</v>
      </c>
      <c r="M92" s="53">
        <f>SUM('DATA MTD'!I92:L92)</f>
        <v>0</v>
      </c>
      <c r="N92" s="53">
        <f>'LOOKUP  telda'!Z52</f>
        <v>5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2</v>
      </c>
    </row>
    <row r="93" spans="2:18">
      <c r="B93" s="107"/>
      <c r="C93" s="52" t="s">
        <v>125</v>
      </c>
      <c r="D93" s="53">
        <f>'LOOKUP  telda'!E53</f>
        <v>9</v>
      </c>
      <c r="E93" s="53">
        <f>'LOOKUP  telda'!F53+'LOOKUP  telda'!G53+'LOOKUP  telda'!H53</f>
        <v>0</v>
      </c>
      <c r="F93" s="53">
        <f>'LOOKUP  telda'!I53</f>
        <v>0</v>
      </c>
      <c r="G93" s="53">
        <f>'LOOKUP  telda'!J53</f>
        <v>0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1</v>
      </c>
      <c r="L93" s="53">
        <f>'LOOKUP  telda'!Y53</f>
        <v>0</v>
      </c>
      <c r="M93" s="53">
        <f>SUM('DATA MTD'!I93:L93)</f>
        <v>1</v>
      </c>
      <c r="N93" s="53">
        <f>'LOOKUP  telda'!Z53</f>
        <v>6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2</v>
      </c>
    </row>
    <row r="94" spans="2:18">
      <c r="B94" s="107"/>
      <c r="C94" s="52" t="s">
        <v>126</v>
      </c>
      <c r="D94" s="53">
        <f>'LOOKUP  telda'!E54</f>
        <v>48</v>
      </c>
      <c r="E94" s="53">
        <f>'LOOKUP  telda'!F54+'LOOKUP  telda'!G54+'LOOKUP  telda'!H54</f>
        <v>3</v>
      </c>
      <c r="F94" s="53">
        <f>'LOOKUP  telda'!I54</f>
        <v>3</v>
      </c>
      <c r="G94" s="53">
        <f>'LOOKUP  telda'!J54</f>
        <v>8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0</v>
      </c>
      <c r="M94" s="53">
        <f>SUM('DATA MTD'!I94:L94)</f>
        <v>0</v>
      </c>
      <c r="N94" s="53">
        <f>'LOOKUP  telda'!Z54</f>
        <v>31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3</v>
      </c>
    </row>
    <row r="95" spans="2:18">
      <c r="B95" s="107"/>
      <c r="C95" s="52" t="s">
        <v>127</v>
      </c>
      <c r="D95" s="53">
        <f>'LOOKUP  telda'!E55</f>
        <v>30</v>
      </c>
      <c r="E95" s="53">
        <f>'LOOKUP  telda'!F55+'LOOKUP  telda'!G55+'LOOKUP  telda'!H55</f>
        <v>0</v>
      </c>
      <c r="F95" s="53">
        <f>'LOOKUP  telda'!I55</f>
        <v>1</v>
      </c>
      <c r="G95" s="53">
        <f>'LOOKUP  telda'!J55</f>
        <v>7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0</v>
      </c>
      <c r="L95" s="53">
        <f>'LOOKUP  telda'!Y55</f>
        <v>0</v>
      </c>
      <c r="M95" s="53">
        <f>SUM('DATA MTD'!I95:L95)</f>
        <v>0</v>
      </c>
      <c r="N95" s="53">
        <f>'LOOKUP  telda'!Z55</f>
        <v>20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2</v>
      </c>
    </row>
    <row r="96" spans="2:18">
      <c r="B96" s="108"/>
      <c r="C96" s="52" t="s">
        <v>128</v>
      </c>
      <c r="D96" s="53">
        <f>'LOOKUP  telda'!E56</f>
        <v>19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5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1</v>
      </c>
      <c r="L96" s="53">
        <f>'LOOKUP  telda'!Y56</f>
        <v>0</v>
      </c>
      <c r="M96" s="53">
        <f>SUM('DATA MTD'!I96:L96)</f>
        <v>1</v>
      </c>
      <c r="N96" s="53">
        <f>'LOOKUP  telda'!Z56</f>
        <v>8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5</v>
      </c>
    </row>
    <row r="97" spans="2:18" ht="15.75">
      <c r="B97" s="104" t="s">
        <v>62</v>
      </c>
      <c r="C97" s="105"/>
      <c r="D97" s="56">
        <f>SUM(D47:D96)</f>
        <v>674</v>
      </c>
      <c r="E97" s="56">
        <f t="shared" ref="E97:R97" si="5">SUM(E47:E96)</f>
        <v>18</v>
      </c>
      <c r="F97" s="56">
        <f t="shared" si="5"/>
        <v>25</v>
      </c>
      <c r="G97" s="56">
        <f t="shared" si="5"/>
        <v>74</v>
      </c>
      <c r="H97" s="56">
        <f t="shared" si="5"/>
        <v>5</v>
      </c>
      <c r="I97" s="56">
        <f t="shared" si="5"/>
        <v>3</v>
      </c>
      <c r="J97" s="56">
        <f t="shared" si="5"/>
        <v>32</v>
      </c>
      <c r="K97" s="56">
        <f t="shared" si="5"/>
        <v>12</v>
      </c>
      <c r="L97" s="56">
        <f t="shared" si="5"/>
        <v>16</v>
      </c>
      <c r="M97" s="56">
        <f t="shared" si="5"/>
        <v>63</v>
      </c>
      <c r="N97" s="56">
        <f t="shared" si="5"/>
        <v>413</v>
      </c>
      <c r="O97" s="56">
        <f t="shared" si="5"/>
        <v>3</v>
      </c>
      <c r="P97" s="56">
        <f t="shared" si="5"/>
        <v>4</v>
      </c>
      <c r="Q97" s="56">
        <f t="shared" si="5"/>
        <v>7</v>
      </c>
      <c r="R97" s="56">
        <f t="shared" si="5"/>
        <v>68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01" t="str">
        <f ca="1">"PROVISIONING NEW SALES INDIBIZ TR3 JBN MTD  "&amp;TEXT(TODAY()-1,"YYYY-MM-DD ")</f>
        <v xml:space="preserve">PROVISIONING NEW SALES INDIBIZ TR3 JBN MTD  2026-09-08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01" t="str">
        <f ca="1">"PERIODE ORDER &amp; PS : 2026-01-01 to  "&amp;TEXT(TODAY()-1,"YYYY-MM-DD ")</f>
        <v xml:space="preserve">PERIODE ORDER &amp; PS : 2026-01-01 to  2026-09-08 </v>
      </c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29" t="s">
        <v>612</v>
      </c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32" t="s">
        <v>1</v>
      </c>
      <c r="D6" s="135" t="s">
        <v>129</v>
      </c>
      <c r="E6" s="135" t="s">
        <v>67</v>
      </c>
      <c r="F6" s="158" t="s">
        <v>12</v>
      </c>
      <c r="G6" s="159"/>
      <c r="H6" s="160"/>
      <c r="I6" s="138" t="s">
        <v>14</v>
      </c>
      <c r="J6" s="141" t="s">
        <v>8</v>
      </c>
      <c r="K6" s="141" t="s">
        <v>9</v>
      </c>
      <c r="L6" s="167" t="s">
        <v>10</v>
      </c>
      <c r="M6" s="168"/>
      <c r="N6" s="168"/>
      <c r="O6" s="169"/>
      <c r="P6" s="144" t="s">
        <v>11</v>
      </c>
      <c r="Q6" s="147" t="s">
        <v>130</v>
      </c>
      <c r="R6" s="147" t="s">
        <v>131</v>
      </c>
      <c r="S6" s="147" t="s">
        <v>132</v>
      </c>
    </row>
    <row r="7" spans="3:31" ht="15.6" customHeight="1">
      <c r="C7" s="133"/>
      <c r="D7" s="136"/>
      <c r="E7" s="136"/>
      <c r="F7" s="161"/>
      <c r="G7" s="162"/>
      <c r="H7" s="163"/>
      <c r="I7" s="139"/>
      <c r="J7" s="142"/>
      <c r="K7" s="142"/>
      <c r="L7" s="170"/>
      <c r="M7" s="171"/>
      <c r="N7" s="171"/>
      <c r="O7" s="172"/>
      <c r="P7" s="145"/>
      <c r="Q7" s="148"/>
      <c r="R7" s="148"/>
      <c r="S7" s="148"/>
    </row>
    <row r="8" spans="3:31" ht="14.45" customHeight="1">
      <c r="C8" s="133"/>
      <c r="D8" s="136"/>
      <c r="E8" s="136"/>
      <c r="F8" s="164"/>
      <c r="G8" s="165"/>
      <c r="H8" s="166"/>
      <c r="I8" s="139"/>
      <c r="J8" s="142"/>
      <c r="K8" s="142"/>
      <c r="L8" s="173"/>
      <c r="M8" s="174"/>
      <c r="N8" s="174"/>
      <c r="O8" s="175"/>
      <c r="P8" s="145"/>
      <c r="Q8" s="148"/>
      <c r="R8" s="148"/>
      <c r="S8" s="148"/>
    </row>
    <row r="9" spans="3:31" ht="49.5" customHeight="1">
      <c r="C9" s="134"/>
      <c r="D9" s="137"/>
      <c r="E9" s="137"/>
      <c r="F9" s="22" t="s">
        <v>133</v>
      </c>
      <c r="G9" s="22" t="s">
        <v>30</v>
      </c>
      <c r="H9" s="22" t="s">
        <v>69</v>
      </c>
      <c r="I9" s="140"/>
      <c r="J9" s="143"/>
      <c r="K9" s="143"/>
      <c r="L9" s="37" t="s">
        <v>2</v>
      </c>
      <c r="M9" s="37" t="s">
        <v>18</v>
      </c>
      <c r="N9" s="37" t="s">
        <v>20</v>
      </c>
      <c r="O9" s="37" t="s">
        <v>22</v>
      </c>
      <c r="P9" s="146"/>
      <c r="Q9" s="149"/>
      <c r="R9" s="149"/>
      <c r="S9" s="149"/>
      <c r="X9">
        <f>205/216</f>
        <v>0.94907407407407407</v>
      </c>
    </row>
    <row r="10" spans="3:31" ht="15.75">
      <c r="C10" s="23" t="s">
        <v>34</v>
      </c>
      <c r="D10" s="24">
        <f>'COPY DATA XPRO'!E63</f>
        <v>72</v>
      </c>
      <c r="E10" s="24">
        <f>'COPY DATA XPRO'!F63+'COPY DATA XPRO'!G63+'COPY DATA XPRO'!H63</f>
        <v>5</v>
      </c>
      <c r="F10" s="24">
        <f>'COPY DATA XPRO'!I63</f>
        <v>13</v>
      </c>
      <c r="G10" s="24">
        <f>'COPY DATA XPRO'!AA63</f>
        <v>0</v>
      </c>
      <c r="H10" s="24">
        <f>'COPY DATA XPRO'!AE63-HARIAN!G10</f>
        <v>1</v>
      </c>
      <c r="I10" s="24">
        <f>'COPY DATA XPRO'!AF63</f>
        <v>8</v>
      </c>
      <c r="J10" s="24">
        <f>'COPY DATA XPRO'!J63</f>
        <v>11</v>
      </c>
      <c r="K10" s="24">
        <f>'COPY DATA XPRO'!K63</f>
        <v>0</v>
      </c>
      <c r="L10" s="24">
        <f>'COPY DATA XPRO'!L63</f>
        <v>0</v>
      </c>
      <c r="M10" s="24">
        <f>'COPY DATA XPRO'!P63</f>
        <v>2</v>
      </c>
      <c r="N10" s="24">
        <f>'COPY DATA XPRO'!X63</f>
        <v>1</v>
      </c>
      <c r="O10" s="24">
        <f>'COPY DATA XPRO'!Y63</f>
        <v>2</v>
      </c>
      <c r="P10" s="24">
        <f>'COPY DATA XPRO'!Z63</f>
        <v>29</v>
      </c>
      <c r="Q10" s="40">
        <f t="shared" ref="Q10:R15" si="0">T10</f>
        <v>0.56862745098039214</v>
      </c>
      <c r="R10" s="40">
        <f>U10</f>
        <v>0.8529411764705882</v>
      </c>
      <c r="S10" s="40">
        <f>VLOOKUP(C10,Sheet3!$A$19:$G$81,7,FALSE)</f>
        <v>1</v>
      </c>
      <c r="T10" s="8">
        <f t="shared" ref="T10:T15" si="1">P10/(D10-F10-K10-I10)</f>
        <v>0.56862745098039214</v>
      </c>
      <c r="U10" s="8">
        <f>P10/(M10+N10+O10+P10)</f>
        <v>0.8529411764705882</v>
      </c>
    </row>
    <row r="11" spans="3:31" ht="15.75">
      <c r="C11" s="23" t="s">
        <v>38</v>
      </c>
      <c r="D11" s="24">
        <f>'COPY DATA XPRO'!E64</f>
        <v>144</v>
      </c>
      <c r="E11" s="24">
        <f>'COPY DATA XPRO'!F64+'COPY DATA XPRO'!G64+'COPY DATA XPRO'!H64</f>
        <v>3</v>
      </c>
      <c r="F11" s="24">
        <f>'COPY DATA XPRO'!I64</f>
        <v>0</v>
      </c>
      <c r="G11" s="24">
        <f>'COPY DATA XPRO'!AA64</f>
        <v>0</v>
      </c>
      <c r="H11" s="24">
        <f>'COPY DATA XPRO'!AE64-HARIAN!G11</f>
        <v>1</v>
      </c>
      <c r="I11" s="24">
        <f>'COPY DATA XPRO'!AF64</f>
        <v>10</v>
      </c>
      <c r="J11" s="24">
        <f>'COPY DATA XPRO'!J64</f>
        <v>4</v>
      </c>
      <c r="K11" s="24">
        <f>'COPY DATA XPRO'!K64</f>
        <v>2</v>
      </c>
      <c r="L11" s="24">
        <f>'COPY DATA XPRO'!L64</f>
        <v>1</v>
      </c>
      <c r="M11" s="24">
        <f>'COPY DATA XPRO'!P64</f>
        <v>2</v>
      </c>
      <c r="N11" s="24">
        <f>'COPY DATA XPRO'!X64</f>
        <v>2</v>
      </c>
      <c r="O11" s="24">
        <f>'COPY DATA XPRO'!Y64</f>
        <v>2</v>
      </c>
      <c r="P11" s="24">
        <f>'COPY DATA XPRO'!Z64</f>
        <v>117</v>
      </c>
      <c r="Q11" s="40">
        <f t="shared" si="0"/>
        <v>0.88636363636363635</v>
      </c>
      <c r="R11" s="40">
        <f t="shared" si="0"/>
        <v>0.95121951219512191</v>
      </c>
      <c r="S11" s="40">
        <f>VLOOKUP(C11,Sheet3!$A$19:$G$81,7,FALSE)</f>
        <v>0.96581196581196582</v>
      </c>
      <c r="T11" s="8">
        <f t="shared" si="1"/>
        <v>0.88636363636363635</v>
      </c>
      <c r="U11" s="8">
        <f t="shared" ref="U11:U15" si="2">P11/(M11+N11+O11+P11)</f>
        <v>0.95121951219512191</v>
      </c>
    </row>
    <row r="12" spans="3:31" ht="15.75">
      <c r="C12" s="23" t="s">
        <v>42</v>
      </c>
      <c r="D12" s="24">
        <f>'COPY DATA XPRO'!E65</f>
        <v>113</v>
      </c>
      <c r="E12" s="24">
        <f>'COPY DATA XPRO'!F65+'COPY DATA XPRO'!G65+'COPY DATA XPRO'!H65</f>
        <v>2</v>
      </c>
      <c r="F12" s="24">
        <f>'COPY DATA XPRO'!I65</f>
        <v>6</v>
      </c>
      <c r="G12" s="24">
        <f>'COPY DATA XPRO'!AA65</f>
        <v>3</v>
      </c>
      <c r="H12" s="24">
        <f>'COPY DATA XPRO'!AE65-HARIAN!G12</f>
        <v>2</v>
      </c>
      <c r="I12" s="24">
        <f>'COPY DATA XPRO'!AF65</f>
        <v>4</v>
      </c>
      <c r="J12" s="24">
        <f>'COPY DATA XPRO'!J65</f>
        <v>9</v>
      </c>
      <c r="K12" s="24">
        <f>'COPY DATA XPRO'!K65</f>
        <v>0</v>
      </c>
      <c r="L12" s="24">
        <f>'COPY DATA XPRO'!L65</f>
        <v>0</v>
      </c>
      <c r="M12" s="24">
        <f>'COPY DATA XPRO'!P65</f>
        <v>3</v>
      </c>
      <c r="N12" s="24">
        <f>'COPY DATA XPRO'!X65</f>
        <v>2</v>
      </c>
      <c r="O12" s="24">
        <f>'COPY DATA XPRO'!Y65</f>
        <v>1</v>
      </c>
      <c r="P12" s="24">
        <f>'COPY DATA XPRO'!Z65</f>
        <v>80</v>
      </c>
      <c r="Q12" s="40">
        <f t="shared" si="0"/>
        <v>0.77669902912621358</v>
      </c>
      <c r="R12" s="40">
        <f t="shared" si="0"/>
        <v>0.93023255813953487</v>
      </c>
      <c r="S12" s="40">
        <f>VLOOKUP(C12,Sheet3!$A$19:$G$81,7,FALSE)</f>
        <v>1</v>
      </c>
      <c r="T12" s="8">
        <f t="shared" si="1"/>
        <v>0.77669902912621358</v>
      </c>
      <c r="U12" s="8">
        <f t="shared" si="2"/>
        <v>0.93023255813953487</v>
      </c>
    </row>
    <row r="13" spans="3:31" ht="15.75">
      <c r="C13" s="23" t="s">
        <v>45</v>
      </c>
      <c r="D13" s="24">
        <f>'COPY DATA XPRO'!E66</f>
        <v>165</v>
      </c>
      <c r="E13" s="24">
        <f>'COPY DATA XPRO'!F66+'COPY DATA XPRO'!G66+'COPY DATA XPRO'!H66</f>
        <v>3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20</v>
      </c>
      <c r="J13" s="24">
        <f>'COPY DATA XPRO'!J66</f>
        <v>11</v>
      </c>
      <c r="K13" s="24">
        <f>'COPY DATA XPRO'!K66</f>
        <v>2</v>
      </c>
      <c r="L13" s="24">
        <f>'COPY DATA XPRO'!L66</f>
        <v>2</v>
      </c>
      <c r="M13" s="24">
        <f>'COPY DATA XPRO'!P66</f>
        <v>25</v>
      </c>
      <c r="N13" s="24">
        <f>'COPY DATA XPRO'!X66</f>
        <v>4</v>
      </c>
      <c r="O13" s="24">
        <f>'COPY DATA XPRO'!Y66</f>
        <v>9</v>
      </c>
      <c r="P13" s="24">
        <f>'COPY DATA XPRO'!Z66</f>
        <v>89</v>
      </c>
      <c r="Q13" s="40">
        <f t="shared" si="0"/>
        <v>0.6223776223776224</v>
      </c>
      <c r="R13" s="40">
        <f t="shared" si="0"/>
        <v>0.70078740157480313</v>
      </c>
      <c r="S13" s="40">
        <f>VLOOKUP(C13,Sheet3!$A$19:$G$81,7,FALSE)</f>
        <v>0.8764044943820225</v>
      </c>
      <c r="T13" s="8">
        <f t="shared" si="1"/>
        <v>0.6223776223776224</v>
      </c>
      <c r="U13" s="8">
        <f t="shared" si="2"/>
        <v>0.70078740157480313</v>
      </c>
    </row>
    <row r="14" spans="3:31" ht="15.75">
      <c r="C14" s="23" t="s">
        <v>55</v>
      </c>
      <c r="D14" s="24">
        <f>'COPY DATA XPRO'!E69</f>
        <v>180</v>
      </c>
      <c r="E14" s="24">
        <f>'COPY DATA XPRO'!F69+'COPY DATA XPRO'!G69+'COPY DATA XPRO'!H69</f>
        <v>5</v>
      </c>
      <c r="F14" s="24">
        <f>'COPY DATA XPRO'!I69</f>
        <v>6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26</v>
      </c>
      <c r="J14" s="24">
        <f>'COPY DATA XPRO'!J69</f>
        <v>39</v>
      </c>
      <c r="K14" s="24">
        <f>'COPY DATA XPRO'!K69</f>
        <v>1</v>
      </c>
      <c r="L14" s="24">
        <f>'COPY DATA XPRO'!L69</f>
        <v>0</v>
      </c>
      <c r="M14" s="24">
        <f>'COPY DATA XPRO'!P69</f>
        <v>0</v>
      </c>
      <c r="N14" s="24">
        <f>'COPY DATA XPRO'!X69</f>
        <v>3</v>
      </c>
      <c r="O14" s="24">
        <f>'COPY DATA XPRO'!Y69</f>
        <v>2</v>
      </c>
      <c r="P14" s="24">
        <f>'COPY DATA XPRO'!Z69</f>
        <v>98</v>
      </c>
      <c r="Q14" s="40">
        <f t="shared" si="0"/>
        <v>0.66666666666666663</v>
      </c>
      <c r="R14" s="40">
        <f t="shared" si="0"/>
        <v>0.95145631067961167</v>
      </c>
      <c r="S14" s="40">
        <f>VLOOKUP(C14,Sheet3!$A$19:$G$81,7,FALSE)</f>
        <v>1</v>
      </c>
      <c r="T14" s="8">
        <f t="shared" si="1"/>
        <v>0.66666666666666663</v>
      </c>
      <c r="U14" s="8">
        <f t="shared" si="2"/>
        <v>0.95145631067961167</v>
      </c>
    </row>
    <row r="15" spans="3:31" ht="15.75">
      <c r="C15" s="25" t="s">
        <v>62</v>
      </c>
      <c r="D15" s="26">
        <f>SUM(D10:D14)</f>
        <v>674</v>
      </c>
      <c r="E15" s="26">
        <f>SUM(E10:E14)</f>
        <v>18</v>
      </c>
      <c r="F15" s="26">
        <f>SUM(F10:F14)</f>
        <v>25</v>
      </c>
      <c r="G15" s="26">
        <f t="shared" ref="G15:P15" si="3">SUM(G10:G14)</f>
        <v>3</v>
      </c>
      <c r="H15" s="26">
        <f t="shared" si="3"/>
        <v>4</v>
      </c>
      <c r="I15" s="26">
        <f t="shared" si="3"/>
        <v>68</v>
      </c>
      <c r="J15" s="26">
        <f t="shared" si="3"/>
        <v>74</v>
      </c>
      <c r="K15" s="26">
        <f t="shared" si="3"/>
        <v>5</v>
      </c>
      <c r="L15" s="26">
        <f t="shared" si="3"/>
        <v>3</v>
      </c>
      <c r="M15" s="26">
        <f t="shared" si="3"/>
        <v>32</v>
      </c>
      <c r="N15" s="26">
        <f t="shared" si="3"/>
        <v>12</v>
      </c>
      <c r="O15" s="26">
        <f t="shared" si="3"/>
        <v>16</v>
      </c>
      <c r="P15" s="26">
        <f t="shared" si="3"/>
        <v>413</v>
      </c>
      <c r="Q15" s="41">
        <f t="shared" si="0"/>
        <v>0.71701388888888884</v>
      </c>
      <c r="R15" s="41">
        <f>U15</f>
        <v>0.87315010570824525</v>
      </c>
      <c r="S15" s="41">
        <f>Sheet3!G10</f>
        <v>0.96376811594202894</v>
      </c>
      <c r="T15" s="8">
        <f t="shared" si="1"/>
        <v>0.71701388888888884</v>
      </c>
      <c r="U15" s="8">
        <f t="shared" si="2"/>
        <v>0.87315010570824525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30" t="s">
        <v>72</v>
      </c>
      <c r="E17" s="131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75">
      <c r="C18" s="29"/>
      <c r="D18" s="127" t="s">
        <v>73</v>
      </c>
      <c r="E18" s="128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27" t="s">
        <v>74</v>
      </c>
      <c r="E19" s="128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27" t="s">
        <v>75</v>
      </c>
      <c r="E20" s="128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27" t="s">
        <v>76</v>
      </c>
      <c r="E21" s="128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23" t="s">
        <v>138</v>
      </c>
      <c r="E22" s="124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5" t="str">
        <f ca="1">C2</f>
        <v xml:space="preserve">PROVISIONING NEW SALES INDIBIZ TR3 JBN MTD  2026-09-08 </v>
      </c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34"/>
    </row>
    <row r="25" spans="2:22">
      <c r="B25" s="125" t="str">
        <f ca="1">C3</f>
        <v xml:space="preserve">PERIODE ORDER &amp; PS : 2026-01-01 to  2026-09-08 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34"/>
    </row>
    <row r="26" spans="2:22" ht="18.75">
      <c r="B26" s="126" t="str">
        <f>C4</f>
        <v>Last update proses : 06-03-2026 15:19:48 WIB (Source: ETL XPRO)</v>
      </c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35"/>
    </row>
    <row r="27" spans="2:22" ht="15.75"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36"/>
    </row>
    <row r="29" spans="2:22" ht="15.6" customHeight="1">
      <c r="B29" s="151" t="s">
        <v>1</v>
      </c>
      <c r="C29" s="157" t="s">
        <v>78</v>
      </c>
      <c r="D29" s="151" t="s">
        <v>129</v>
      </c>
      <c r="E29" s="151" t="s">
        <v>67</v>
      </c>
      <c r="F29" s="177" t="s">
        <v>12</v>
      </c>
      <c r="G29" s="177"/>
      <c r="H29" s="177"/>
      <c r="I29" s="177" t="s">
        <v>14</v>
      </c>
      <c r="J29" s="176" t="s">
        <v>8</v>
      </c>
      <c r="K29" s="176" t="s">
        <v>9</v>
      </c>
      <c r="L29" s="176" t="s">
        <v>10</v>
      </c>
      <c r="M29" s="176"/>
      <c r="N29" s="176"/>
      <c r="O29" s="176"/>
      <c r="P29" s="178" t="s">
        <v>11</v>
      </c>
      <c r="Q29" s="122" t="s">
        <v>130</v>
      </c>
      <c r="R29" s="122" t="s">
        <v>131</v>
      </c>
      <c r="S29" s="122" t="s">
        <v>132</v>
      </c>
    </row>
    <row r="30" spans="2:22" ht="14.45" customHeight="1">
      <c r="B30" s="151"/>
      <c r="C30" s="157"/>
      <c r="D30" s="151"/>
      <c r="E30" s="151"/>
      <c r="F30" s="177"/>
      <c r="G30" s="177"/>
      <c r="H30" s="177"/>
      <c r="I30" s="177"/>
      <c r="J30" s="176"/>
      <c r="K30" s="176"/>
      <c r="L30" s="176"/>
      <c r="M30" s="176"/>
      <c r="N30" s="176"/>
      <c r="O30" s="176"/>
      <c r="P30" s="178"/>
      <c r="Q30" s="122"/>
      <c r="R30" s="122"/>
      <c r="S30" s="122"/>
    </row>
    <row r="31" spans="2:22" ht="14.45" customHeight="1">
      <c r="B31" s="151"/>
      <c r="C31" s="157"/>
      <c r="D31" s="151"/>
      <c r="E31" s="151"/>
      <c r="F31" s="177"/>
      <c r="G31" s="177"/>
      <c r="H31" s="177"/>
      <c r="I31" s="177"/>
      <c r="J31" s="176"/>
      <c r="K31" s="176"/>
      <c r="L31" s="176"/>
      <c r="M31" s="176"/>
      <c r="N31" s="176"/>
      <c r="O31" s="176"/>
      <c r="P31" s="178"/>
      <c r="Q31" s="122"/>
      <c r="R31" s="122"/>
      <c r="S31" s="122"/>
    </row>
    <row r="32" spans="2:22" ht="47.25">
      <c r="B32" s="151"/>
      <c r="C32" s="157"/>
      <c r="D32" s="151"/>
      <c r="E32" s="151"/>
      <c r="F32" s="22" t="s">
        <v>133</v>
      </c>
      <c r="G32" s="22" t="s">
        <v>30</v>
      </c>
      <c r="H32" s="22" t="s">
        <v>69</v>
      </c>
      <c r="I32" s="177"/>
      <c r="J32" s="176"/>
      <c r="K32" s="176"/>
      <c r="L32" s="37" t="s">
        <v>2</v>
      </c>
      <c r="M32" s="37" t="s">
        <v>18</v>
      </c>
      <c r="N32" s="37" t="s">
        <v>20</v>
      </c>
      <c r="O32" s="37" t="s">
        <v>22</v>
      </c>
      <c r="P32" s="178"/>
      <c r="Q32" s="122"/>
      <c r="R32" s="122"/>
      <c r="S32" s="122"/>
      <c r="V32" s="87" t="s">
        <v>822</v>
      </c>
    </row>
    <row r="33" spans="2:22" ht="15.75">
      <c r="B33" s="152" t="s">
        <v>34</v>
      </c>
      <c r="C33" s="64" t="s">
        <v>79</v>
      </c>
      <c r="D33" s="65">
        <f>'LOOKUP  telda'!E7</f>
        <v>5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1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1</v>
      </c>
      <c r="P33" s="65">
        <f>'LOOKUP  telda'!Z7</f>
        <v>3</v>
      </c>
      <c r="Q33" s="40">
        <f>T33</f>
        <v>0.75</v>
      </c>
      <c r="R33" s="40">
        <f>U33</f>
        <v>0.75</v>
      </c>
      <c r="S33" s="40">
        <f>VLOOKUP(C33,Sheet3!$A$19:$G$81,7,FALSE)</f>
        <v>1</v>
      </c>
      <c r="T33" s="8">
        <f>IFERROR(P33/(D33-F33-K33-I33),0)</f>
        <v>0.75</v>
      </c>
      <c r="U33" s="8">
        <f>IFERROR(P33/(M33+N33+O33+P33),0)</f>
        <v>0.75</v>
      </c>
      <c r="V33" t="str">
        <f>VLOOKUP(C33,Sheet5!$A$2:$J$270,8,FALSE)</f>
        <v>GIANYAR</v>
      </c>
    </row>
    <row r="34" spans="2:22" ht="15.75">
      <c r="B34" s="152"/>
      <c r="C34" s="64" t="s">
        <v>80</v>
      </c>
      <c r="D34" s="65">
        <f>'LOOKUP  telda'!E8</f>
        <v>2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1</v>
      </c>
      <c r="R34" s="40">
        <f t="shared" ref="R34:R82" si="5">U34</f>
        <v>1</v>
      </c>
      <c r="S34" s="40" t="e">
        <f>VLOOKUP(C34,Sheet3!$A$19:$G$81,7,FALSE)</f>
        <v>#N/A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75">
      <c r="B35" s="152"/>
      <c r="C35" s="64" t="s">
        <v>81</v>
      </c>
      <c r="D35" s="65">
        <f>'LOOKUP  telda'!E9</f>
        <v>9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1</v>
      </c>
      <c r="J35" s="65">
        <f>'LOOKUP  telda'!J9</f>
        <v>4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4</v>
      </c>
      <c r="Q35" s="40">
        <f t="shared" si="4"/>
        <v>0.5</v>
      </c>
      <c r="R35" s="40">
        <f t="shared" si="5"/>
        <v>1</v>
      </c>
      <c r="S35" s="40">
        <f>VLOOKUP(C35,Sheet3!$A$19:$G$81,7,FALSE)</f>
        <v>1</v>
      </c>
      <c r="T35" s="8">
        <f t="shared" si="6"/>
        <v>0.5</v>
      </c>
      <c r="U35" s="8">
        <f t="shared" si="7"/>
        <v>1</v>
      </c>
      <c r="V35" t="str">
        <f>VLOOKUP(C35,Sheet5!$A$2:$J$270,8,FALSE)</f>
        <v>JIMBARAN</v>
      </c>
    </row>
    <row r="36" spans="2:22" ht="15.75">
      <c r="B36" s="152"/>
      <c r="C36" s="64" t="s">
        <v>82</v>
      </c>
      <c r="D36" s="65">
        <f>'LOOKUP  telda'!E10</f>
        <v>12</v>
      </c>
      <c r="E36" s="65">
        <f>'LOOKUP  telda'!F10+'LOOKUP  telda'!G10+'LOOKUP  telda'!H10</f>
        <v>1</v>
      </c>
      <c r="F36" s="65">
        <f>'LOOKUP  telda'!I10</f>
        <v>4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1</v>
      </c>
      <c r="K36" s="65">
        <f>'LOOKUP  telda'!K10</f>
        <v>0</v>
      </c>
      <c r="L36" s="65">
        <f>'LOOKUP  telda'!L10</f>
        <v>0</v>
      </c>
      <c r="M36" s="65">
        <f>'LOOKUP  telda'!P10</f>
        <v>2</v>
      </c>
      <c r="N36" s="65">
        <f>'LOOKUP  telda'!X10</f>
        <v>0</v>
      </c>
      <c r="O36" s="65">
        <f>'LOOKUP  telda'!Y10</f>
        <v>0</v>
      </c>
      <c r="P36" s="65">
        <f>'LOOKUP  telda'!Z10</f>
        <v>4</v>
      </c>
      <c r="Q36" s="40">
        <f t="shared" si="4"/>
        <v>0.5</v>
      </c>
      <c r="R36" s="40">
        <f t="shared" si="5"/>
        <v>0.66666666666666663</v>
      </c>
      <c r="S36" s="40">
        <f>VLOOKUP(C36,Sheet3!$A$19:$G$81,7,FALSE)</f>
        <v>1</v>
      </c>
      <c r="T36" s="8">
        <f t="shared" si="6"/>
        <v>0.5</v>
      </c>
      <c r="U36" s="8">
        <f t="shared" si="7"/>
        <v>0.66666666666666663</v>
      </c>
      <c r="V36" t="str">
        <f>VLOOKUP(C36,Sheet5!$A$2:$J$270,8,FALSE)</f>
        <v>KLUNGKUNG</v>
      </c>
    </row>
    <row r="37" spans="2:22" ht="15.75">
      <c r="B37" s="152"/>
      <c r="C37" s="64" t="s">
        <v>83</v>
      </c>
      <c r="D37" s="65">
        <f>'LOOKUP  telda'!E11</f>
        <v>10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3</v>
      </c>
      <c r="J37" s="65">
        <f>'LOOKUP  telda'!J11</f>
        <v>2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5</v>
      </c>
      <c r="Q37" s="40">
        <f t="shared" si="4"/>
        <v>0.7142857142857143</v>
      </c>
      <c r="R37" s="40">
        <f t="shared" si="5"/>
        <v>1</v>
      </c>
      <c r="S37" s="40">
        <f>VLOOKUP(C37,Sheet3!$A$19:$G$81,7,FALSE)</f>
        <v>1</v>
      </c>
      <c r="T37" s="8">
        <f t="shared" si="6"/>
        <v>0.7142857142857143</v>
      </c>
      <c r="U37" s="8">
        <f t="shared" si="7"/>
        <v>1</v>
      </c>
      <c r="V37" t="str">
        <f>VLOOKUP(C37,Sheet5!$A$2:$J$270,8,FALSE)</f>
        <v>SANUR</v>
      </c>
    </row>
    <row r="38" spans="2:22" ht="15.75">
      <c r="B38" s="152"/>
      <c r="C38" s="64" t="s">
        <v>84</v>
      </c>
      <c r="D38" s="65">
        <f>'LOOKUP  telda'!E12</f>
        <v>1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1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v>1</v>
      </c>
      <c r="Q38" s="40">
        <f t="shared" si="4"/>
        <v>1</v>
      </c>
      <c r="R38" s="40">
        <f t="shared" si="5"/>
        <v>1</v>
      </c>
      <c r="S38" s="40" t="e">
        <f>VLOOKUP(C38,Sheet3!$A$19:$G$81,7,FALSE)</f>
        <v>#DIV/0!</v>
      </c>
      <c r="T38" s="8">
        <f t="shared" si="6"/>
        <v>1</v>
      </c>
      <c r="U38" s="8">
        <f t="shared" si="7"/>
        <v>1</v>
      </c>
      <c r="V38" t="str">
        <f>VLOOKUP(C38,Sheet5!$A$2:$J$270,8,FALSE)</f>
        <v>SINGARAJA</v>
      </c>
    </row>
    <row r="39" spans="2:22" ht="15.75">
      <c r="B39" s="152"/>
      <c r="C39" s="64" t="s">
        <v>85</v>
      </c>
      <c r="D39" s="65">
        <f>'LOOKUP  telda'!E13</f>
        <v>14</v>
      </c>
      <c r="E39" s="65">
        <f>'LOOKUP  telda'!F13+'LOOKUP  telda'!G13+'LOOKUP  telda'!H13</f>
        <v>3</v>
      </c>
      <c r="F39" s="65">
        <f>'LOOKUP  telda'!I13</f>
        <v>2</v>
      </c>
      <c r="G39" s="65">
        <f>'LOOKUP  telda'!AA13</f>
        <v>0</v>
      </c>
      <c r="H39" s="65">
        <f>'LOOKUP  telda'!AE13-'LOOKUP  telda'!AA13</f>
        <v>1</v>
      </c>
      <c r="I39" s="65">
        <f>'LOOKUP  telda'!AF13</f>
        <v>3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1</v>
      </c>
      <c r="O39" s="65">
        <f>'LOOKUP  telda'!Y13</f>
        <v>0</v>
      </c>
      <c r="P39" s="65">
        <f>'LOOKUP  telda'!Z13</f>
        <v>4</v>
      </c>
      <c r="Q39" s="40">
        <f t="shared" si="4"/>
        <v>0.44444444444444442</v>
      </c>
      <c r="R39" s="40">
        <f t="shared" si="5"/>
        <v>0.8</v>
      </c>
      <c r="S39" s="40">
        <f>VLOOKUP(C39,Sheet3!$A$19:$G$81,7,FALSE)</f>
        <v>1</v>
      </c>
      <c r="T39" s="8">
        <f t="shared" si="6"/>
        <v>0.44444444444444442</v>
      </c>
      <c r="U39" s="8">
        <f t="shared" si="7"/>
        <v>0.8</v>
      </c>
      <c r="V39" t="str">
        <f>VLOOKUP(C39,Sheet5!$A$2:$J$270,8,FALSE)</f>
        <v>TABANAN</v>
      </c>
    </row>
    <row r="40" spans="2:22" ht="15.75">
      <c r="B40" s="152"/>
      <c r="C40" s="64" t="s">
        <v>86</v>
      </c>
      <c r="D40" s="65">
        <f>'LOOKUP  telda'!E14</f>
        <v>19</v>
      </c>
      <c r="E40" s="65">
        <f>'LOOKUP  telda'!F14+'LOOKUP  telda'!G14+'LOOKUP  telda'!H14</f>
        <v>1</v>
      </c>
      <c r="F40" s="65">
        <f>'LOOKUP  telda'!I14</f>
        <v>7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3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1</v>
      </c>
      <c r="P40" s="65">
        <f>'LOOKUP  telda'!Z14</f>
        <v>7</v>
      </c>
      <c r="Q40" s="40">
        <f t="shared" si="4"/>
        <v>0.58333333333333337</v>
      </c>
      <c r="R40" s="40">
        <f t="shared" si="5"/>
        <v>0.875</v>
      </c>
      <c r="S40" s="40">
        <f>VLOOKUP(C40,Sheet3!$A$19:$G$81,7,FALSE)</f>
        <v>1</v>
      </c>
      <c r="T40" s="8">
        <f t="shared" si="6"/>
        <v>0.58333333333333337</v>
      </c>
      <c r="U40" s="8">
        <f t="shared" si="7"/>
        <v>0.875</v>
      </c>
      <c r="V40" t="str">
        <f>VLOOKUP(C40,Sheet5!$A$2:$J$270,8,FALSE)</f>
        <v>UBUNG</v>
      </c>
    </row>
    <row r="41" spans="2:22" ht="15.75">
      <c r="B41" s="153" t="s">
        <v>38</v>
      </c>
      <c r="C41" s="66" t="s">
        <v>87</v>
      </c>
      <c r="D41" s="67">
        <f>'LOOKUP  telda'!E15</f>
        <v>16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3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1</v>
      </c>
      <c r="N41" s="67">
        <f>'LOOKUP  telda'!X15</f>
        <v>0</v>
      </c>
      <c r="O41" s="67">
        <f>'LOOKUP  telda'!Y15</f>
        <v>0</v>
      </c>
      <c r="P41" s="67">
        <f>'LOOKUP  telda'!Z15</f>
        <v>12</v>
      </c>
      <c r="Q41" s="40">
        <f t="shared" si="4"/>
        <v>0.92307692307692313</v>
      </c>
      <c r="R41" s="40">
        <f t="shared" si="5"/>
        <v>0.92307692307692313</v>
      </c>
      <c r="S41" s="40">
        <f>VLOOKUP(C41,Sheet3!$A$19:$G$81,7,FALSE)</f>
        <v>0.91666666666666663</v>
      </c>
      <c r="T41" s="8">
        <f t="shared" si="6"/>
        <v>0.92307692307692313</v>
      </c>
      <c r="U41" s="8">
        <f t="shared" si="7"/>
        <v>0.92307692307692313</v>
      </c>
      <c r="V41" t="str">
        <f>VLOOKUP(C41,Sheet5!$A$2:$J$270,8,FALSE)</f>
        <v>BATU</v>
      </c>
    </row>
    <row r="42" spans="2:22" ht="15.75">
      <c r="B42" s="153"/>
      <c r="C42" s="66" t="s">
        <v>88</v>
      </c>
      <c r="D42" s="67">
        <f>'LOOKUP  telda'!E16</f>
        <v>7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1</v>
      </c>
      <c r="J42" s="67">
        <f>'LOOKUP  telda'!J16</f>
        <v>0</v>
      </c>
      <c r="K42" s="67">
        <f>'LOOKUP  telda'!K16</f>
        <v>1</v>
      </c>
      <c r="L42" s="67">
        <f>'LOOKUP  telda'!L16</f>
        <v>0</v>
      </c>
      <c r="M42" s="67">
        <f>'LOOKUP  telda'!P16</f>
        <v>0</v>
      </c>
      <c r="N42" s="67">
        <f>'LOOKUP  telda'!X16</f>
        <v>1</v>
      </c>
      <c r="O42" s="67">
        <f>'LOOKUP  telda'!Y16</f>
        <v>0</v>
      </c>
      <c r="P42" s="67">
        <f>'LOOKUP  telda'!Z16</f>
        <v>4</v>
      </c>
      <c r="Q42" s="40">
        <f t="shared" si="4"/>
        <v>0.8</v>
      </c>
      <c r="R42" s="40">
        <f t="shared" si="5"/>
        <v>0.8</v>
      </c>
      <c r="S42" s="40">
        <f>VLOOKUP(C42,Sheet3!$A$19:$G$81,7,FALSE)</f>
        <v>1</v>
      </c>
      <c r="T42" s="8">
        <f t="shared" si="6"/>
        <v>0.8</v>
      </c>
      <c r="U42" s="8">
        <f t="shared" si="7"/>
        <v>0.8</v>
      </c>
      <c r="V42" t="str">
        <f>VLOOKUP(C42,Sheet5!$A$2:$J$270,8,FALSE)</f>
        <v>BLITAR</v>
      </c>
    </row>
    <row r="43" spans="2:22" ht="15.75">
      <c r="B43" s="153"/>
      <c r="C43" s="66" t="s">
        <v>89</v>
      </c>
      <c r="D43" s="67">
        <f>'LOOKUP  telda'!E17</f>
        <v>17</v>
      </c>
      <c r="E43" s="67">
        <f>'LOOKUP  telda'!F17+'LOOKUP  telda'!G17+'LOOKUP  telda'!H17</f>
        <v>2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1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1</v>
      </c>
      <c r="P43" s="67">
        <f>'LOOKUP  telda'!Z17</f>
        <v>13</v>
      </c>
      <c r="Q43" s="40">
        <f t="shared" si="4"/>
        <v>0.8125</v>
      </c>
      <c r="R43" s="40">
        <f t="shared" si="5"/>
        <v>0.9285714285714286</v>
      </c>
      <c r="S43" s="40">
        <f>VLOOKUP(C43,Sheet3!$A$19:$G$81,7,FALSE)</f>
        <v>1</v>
      </c>
      <c r="T43" s="8">
        <f t="shared" si="6"/>
        <v>0.8125</v>
      </c>
      <c r="U43" s="8">
        <f t="shared" si="7"/>
        <v>0.9285714285714286</v>
      </c>
      <c r="V43" t="str">
        <f>VLOOKUP(C43,Sheet5!$A$2:$J$270,8,FALSE)</f>
        <v>BOJONEGORO</v>
      </c>
    </row>
    <row r="44" spans="2:22" ht="15.75">
      <c r="B44" s="153"/>
      <c r="C44" s="66" t="s">
        <v>90</v>
      </c>
      <c r="D44" s="67">
        <f>'LOOKUP  telda'!E18</f>
        <v>27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1</v>
      </c>
      <c r="J44" s="67">
        <f>'LOOKUP  telda'!J18</f>
        <v>2</v>
      </c>
      <c r="K44" s="67">
        <f>'LOOKUP  telda'!K18</f>
        <v>0</v>
      </c>
      <c r="L44" s="67">
        <f>'LOOKUP  telda'!L18</f>
        <v>0</v>
      </c>
      <c r="M44" s="67">
        <f>'LOOKUP  telda'!P18</f>
        <v>1</v>
      </c>
      <c r="N44" s="67">
        <f>'LOOKUP  telda'!X18</f>
        <v>0</v>
      </c>
      <c r="O44" s="67">
        <f>'LOOKUP  telda'!Y18</f>
        <v>0</v>
      </c>
      <c r="P44" s="67">
        <f>'LOOKUP  telda'!Z18</f>
        <v>23</v>
      </c>
      <c r="Q44" s="40">
        <f t="shared" si="4"/>
        <v>0.88461538461538458</v>
      </c>
      <c r="R44" s="40">
        <f t="shared" si="5"/>
        <v>0.95833333333333337</v>
      </c>
      <c r="S44" s="40">
        <f>VLOOKUP(C44,Sheet3!$A$19:$G$81,7,FALSE)</f>
        <v>1</v>
      </c>
      <c r="T44" s="8">
        <f t="shared" si="6"/>
        <v>0.88461538461538458</v>
      </c>
      <c r="U44" s="8">
        <f t="shared" si="7"/>
        <v>0.95833333333333337</v>
      </c>
      <c r="V44" t="str">
        <f>VLOOKUP(C44,Sheet5!$A$2:$J$270,8,FALSE)</f>
        <v>KEDIRI</v>
      </c>
    </row>
    <row r="45" spans="2:22" ht="15.75">
      <c r="B45" s="153"/>
      <c r="C45" s="66" t="s">
        <v>91</v>
      </c>
      <c r="D45" s="67">
        <f>'LOOKUP  telda'!E19</f>
        <v>26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1</v>
      </c>
      <c r="K45" s="67">
        <f>'LOOKUP  telda'!K19</f>
        <v>0</v>
      </c>
      <c r="L45" s="67">
        <f>'LOOKUP  telda'!L19</f>
        <v>1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24</v>
      </c>
      <c r="Q45" s="40">
        <f t="shared" si="4"/>
        <v>0.92307692307692313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0.92307692307692313</v>
      </c>
      <c r="U45" s="8">
        <f t="shared" si="7"/>
        <v>1</v>
      </c>
      <c r="V45" t="str">
        <f>VLOOKUP(C45,Sheet5!$A$2:$J$270,8,FALSE)</f>
        <v>MALANG</v>
      </c>
    </row>
    <row r="46" spans="2:22" ht="15.75">
      <c r="B46" s="153"/>
      <c r="C46" s="66" t="s">
        <v>92</v>
      </c>
      <c r="D46" s="67">
        <f>'LOOKUP  telda'!E20</f>
        <v>3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3</v>
      </c>
      <c r="Q46" s="40">
        <f t="shared" si="4"/>
        <v>1</v>
      </c>
      <c r="R46" s="40">
        <f t="shared" si="5"/>
        <v>1</v>
      </c>
      <c r="S46" s="40">
        <f>VLOOKUP(C46,Sheet3!$A$19:$G$81,7,FALSE)</f>
        <v>0.90909090909090906</v>
      </c>
      <c r="T46" s="8">
        <f t="shared" si="6"/>
        <v>1</v>
      </c>
      <c r="U46" s="8">
        <f t="shared" si="7"/>
        <v>1</v>
      </c>
      <c r="V46" t="str">
        <f>VLOOKUP(C46,Sheet5!$A$2:$J$270,8,FALSE)</f>
        <v>MADIUN</v>
      </c>
    </row>
    <row r="47" spans="2:22" ht="15.75">
      <c r="B47" s="153"/>
      <c r="C47" s="66" t="s">
        <v>93</v>
      </c>
      <c r="D47" s="67">
        <f>'LOOKUP  telda'!E21</f>
        <v>12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12</v>
      </c>
      <c r="Q47" s="40">
        <f t="shared" si="4"/>
        <v>1</v>
      </c>
      <c r="R47" s="40">
        <f t="shared" si="5"/>
        <v>1</v>
      </c>
      <c r="S47" s="40">
        <f>VLOOKUP(C47,Sheet3!$A$19:$G$81,7,FALSE)</f>
        <v>0.91666666666666663</v>
      </c>
      <c r="T47" s="8">
        <f t="shared" si="6"/>
        <v>1</v>
      </c>
      <c r="U47" s="8">
        <f t="shared" si="7"/>
        <v>1</v>
      </c>
      <c r="V47" t="str">
        <f>VLOOKUP(C47,Sheet5!$A$2:$J$270,8,FALSE)</f>
        <v>NGANJUK</v>
      </c>
    </row>
    <row r="48" spans="2:22" ht="15.75">
      <c r="B48" s="153"/>
      <c r="C48" s="66" t="s">
        <v>94</v>
      </c>
      <c r="D48" s="67">
        <f>'LOOKUP  telda'!E22</f>
        <v>11</v>
      </c>
      <c r="E48" s="67">
        <f>'LOOKUP  telda'!F22+'LOOKUP  telda'!G22+'LOOKUP  telda'!H22</f>
        <v>1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1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1</v>
      </c>
      <c r="O48" s="67">
        <f>'LOOKUP  telda'!Y22</f>
        <v>0</v>
      </c>
      <c r="P48" s="67">
        <f>'LOOKUP  telda'!Z22</f>
        <v>8</v>
      </c>
      <c r="Q48" s="40">
        <f t="shared" si="4"/>
        <v>0.8</v>
      </c>
      <c r="R48" s="40">
        <f t="shared" si="5"/>
        <v>0.88888888888888884</v>
      </c>
      <c r="S48" s="40" t="e">
        <f>VLOOKUP(C48,Sheet3!$A$19:$G$81,7,FALSE)</f>
        <v>#N/A</v>
      </c>
      <c r="T48" s="8">
        <f t="shared" si="6"/>
        <v>0.8</v>
      </c>
      <c r="U48" s="8">
        <f t="shared" si="7"/>
        <v>0.88888888888888884</v>
      </c>
      <c r="V48" t="str">
        <f>VLOOKUP(C48,Sheet5!$A$2:$J$270,8,FALSE)</f>
        <v>MADIUN</v>
      </c>
    </row>
    <row r="49" spans="2:22" ht="15.75">
      <c r="B49" s="153"/>
      <c r="C49" s="66" t="s">
        <v>95</v>
      </c>
      <c r="D49" s="67">
        <f>'LOOKUP  telda'!E23</f>
        <v>6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0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4</v>
      </c>
      <c r="Q49" s="40">
        <f t="shared" si="4"/>
        <v>0.8</v>
      </c>
      <c r="R49" s="40">
        <f t="shared" si="5"/>
        <v>1</v>
      </c>
      <c r="S49" s="40">
        <f>VLOOKUP(C49,Sheet3!$A$19:$G$81,7,FALSE)</f>
        <v>1</v>
      </c>
      <c r="T49" s="8">
        <f t="shared" si="6"/>
        <v>0.8</v>
      </c>
      <c r="U49" s="8">
        <f t="shared" si="7"/>
        <v>1</v>
      </c>
      <c r="V49" t="str">
        <f>VLOOKUP(C49,Sheet5!$A$2:$J$270,8,FALSE)</f>
        <v>PONOROGO</v>
      </c>
    </row>
    <row r="50" spans="2:22" ht="15.75">
      <c r="B50" s="153"/>
      <c r="C50" s="66" t="s">
        <v>96</v>
      </c>
      <c r="D50" s="67">
        <f>'LOOKUP  telda'!E24</f>
        <v>6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1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5</v>
      </c>
      <c r="Q50" s="40">
        <f t="shared" si="4"/>
        <v>0.83333333333333337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0.83333333333333337</v>
      </c>
      <c r="U50" s="8">
        <f t="shared" si="7"/>
        <v>1</v>
      </c>
      <c r="V50" t="str">
        <f>VLOOKUP(C50,Sheet5!$A$2:$J$270,8,FALSE)</f>
        <v>PONOROGO</v>
      </c>
    </row>
    <row r="51" spans="2:22" ht="15.75">
      <c r="B51" s="153"/>
      <c r="C51" s="66" t="s">
        <v>97</v>
      </c>
      <c r="D51" s="67">
        <f>'LOOKUP  telda'!E25</f>
        <v>8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3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5</v>
      </c>
      <c r="Q51" s="40">
        <f t="shared" si="4"/>
        <v>1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1</v>
      </c>
      <c r="U51" s="8">
        <f t="shared" si="7"/>
        <v>1</v>
      </c>
      <c r="V51" t="str">
        <f>VLOOKUP(C51,Sheet5!$A$2:$J$270,8,FALSE)</f>
        <v>BOJONEGORO</v>
      </c>
    </row>
    <row r="52" spans="2:22" ht="15.75">
      <c r="B52" s="153"/>
      <c r="C52" s="66" t="s">
        <v>98</v>
      </c>
      <c r="D52" s="67">
        <f>'LOOKUP  telda'!E26</f>
        <v>5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1</v>
      </c>
      <c r="P52" s="67">
        <f>'LOOKUP  telda'!Z26</f>
        <v>4</v>
      </c>
      <c r="Q52" s="40">
        <f t="shared" si="4"/>
        <v>0.8</v>
      </c>
      <c r="R52" s="40">
        <f t="shared" si="5"/>
        <v>0.8</v>
      </c>
      <c r="S52" s="40" t="e">
        <f>VLOOKUP(C52,Sheet3!$A$19:$G$81,7,FALSE)</f>
        <v>#N/A</v>
      </c>
      <c r="T52" s="8">
        <f t="shared" si="6"/>
        <v>0.8</v>
      </c>
      <c r="U52" s="8">
        <f t="shared" si="7"/>
        <v>0.8</v>
      </c>
      <c r="V52" t="str">
        <f>VLOOKUP(C52,Sheet5!$A$2:$J$270,8,FALSE)</f>
        <v>BLITAR</v>
      </c>
    </row>
    <row r="53" spans="2:22" ht="15.75">
      <c r="B53" s="154" t="s">
        <v>42</v>
      </c>
      <c r="C53" s="62" t="s">
        <v>99</v>
      </c>
      <c r="D53" s="63">
        <f>'LOOKUP  telda'!E27</f>
        <v>11</v>
      </c>
      <c r="E53" s="63">
        <f>'LOOKUP  telda'!F27+'LOOKUP  telda'!G27+'LOOKUP  telda'!H27</f>
        <v>1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10</v>
      </c>
      <c r="Q53" s="40">
        <f t="shared" si="4"/>
        <v>0.90909090909090906</v>
      </c>
      <c r="R53" s="40">
        <f t="shared" si="5"/>
        <v>1</v>
      </c>
      <c r="S53" s="40">
        <f>VLOOKUP(C53,Sheet3!$A$19:$G$81,7,FALSE)</f>
        <v>1</v>
      </c>
      <c r="T53" s="8">
        <f t="shared" si="6"/>
        <v>0.90909090909090906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4"/>
      <c r="C54" s="62" t="s">
        <v>100</v>
      </c>
      <c r="D54" s="63">
        <f>'LOOKUP  telda'!E28</f>
        <v>8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1</v>
      </c>
      <c r="N54" s="63">
        <f>'LOOKUP  telda'!X28</f>
        <v>0</v>
      </c>
      <c r="O54" s="63">
        <f>'LOOKUP  telda'!Y28</f>
        <v>0</v>
      </c>
      <c r="P54" s="63">
        <f>'LOOKUP  telda'!Z28</f>
        <v>6</v>
      </c>
      <c r="Q54" s="40">
        <f t="shared" si="4"/>
        <v>0.75</v>
      </c>
      <c r="R54" s="40">
        <f t="shared" si="5"/>
        <v>0.8571428571428571</v>
      </c>
      <c r="S54" s="40" t="e">
        <f>VLOOKUP(C54,Sheet3!$A$19:$G$81,7,FALSE)</f>
        <v>#N/A</v>
      </c>
      <c r="T54" s="8">
        <f t="shared" si="6"/>
        <v>0.75</v>
      </c>
      <c r="U54" s="8">
        <f t="shared" si="7"/>
        <v>0.8571428571428571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33</v>
      </c>
      <c r="E55" s="63">
        <f>'LOOKUP  telda'!F29+'LOOKUP  telda'!G29+'LOOKUP  telda'!H29</f>
        <v>0</v>
      </c>
      <c r="F55" s="63">
        <f>'LOOKUP  telda'!I29</f>
        <v>2</v>
      </c>
      <c r="G55" s="63">
        <f>'LOOKUP  telda'!AA29</f>
        <v>3</v>
      </c>
      <c r="H55" s="63">
        <f>'LOOKUP  telda'!AE29-'LOOKUP  telda'!AA29</f>
        <v>0</v>
      </c>
      <c r="I55" s="63">
        <f>'LOOKUP  telda'!AF29</f>
        <v>3</v>
      </c>
      <c r="J55" s="63">
        <f>'LOOKUP  telda'!J29</f>
        <v>6</v>
      </c>
      <c r="K55" s="63">
        <f>'LOOKUP  telda'!K29</f>
        <v>0</v>
      </c>
      <c r="L55" s="63">
        <f>'LOOKUP  telda'!L29</f>
        <v>0</v>
      </c>
      <c r="M55" s="63">
        <f>'LOOKUP  telda'!P29</f>
        <v>2</v>
      </c>
      <c r="N55" s="63">
        <f>'LOOKUP  telda'!X29</f>
        <v>1</v>
      </c>
      <c r="O55" s="63">
        <f>'LOOKUP  telda'!Y29</f>
        <v>0</v>
      </c>
      <c r="P55" s="63">
        <f>'LOOKUP  telda'!Z29</f>
        <v>15</v>
      </c>
      <c r="Q55" s="40">
        <f t="shared" si="4"/>
        <v>0.5357142857142857</v>
      </c>
      <c r="R55" s="40">
        <f t="shared" si="5"/>
        <v>0.83333333333333337</v>
      </c>
      <c r="S55" s="40" t="e">
        <f>VLOOKUP(C55,Sheet3!$A$19:$G$81,7,FALSE)</f>
        <v>#N/A</v>
      </c>
      <c r="T55" s="8">
        <f t="shared" si="6"/>
        <v>0.5357142857142857</v>
      </c>
      <c r="U55" s="8">
        <f t="shared" si="7"/>
        <v>0.83333333333333337</v>
      </c>
      <c r="V55" t="str">
        <f>VLOOKUP(C55,Sheet5!$A$2:$J$270,8,FALSE)</f>
        <v>SIDOARJO</v>
      </c>
    </row>
    <row r="56" spans="2:22" ht="15.75">
      <c r="B56" s="154"/>
      <c r="C56" s="62" t="s">
        <v>102</v>
      </c>
      <c r="D56" s="63">
        <f>'LOOKUP  telda'!E30</f>
        <v>8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1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1</v>
      </c>
      <c r="P56" s="63">
        <f>'LOOKUP  telda'!Z30</f>
        <v>6</v>
      </c>
      <c r="Q56" s="40">
        <f t="shared" si="4"/>
        <v>0.8571428571428571</v>
      </c>
      <c r="R56" s="40">
        <f t="shared" si="5"/>
        <v>0.8571428571428571</v>
      </c>
      <c r="S56" s="40">
        <f>VLOOKUP(C56,Sheet3!$A$19:$G$81,7,FALSE)</f>
        <v>1</v>
      </c>
      <c r="T56" s="8">
        <f t="shared" si="6"/>
        <v>0.8571428571428571</v>
      </c>
      <c r="U56" s="8">
        <f t="shared" si="7"/>
        <v>0.8571428571428571</v>
      </c>
      <c r="V56" t="str">
        <f>VLOOKUP(C56,Sheet5!$A$2:$J$270,8,FALSE)</f>
        <v>JEMBER</v>
      </c>
    </row>
    <row r="57" spans="2:22" ht="15.75">
      <c r="B57" s="154"/>
      <c r="C57" s="62" t="s">
        <v>103</v>
      </c>
      <c r="D57" s="63">
        <f>'LOOKUP  telda'!E31</f>
        <v>12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11</v>
      </c>
      <c r="Q57" s="40">
        <f t="shared" si="4"/>
        <v>0.91666666666666663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0.91666666666666663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4"/>
      <c r="C58" s="62" t="s">
        <v>104</v>
      </c>
      <c r="D58" s="63">
        <f>'LOOKUP  telda'!E32</f>
        <v>7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2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5</v>
      </c>
      <c r="Q58" s="40">
        <f t="shared" si="4"/>
        <v>0.7142857142857143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0.7142857142857143</v>
      </c>
      <c r="U58" s="8">
        <f t="shared" si="7"/>
        <v>1</v>
      </c>
      <c r="V58" t="str">
        <f>VLOOKUP(C58,Sheet5!$A$2:$J$270,8,FALSE)</f>
        <v>PROBOLINGGO</v>
      </c>
    </row>
    <row r="59" spans="2:22" ht="15.75">
      <c r="B59" s="154"/>
      <c r="C59" s="62" t="s">
        <v>105</v>
      </c>
      <c r="D59" s="63">
        <f>'LOOKUP  telda'!E33</f>
        <v>13</v>
      </c>
      <c r="E59" s="63">
        <f>'LOOKUP  telda'!F33+'LOOKUP  telda'!G33+'LOOKUP  telda'!H33</f>
        <v>1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12</v>
      </c>
      <c r="Q59" s="40">
        <f t="shared" si="4"/>
        <v>0.92307692307692313</v>
      </c>
      <c r="R59" s="40">
        <f t="shared" si="5"/>
        <v>1</v>
      </c>
      <c r="S59" s="40">
        <f>VLOOKUP(C59,Sheet3!$A$19:$G$81,7,FALSE)</f>
        <v>1</v>
      </c>
      <c r="T59" s="8">
        <f t="shared" si="6"/>
        <v>0.92307692307692313</v>
      </c>
      <c r="U59" s="8">
        <f t="shared" si="7"/>
        <v>1</v>
      </c>
      <c r="V59" t="str">
        <f>VLOOKUP(C59,Sheet5!$A$2:$J$270,8,FALSE)</f>
        <v>MOJOKERTO</v>
      </c>
    </row>
    <row r="60" spans="2:22" ht="15.75">
      <c r="B60" s="154"/>
      <c r="C60" s="62" t="s">
        <v>106</v>
      </c>
      <c r="D60" s="63">
        <f>'LOOKUP  telda'!E34</f>
        <v>17</v>
      </c>
      <c r="E60" s="63">
        <f>'LOOKUP  telda'!F34+'LOOKUP  telda'!G34+'LOOKUP  telda'!H34</f>
        <v>0</v>
      </c>
      <c r="F60" s="63">
        <f>'LOOKUP  telda'!I34</f>
        <v>4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1</v>
      </c>
      <c r="O60" s="63">
        <f>'LOOKUP  telda'!Y34</f>
        <v>0</v>
      </c>
      <c r="P60" s="63">
        <f>'LOOKUP  telda'!Z34</f>
        <v>12</v>
      </c>
      <c r="Q60" s="40">
        <f t="shared" si="4"/>
        <v>0.92307692307692313</v>
      </c>
      <c r="R60" s="40">
        <f t="shared" si="5"/>
        <v>0.92307692307692313</v>
      </c>
      <c r="S60" s="40">
        <f>VLOOKUP(C60,Sheet3!$A$19:$G$81,7,FALSE)</f>
        <v>1</v>
      </c>
      <c r="T60" s="8">
        <f t="shared" si="6"/>
        <v>0.92307692307692313</v>
      </c>
      <c r="U60" s="8">
        <f t="shared" si="7"/>
        <v>0.92307692307692313</v>
      </c>
      <c r="V60" t="str">
        <f>VLOOKUP(C60,Sheet5!$A$2:$J$270,8,FALSE)</f>
        <v>PASURUAN</v>
      </c>
    </row>
    <row r="61" spans="2:22" ht="15.75">
      <c r="B61" s="154"/>
      <c r="C61" s="62" t="s">
        <v>107</v>
      </c>
      <c r="D61" s="63">
        <f>'LOOKUP  telda'!E35</f>
        <v>2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1</v>
      </c>
      <c r="Q61" s="40">
        <f t="shared" si="4"/>
        <v>0.5</v>
      </c>
      <c r="R61" s="40">
        <f t="shared" si="5"/>
        <v>1</v>
      </c>
      <c r="S61" s="40">
        <f>VLOOKUP(C61,Sheet3!$A$19:$G$81,7,FALSE)</f>
        <v>1</v>
      </c>
      <c r="T61" s="8">
        <f t="shared" si="6"/>
        <v>0.5</v>
      </c>
      <c r="U61" s="8">
        <f t="shared" si="7"/>
        <v>1</v>
      </c>
      <c r="V61" t="str">
        <f>VLOOKUP(C61,Sheet5!$A$2:$J$270,8,FALSE)</f>
        <v>PROBOLINGGO</v>
      </c>
    </row>
    <row r="62" spans="2:22" ht="15.75">
      <c r="B62" s="154"/>
      <c r="C62" s="62" t="s">
        <v>108</v>
      </c>
      <c r="D62" s="63">
        <f>'LOOKUP  telda'!E36</f>
        <v>2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2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75">
      <c r="B63" s="155" t="s">
        <v>70</v>
      </c>
      <c r="C63" s="68" t="s">
        <v>109</v>
      </c>
      <c r="D63" s="69">
        <f>'LOOKUP  telda'!E37</f>
        <v>5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4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0.2</v>
      </c>
      <c r="R63" s="40">
        <f t="shared" si="5"/>
        <v>0.2</v>
      </c>
      <c r="S63" s="40">
        <f>VLOOKUP(C63,Sheet3!$A$19:$G$81,7,FALSE)</f>
        <v>1</v>
      </c>
      <c r="T63" s="8">
        <f t="shared" si="6"/>
        <v>0.2</v>
      </c>
      <c r="U63" s="8">
        <f t="shared" si="7"/>
        <v>0.2</v>
      </c>
      <c r="V63" t="str">
        <f>VLOOKUP(C63,Sheet5!$A$2:$J$270,8,FALSE)</f>
        <v>ATAMBUA</v>
      </c>
    </row>
    <row r="64" spans="2:22" ht="15.75">
      <c r="B64" s="155"/>
      <c r="C64" s="68" t="s">
        <v>110</v>
      </c>
      <c r="D64" s="69">
        <f>'LOOKUP  telda'!E38</f>
        <v>17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4</v>
      </c>
      <c r="J64" s="69">
        <f>'LOOKUP  telda'!J38</f>
        <v>1</v>
      </c>
      <c r="K64" s="69">
        <f>'LOOKUP  telda'!K38</f>
        <v>0</v>
      </c>
      <c r="L64" s="69">
        <f>'LOOKUP  telda'!L38</f>
        <v>0</v>
      </c>
      <c r="M64" s="69">
        <f>'LOOKUP  telda'!P38</f>
        <v>2</v>
      </c>
      <c r="N64" s="69">
        <f>'LOOKUP  telda'!X38</f>
        <v>0</v>
      </c>
      <c r="O64" s="69">
        <f>'LOOKUP  telda'!Y38</f>
        <v>0</v>
      </c>
      <c r="P64" s="69">
        <f>'LOOKUP  telda'!Z38</f>
        <v>10</v>
      </c>
      <c r="Q64" s="40">
        <f t="shared" si="4"/>
        <v>0.76923076923076927</v>
      </c>
      <c r="R64" s="40">
        <f t="shared" si="5"/>
        <v>0.83333333333333337</v>
      </c>
      <c r="S64" s="40">
        <f>VLOOKUP(C64,Sheet3!$A$19:$G$81,7,FALSE)</f>
        <v>0.8</v>
      </c>
      <c r="T64" s="8">
        <f t="shared" si="6"/>
        <v>0.76923076923076927</v>
      </c>
      <c r="U64" s="8">
        <f t="shared" si="7"/>
        <v>0.83333333333333337</v>
      </c>
      <c r="V64" t="str">
        <f>VLOOKUP(C64,Sheet5!$A$2:$J$270,8,FALSE)</f>
        <v>BIMA</v>
      </c>
    </row>
    <row r="65" spans="2:22" ht="15.75">
      <c r="B65" s="155"/>
      <c r="C65" s="68" t="s">
        <v>111</v>
      </c>
      <c r="D65" s="69">
        <f>'LOOKUP  telda'!E39</f>
        <v>6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3</v>
      </c>
      <c r="K65" s="69">
        <f>'LOOKUP  telda'!K39</f>
        <v>0</v>
      </c>
      <c r="L65" s="69">
        <f>'LOOKUP  telda'!L39</f>
        <v>0</v>
      </c>
      <c r="M65" s="69">
        <f>'LOOKUP  telda'!P39</f>
        <v>2</v>
      </c>
      <c r="N65" s="69">
        <f>'LOOKUP  telda'!X39</f>
        <v>0</v>
      </c>
      <c r="O65" s="69">
        <f>'LOOKUP  telda'!Y39</f>
        <v>0</v>
      </c>
      <c r="P65" s="69">
        <f>'LOOKUP  telda'!Z39</f>
        <v>1</v>
      </c>
      <c r="Q65" s="40">
        <f t="shared" si="4"/>
        <v>0.16666666666666666</v>
      </c>
      <c r="R65" s="40">
        <f t="shared" si="5"/>
        <v>0.33333333333333331</v>
      </c>
      <c r="S65" s="40">
        <f>VLOOKUP(C65,Sheet3!$A$19:$G$81,7,FALSE)</f>
        <v>1</v>
      </c>
      <c r="T65" s="8">
        <f t="shared" si="6"/>
        <v>0.16666666666666666</v>
      </c>
      <c r="U65" s="8">
        <f t="shared" si="7"/>
        <v>0.33333333333333331</v>
      </c>
      <c r="V65" t="str">
        <f>VLOOKUP(C65,Sheet5!$A$2:$J$270,8,FALSE)</f>
        <v>ENDE</v>
      </c>
    </row>
    <row r="66" spans="2:22" ht="30">
      <c r="B66" s="155"/>
      <c r="C66" s="68" t="s">
        <v>112</v>
      </c>
      <c r="D66" s="69">
        <f>'LOOKUP  telda'!E40</f>
        <v>23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3</v>
      </c>
      <c r="J66" s="69">
        <f>'LOOKUP  telda'!J40</f>
        <v>0</v>
      </c>
      <c r="K66" s="69">
        <f>'LOOKUP  telda'!K40</f>
        <v>1</v>
      </c>
      <c r="L66" s="69">
        <f>'LOOKUP  telda'!L40</f>
        <v>0</v>
      </c>
      <c r="M66" s="69">
        <f>'LOOKUP  telda'!P40</f>
        <v>3</v>
      </c>
      <c r="N66" s="69">
        <f>'LOOKUP  telda'!X40</f>
        <v>0</v>
      </c>
      <c r="O66" s="69">
        <f>'LOOKUP  telda'!Y40</f>
        <v>1</v>
      </c>
      <c r="P66" s="69">
        <f>'LOOKUP  telda'!Z40</f>
        <v>15</v>
      </c>
      <c r="Q66" s="40">
        <f t="shared" si="4"/>
        <v>0.78947368421052633</v>
      </c>
      <c r="R66" s="40">
        <f t="shared" si="5"/>
        <v>0.78947368421052633</v>
      </c>
      <c r="S66" s="40" t="e">
        <f>VLOOKUP(C66,Sheet3!$A$19:$G$81,7,FALSE)</f>
        <v>#N/A</v>
      </c>
      <c r="T66" s="8">
        <f t="shared" si="6"/>
        <v>0.78947368421052633</v>
      </c>
      <c r="U66" s="8">
        <f t="shared" si="7"/>
        <v>0.78947368421052633</v>
      </c>
      <c r="V66" t="str">
        <f>VLOOKUP(C66,Sheet5!$A$2:$J$270,8,FALSE)</f>
        <v>MATARAM</v>
      </c>
    </row>
    <row r="67" spans="2:22" ht="15.75">
      <c r="B67" s="155"/>
      <c r="C67" s="68" t="s">
        <v>113</v>
      </c>
      <c r="D67" s="69">
        <f>'LOOKUP  telda'!E41</f>
        <v>11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1</v>
      </c>
      <c r="N67" s="69">
        <f>'LOOKUP  telda'!X41</f>
        <v>0</v>
      </c>
      <c r="O67" s="69">
        <f>'LOOKUP  telda'!Y41</f>
        <v>0</v>
      </c>
      <c r="P67" s="69">
        <f>'LOOKUP  telda'!Z41</f>
        <v>10</v>
      </c>
      <c r="Q67" s="40">
        <f t="shared" si="4"/>
        <v>0.90909090909090906</v>
      </c>
      <c r="R67" s="40">
        <f t="shared" si="5"/>
        <v>0.90909090909090906</v>
      </c>
      <c r="S67" s="40">
        <f>VLOOKUP(C67,Sheet3!$A$19:$G$81,7,FALSE)</f>
        <v>0.5</v>
      </c>
      <c r="T67" s="8">
        <f t="shared" si="6"/>
        <v>0.90909090909090906</v>
      </c>
      <c r="U67" s="8">
        <f t="shared" si="7"/>
        <v>0.90909090909090906</v>
      </c>
      <c r="V67" t="str">
        <f>VLOOKUP(C67,Sheet5!$A$2:$J$270,8,FALSE)</f>
        <v>KUPANG</v>
      </c>
    </row>
    <row r="68" spans="2:22" ht="15.75">
      <c r="B68" s="155"/>
      <c r="C68" s="68" t="s">
        <v>114</v>
      </c>
      <c r="D68" s="69">
        <f>'LOOKUP  telda'!E42</f>
        <v>5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1</v>
      </c>
      <c r="M68" s="69">
        <f>'LOOKUP  telda'!P42</f>
        <v>0</v>
      </c>
      <c r="N68" s="69">
        <f>'LOOKUP  telda'!X42</f>
        <v>2</v>
      </c>
      <c r="O68" s="69">
        <f>'LOOKUP  telda'!Y42</f>
        <v>1</v>
      </c>
      <c r="P68" s="69">
        <f>'LOOKUP  telda'!Z42</f>
        <v>1</v>
      </c>
      <c r="Q68" s="40">
        <f t="shared" si="4"/>
        <v>0.2</v>
      </c>
      <c r="R68" s="40">
        <f t="shared" si="5"/>
        <v>0.25</v>
      </c>
      <c r="S68" s="40">
        <f>VLOOKUP(C68,Sheet3!$A$19:$G$81,7,FALSE)</f>
        <v>1</v>
      </c>
      <c r="T68" s="8">
        <f t="shared" si="6"/>
        <v>0.2</v>
      </c>
      <c r="U68" s="8">
        <f t="shared" si="7"/>
        <v>0.25</v>
      </c>
      <c r="V68" t="str">
        <f>VLOOKUP(C68,Sheet5!$A$2:$J$270,8,FALSE)</f>
        <v>LABOAN BAJO</v>
      </c>
    </row>
    <row r="69" spans="2:22" ht="30">
      <c r="B69" s="155"/>
      <c r="C69" s="68" t="s">
        <v>115</v>
      </c>
      <c r="D69" s="69">
        <f>'LOOKUP  telda'!E43</f>
        <v>29</v>
      </c>
      <c r="E69" s="69">
        <f>'LOOKUP  telda'!F43+'LOOKUP  telda'!G43+'LOOKUP  telda'!H43</f>
        <v>0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7</v>
      </c>
      <c r="J69" s="69">
        <f>'LOOKUP  telda'!J43</f>
        <v>0</v>
      </c>
      <c r="K69" s="69">
        <f>'LOOKUP  telda'!K43</f>
        <v>1</v>
      </c>
      <c r="L69" s="69">
        <f>'LOOKUP  telda'!L43</f>
        <v>1</v>
      </c>
      <c r="M69" s="69">
        <f>'LOOKUP  telda'!P43</f>
        <v>1</v>
      </c>
      <c r="N69" s="69">
        <f>'LOOKUP  telda'!X43</f>
        <v>0</v>
      </c>
      <c r="O69" s="69">
        <f>'LOOKUP  telda'!Y43</f>
        <v>0</v>
      </c>
      <c r="P69" s="69">
        <f>'LOOKUP  telda'!Z43</f>
        <v>19</v>
      </c>
      <c r="Q69" s="40">
        <f t="shared" si="4"/>
        <v>0.90476190476190477</v>
      </c>
      <c r="R69" s="40">
        <f t="shared" si="5"/>
        <v>0.95</v>
      </c>
      <c r="S69" s="40" t="e">
        <f>VLOOKUP(C69,Sheet3!$A$19:$G$81,7,FALSE)</f>
        <v>#N/A</v>
      </c>
      <c r="T69" s="8">
        <f t="shared" si="6"/>
        <v>0.90476190476190477</v>
      </c>
      <c r="U69" s="8">
        <f t="shared" si="7"/>
        <v>0.95</v>
      </c>
      <c r="V69" t="str">
        <f>VLOOKUP(C69,Sheet5!$A$2:$J$270,8,FALSE)</f>
        <v>SELONG</v>
      </c>
    </row>
    <row r="70" spans="2:22" ht="30">
      <c r="B70" s="155"/>
      <c r="C70" s="68" t="s">
        <v>116</v>
      </c>
      <c r="D70" s="69">
        <f>'LOOKUP  telda'!E44</f>
        <v>28</v>
      </c>
      <c r="E70" s="69">
        <f>'LOOKUP  telda'!F44+'LOOKUP  telda'!G44+'LOOKUP  telda'!H44</f>
        <v>1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3</v>
      </c>
      <c r="J70" s="69">
        <f>'LOOKUP  telda'!J44</f>
        <v>2</v>
      </c>
      <c r="K70" s="69">
        <f>'LOOKUP  telda'!K44</f>
        <v>0</v>
      </c>
      <c r="L70" s="69">
        <f>'LOOKUP  telda'!L44</f>
        <v>0</v>
      </c>
      <c r="M70" s="69">
        <f>'LOOKUP  telda'!P44</f>
        <v>6</v>
      </c>
      <c r="N70" s="69">
        <f>'LOOKUP  telda'!X44</f>
        <v>0</v>
      </c>
      <c r="O70" s="69">
        <f>'LOOKUP  telda'!Y44</f>
        <v>1</v>
      </c>
      <c r="P70" s="69">
        <f>'LOOKUP  telda'!Z44</f>
        <v>15</v>
      </c>
      <c r="Q70" s="40">
        <f t="shared" si="4"/>
        <v>0.6</v>
      </c>
      <c r="R70" s="40">
        <f t="shared" si="5"/>
        <v>0.68181818181818177</v>
      </c>
      <c r="S70" s="40" t="e">
        <f>VLOOKUP(C70,Sheet3!$A$19:$G$81,7,FALSE)</f>
        <v>#N/A</v>
      </c>
      <c r="T70" s="8">
        <f t="shared" si="6"/>
        <v>0.6</v>
      </c>
      <c r="U70" s="8">
        <f t="shared" si="7"/>
        <v>0.68181818181818177</v>
      </c>
      <c r="V70" t="str">
        <f>VLOOKUP(C70,Sheet5!$A$2:$J$270,8,FALSE)</f>
        <v>SELONG</v>
      </c>
    </row>
    <row r="71" spans="2:22" ht="15.75">
      <c r="B71" s="155"/>
      <c r="C71" s="68" t="s">
        <v>117</v>
      </c>
      <c r="D71" s="69">
        <f>'LOOKUP  telda'!E45</f>
        <v>11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2</v>
      </c>
      <c r="N71" s="69">
        <f>'LOOKUP  telda'!X45</f>
        <v>1</v>
      </c>
      <c r="O71" s="69">
        <f>'LOOKUP  telda'!Y45</f>
        <v>5</v>
      </c>
      <c r="P71" s="69">
        <f>'LOOKUP  telda'!Z45</f>
        <v>2</v>
      </c>
      <c r="Q71" s="40">
        <f t="shared" si="4"/>
        <v>0.18181818181818182</v>
      </c>
      <c r="R71" s="40">
        <f t="shared" si="5"/>
        <v>0.2</v>
      </c>
      <c r="S71" s="40">
        <f>VLOOKUP(C71,Sheet3!$A$19:$G$81,7,FALSE)</f>
        <v>0.5</v>
      </c>
      <c r="T71" s="8">
        <f t="shared" si="6"/>
        <v>0.18181818181818182</v>
      </c>
      <c r="U71" s="8">
        <f t="shared" si="7"/>
        <v>0.2</v>
      </c>
      <c r="V71" t="str">
        <f>VLOOKUP(C71,Sheet5!$A$2:$J$270,8,FALSE)</f>
        <v>MAUMERE</v>
      </c>
    </row>
    <row r="72" spans="2:22" ht="15.75">
      <c r="B72" s="155"/>
      <c r="C72" s="68" t="s">
        <v>118</v>
      </c>
      <c r="D72" s="69">
        <f>'LOOKUP  telda'!E46</f>
        <v>27</v>
      </c>
      <c r="E72" s="69">
        <f>'LOOKUP  telda'!F46+'LOOKUP  telda'!G46+'LOOKUP  telda'!H46</f>
        <v>2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3</v>
      </c>
      <c r="J72" s="69">
        <f>'LOOKUP  telda'!J46</f>
        <v>4</v>
      </c>
      <c r="K72" s="69">
        <f>'LOOKUP  telda'!K46</f>
        <v>0</v>
      </c>
      <c r="L72" s="69">
        <f>'LOOKUP  telda'!L46</f>
        <v>0</v>
      </c>
      <c r="M72" s="69">
        <f>'LOOKUP  telda'!P46</f>
        <v>4</v>
      </c>
      <c r="N72" s="69">
        <f>'LOOKUP  telda'!X46</f>
        <v>1</v>
      </c>
      <c r="O72" s="69">
        <f>'LOOKUP  telda'!Y46</f>
        <v>0</v>
      </c>
      <c r="P72" s="69">
        <f>'LOOKUP  telda'!Z46</f>
        <v>13</v>
      </c>
      <c r="Q72" s="40">
        <f t="shared" si="4"/>
        <v>0.54166666666666663</v>
      </c>
      <c r="R72" s="40">
        <f t="shared" si="5"/>
        <v>0.72222222222222221</v>
      </c>
      <c r="S72" s="40">
        <f>VLOOKUP(C72,Sheet3!$A$19:$G$81,7,FALSE)</f>
        <v>1</v>
      </c>
      <c r="T72" s="8">
        <f t="shared" si="6"/>
        <v>0.54166666666666663</v>
      </c>
      <c r="U72" s="8">
        <f t="shared" si="7"/>
        <v>0.72222222222222221</v>
      </c>
      <c r="V72" t="str">
        <f>VLOOKUP(C72,Sheet5!$A$2:$J$270,8,FALSE)</f>
        <v>SUMBAWA</v>
      </c>
    </row>
    <row r="73" spans="2:22" ht="15.7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5"/>
      <c r="C74" s="68" t="s">
        <v>120</v>
      </c>
      <c r="D74" s="69">
        <f>'LOOKUP  telda'!E48</f>
        <v>3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1</v>
      </c>
      <c r="P74" s="69">
        <f>'LOOKUP  telda'!Z48</f>
        <v>2</v>
      </c>
      <c r="Q74" s="40">
        <f t="shared" si="4"/>
        <v>0.66666666666666663</v>
      </c>
      <c r="R74" s="40">
        <f t="shared" si="5"/>
        <v>0.66666666666666663</v>
      </c>
      <c r="S74" s="40">
        <f>VLOOKUP(C74,Sheet3!$A$19:$G$81,7,FALSE)</f>
        <v>0.5</v>
      </c>
      <c r="T74" s="8">
        <f t="shared" si="6"/>
        <v>0.66666666666666663</v>
      </c>
      <c r="U74" s="8">
        <f t="shared" si="7"/>
        <v>0.66666666666666663</v>
      </c>
      <c r="V74" t="str">
        <f>VLOOKUP(C74,Sheet5!$A$2:$J$270,8,FALSE)</f>
        <v>WAINGAPU</v>
      </c>
    </row>
    <row r="75" spans="2:22" ht="15.75">
      <c r="B75" s="156" t="s">
        <v>55</v>
      </c>
      <c r="C75" s="70" t="s">
        <v>121</v>
      </c>
      <c r="D75" s="71">
        <f>'LOOKUP  telda'!E49</f>
        <v>27</v>
      </c>
      <c r="E75" s="71">
        <f>'LOOKUP  telda'!F49+'LOOKUP  telda'!G49+'LOOKUP  telda'!H49</f>
        <v>2</v>
      </c>
      <c r="F75" s="71">
        <f>'LOOKUP  telda'!I49</f>
        <v>2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4</v>
      </c>
      <c r="J75" s="71">
        <f>'LOOKUP  telda'!J49</f>
        <v>10</v>
      </c>
      <c r="K75" s="71">
        <f>'LOOKUP  telda'!K49</f>
        <v>0</v>
      </c>
      <c r="L75" s="71">
        <f>'LOOKUP  telda'!L49</f>
        <v>0</v>
      </c>
      <c r="M75" s="71">
        <f>'LOOKUP  telda'!P49</f>
        <v>0</v>
      </c>
      <c r="N75" s="71">
        <f>'LOOKUP  telda'!X49</f>
        <v>1</v>
      </c>
      <c r="O75" s="71">
        <f>'LOOKUP  telda'!Y49</f>
        <v>0</v>
      </c>
      <c r="P75" s="71">
        <f>'LOOKUP  telda'!Z49</f>
        <v>8</v>
      </c>
      <c r="Q75" s="40">
        <f t="shared" si="4"/>
        <v>0.38095238095238093</v>
      </c>
      <c r="R75" s="40">
        <f t="shared" si="5"/>
        <v>0.88888888888888884</v>
      </c>
      <c r="S75" s="40" t="e">
        <f>VLOOKUP(C75,Sheet3!$A$19:$G$81,7,FALSE)</f>
        <v>#N/A</v>
      </c>
      <c r="T75" s="8">
        <f t="shared" si="6"/>
        <v>0.38095238095238093</v>
      </c>
      <c r="U75" s="8">
        <f t="shared" si="7"/>
        <v>0.88888888888888884</v>
      </c>
      <c r="V75" t="str">
        <f>VLOOKUP(C75,Sheet5!$A$2:$J$270,8,FALSE)</f>
        <v>MADURA</v>
      </c>
    </row>
    <row r="76" spans="2:22" ht="15.75">
      <c r="B76" s="156"/>
      <c r="C76" s="70" t="s">
        <v>122</v>
      </c>
      <c r="D76" s="71">
        <f>'LOOKUP  telda'!E50</f>
        <v>27</v>
      </c>
      <c r="E76" s="71">
        <f>'LOOKUP  telda'!F50+'LOOKUP  telda'!G50+'LOOKUP  telda'!H50</f>
        <v>0</v>
      </c>
      <c r="F76" s="71">
        <f>'LOOKUP  telda'!I50</f>
        <v>0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5</v>
      </c>
      <c r="J76" s="71">
        <f>'LOOKUP  telda'!J50</f>
        <v>6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0</v>
      </c>
      <c r="O76" s="71">
        <f>'LOOKUP  telda'!Y50</f>
        <v>1</v>
      </c>
      <c r="P76" s="71">
        <f>'LOOKUP  telda'!Z50</f>
        <v>15</v>
      </c>
      <c r="Q76" s="40">
        <f t="shared" si="4"/>
        <v>0.68181818181818177</v>
      </c>
      <c r="R76" s="40">
        <f t="shared" si="5"/>
        <v>0.9375</v>
      </c>
      <c r="S76" s="40">
        <f>VLOOKUP(C76,Sheet3!$A$19:$G$81,7,FALSE)</f>
        <v>1</v>
      </c>
      <c r="T76" s="8">
        <f t="shared" si="6"/>
        <v>0.68181818181818177</v>
      </c>
      <c r="U76" s="8">
        <f t="shared" si="7"/>
        <v>0.9375</v>
      </c>
      <c r="V76" t="str">
        <f>VLOOKUP(C76,Sheet5!$A$2:$J$270,8,FALSE)</f>
        <v>GRESIK</v>
      </c>
    </row>
    <row r="77" spans="2:22" ht="15.75">
      <c r="B77" s="156"/>
      <c r="C77" s="70" t="s">
        <v>123</v>
      </c>
      <c r="D77" s="71">
        <f>'LOOKUP  telda'!E51</f>
        <v>13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3</v>
      </c>
      <c r="J77" s="71">
        <f>'LOOKUP  telda'!J51</f>
        <v>3</v>
      </c>
      <c r="K77" s="71">
        <f>'LOOKUP  telda'!K51</f>
        <v>1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1</v>
      </c>
      <c r="P77" s="71">
        <f>'LOOKUP  telda'!Z51</f>
        <v>5</v>
      </c>
      <c r="Q77" s="40">
        <f t="shared" si="4"/>
        <v>0.55555555555555558</v>
      </c>
      <c r="R77" s="40">
        <f t="shared" si="5"/>
        <v>0.83333333333333337</v>
      </c>
      <c r="S77" s="40" t="e">
        <f>VLOOKUP(C77,Sheet3!$A$19:$G$81,7,FALSE)</f>
        <v>#N/A</v>
      </c>
      <c r="T77" s="8">
        <f t="shared" si="6"/>
        <v>0.55555555555555558</v>
      </c>
      <c r="U77" s="8">
        <f t="shared" si="7"/>
        <v>0.83333333333333337</v>
      </c>
      <c r="V77" t="str">
        <f>VLOOKUP(C77,Sheet5!$A$2:$J$270,8,FALSE)</f>
        <v>SURABAYA UTARA</v>
      </c>
    </row>
    <row r="78" spans="2:22" ht="15.75">
      <c r="B78" s="156"/>
      <c r="C78" s="70" t="s">
        <v>124</v>
      </c>
      <c r="D78" s="71">
        <f>'LOOKUP  telda'!E52</f>
        <v>7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2</v>
      </c>
      <c r="J78" s="71">
        <f>'LOOKUP  telda'!J52</f>
        <v>0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0</v>
      </c>
      <c r="O78" s="71">
        <f>'LOOKUP  telda'!Y52</f>
        <v>0</v>
      </c>
      <c r="P78" s="71">
        <f>'LOOKUP  telda'!Z52</f>
        <v>5</v>
      </c>
      <c r="Q78" s="40">
        <f t="shared" si="4"/>
        <v>1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1</v>
      </c>
      <c r="U78" s="8">
        <f t="shared" si="7"/>
        <v>1</v>
      </c>
      <c r="V78" t="str">
        <f>VLOOKUP(C78,Sheet5!$A$2:$J$270,8,FALSE)</f>
        <v>SURABAYA SELATAN</v>
      </c>
    </row>
    <row r="79" spans="2:22" ht="15.75">
      <c r="B79" s="156"/>
      <c r="C79" s="70" t="s">
        <v>125</v>
      </c>
      <c r="D79" s="71">
        <f>'LOOKUP  telda'!E53</f>
        <v>9</v>
      </c>
      <c r="E79" s="71">
        <f>'LOOKUP  telda'!F53+'LOOKUP  telda'!G53+'LOOKUP  telda'!H53</f>
        <v>0</v>
      </c>
      <c r="F79" s="71">
        <f>'LOOKUP  telda'!I53</f>
        <v>0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2</v>
      </c>
      <c r="J79" s="71">
        <f>'LOOKUP  telda'!J53</f>
        <v>0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1</v>
      </c>
      <c r="O79" s="71">
        <f>'LOOKUP  telda'!Y53</f>
        <v>0</v>
      </c>
      <c r="P79" s="71">
        <f>'LOOKUP  telda'!Z53</f>
        <v>6</v>
      </c>
      <c r="Q79" s="40">
        <f t="shared" si="4"/>
        <v>0.8571428571428571</v>
      </c>
      <c r="R79" s="40">
        <f t="shared" si="5"/>
        <v>0.8571428571428571</v>
      </c>
      <c r="S79" s="40" t="e">
        <f>VLOOKUP(C79,Sheet3!$A$19:$G$81,7,FALSE)</f>
        <v>#N/A</v>
      </c>
      <c r="T79" s="8">
        <f t="shared" si="6"/>
        <v>0.8571428571428571</v>
      </c>
      <c r="U79" s="8">
        <f t="shared" si="7"/>
        <v>0.8571428571428571</v>
      </c>
      <c r="V79" t="str">
        <f>VLOOKUP(C79,Sheet5!$A$2:$J$270,8,FALSE)</f>
        <v>GRESIK</v>
      </c>
    </row>
    <row r="80" spans="2:22" ht="15.75">
      <c r="B80" s="156"/>
      <c r="C80" s="70" t="s">
        <v>126</v>
      </c>
      <c r="D80" s="71">
        <f>'LOOKUP  telda'!E54</f>
        <v>48</v>
      </c>
      <c r="E80" s="71">
        <f>'LOOKUP  telda'!F54+'LOOKUP  telda'!G54+'LOOKUP  telda'!H54</f>
        <v>3</v>
      </c>
      <c r="F80" s="71">
        <f>'LOOKUP  telda'!I54</f>
        <v>3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3</v>
      </c>
      <c r="J80" s="71">
        <f>'LOOKUP  telda'!J54</f>
        <v>8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0</v>
      </c>
      <c r="P80" s="71">
        <f>'LOOKUP  telda'!Z54</f>
        <v>31</v>
      </c>
      <c r="Q80" s="40">
        <f t="shared" si="4"/>
        <v>0.73809523809523814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0.73809523809523814</v>
      </c>
      <c r="U80" s="8">
        <f t="shared" si="7"/>
        <v>1</v>
      </c>
      <c r="V80" t="str">
        <f>VLOOKUP(C80,Sheet5!$A$2:$J$270,8,FALSE)</f>
        <v>SURABAYA SELATAN</v>
      </c>
    </row>
    <row r="81" spans="2:22" ht="15.75">
      <c r="B81" s="156"/>
      <c r="C81" s="70" t="s">
        <v>127</v>
      </c>
      <c r="D81" s="71">
        <f>'LOOKUP  telda'!E55</f>
        <v>30</v>
      </c>
      <c r="E81" s="71">
        <f>'LOOKUP  telda'!F55+'LOOKUP  telda'!G55+'LOOKUP  telda'!H55</f>
        <v>0</v>
      </c>
      <c r="F81" s="71">
        <f>'LOOKUP  telda'!I55</f>
        <v>1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2</v>
      </c>
      <c r="J81" s="71">
        <f>'LOOKUP  telda'!J55</f>
        <v>7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0</v>
      </c>
      <c r="O81" s="71">
        <f>'LOOKUP  telda'!Y55</f>
        <v>0</v>
      </c>
      <c r="P81" s="71">
        <f>'LOOKUP  telda'!Z55</f>
        <v>20</v>
      </c>
      <c r="Q81" s="40">
        <f t="shared" si="4"/>
        <v>0.7407407407407407</v>
      </c>
      <c r="R81" s="40">
        <f t="shared" si="5"/>
        <v>1</v>
      </c>
      <c r="S81" s="40" t="e">
        <f>VLOOKUP(C81,Sheet3!$A$19:$G$81,7,FALSE)</f>
        <v>#N/A</v>
      </c>
      <c r="T81" s="8">
        <f t="shared" si="6"/>
        <v>0.7407407407407407</v>
      </c>
      <c r="U81" s="8">
        <f t="shared" si="7"/>
        <v>1</v>
      </c>
      <c r="V81" t="str">
        <f>VLOOKUP(C81,Sheet5!$A$2:$J$270,8,FALSE)</f>
        <v>MADURA</v>
      </c>
    </row>
    <row r="82" spans="2:22" ht="15.75">
      <c r="B82" s="156"/>
      <c r="C82" s="70" t="s">
        <v>128</v>
      </c>
      <c r="D82" s="71">
        <f>'LOOKUP  telda'!E56</f>
        <v>19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5</v>
      </c>
      <c r="J82" s="71">
        <f>'LOOKUP  telda'!J56</f>
        <v>5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1</v>
      </c>
      <c r="O82" s="71">
        <f>'LOOKUP  telda'!Y56</f>
        <v>0</v>
      </c>
      <c r="P82" s="71">
        <f>'LOOKUP  telda'!Z56</f>
        <v>8</v>
      </c>
      <c r="Q82" s="40">
        <f t="shared" si="4"/>
        <v>0.5714285714285714</v>
      </c>
      <c r="R82" s="40">
        <f t="shared" si="5"/>
        <v>0.88888888888888884</v>
      </c>
      <c r="S82" s="40" t="e">
        <f>VLOOKUP(C82,Sheet3!$A$19:$G$81,7,FALSE)</f>
        <v>#N/A</v>
      </c>
      <c r="T82" s="8">
        <f t="shared" si="6"/>
        <v>0.5714285714285714</v>
      </c>
      <c r="U82" s="8">
        <f t="shared" si="7"/>
        <v>0.88888888888888884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674</v>
      </c>
      <c r="E83" s="26">
        <f>SUM(E33:E82)</f>
        <v>18</v>
      </c>
      <c r="F83" s="26">
        <f>SUM(F33:F82)</f>
        <v>25</v>
      </c>
      <c r="G83" s="26">
        <f t="shared" ref="G83:P83" si="8">SUM(G33:G82)</f>
        <v>3</v>
      </c>
      <c r="H83" s="26">
        <f t="shared" si="8"/>
        <v>4</v>
      </c>
      <c r="I83" s="26">
        <f t="shared" si="8"/>
        <v>68</v>
      </c>
      <c r="J83" s="26">
        <f t="shared" si="8"/>
        <v>74</v>
      </c>
      <c r="K83" s="26">
        <f t="shared" si="8"/>
        <v>5</v>
      </c>
      <c r="L83" s="26">
        <f t="shared" si="8"/>
        <v>3</v>
      </c>
      <c r="M83" s="26">
        <f t="shared" si="8"/>
        <v>32</v>
      </c>
      <c r="N83" s="26">
        <f t="shared" si="8"/>
        <v>12</v>
      </c>
      <c r="O83" s="26">
        <f t="shared" si="8"/>
        <v>16</v>
      </c>
      <c r="P83" s="26">
        <f t="shared" si="8"/>
        <v>414</v>
      </c>
      <c r="Q83" s="41">
        <f>T83</f>
        <v>0.71875</v>
      </c>
      <c r="R83" s="41">
        <f>U83</f>
        <v>0.87341772151898733</v>
      </c>
      <c r="S83" s="41">
        <f>S15</f>
        <v>0.96376811594202894</v>
      </c>
      <c r="T83" s="8">
        <f>P83/(D83-F83-K83-I83)</f>
        <v>0.71875</v>
      </c>
      <c r="U83" s="8">
        <f>P83/(M83+N83+O83+P83)</f>
        <v>0.87341772151898733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2026-09-08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2026-09-01 to  2026-09-08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09-09-2026 09:34:13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72</v>
      </c>
      <c r="C6" s="4">
        <f>HARIAN!I10</f>
        <v>8</v>
      </c>
      <c r="D6" s="4">
        <f>HARIAN!P10</f>
        <v>29</v>
      </c>
      <c r="E6" s="77">
        <f t="shared" ref="E6:E11" si="0">C6/B6</f>
        <v>0.1111111111111111</v>
      </c>
      <c r="F6" s="78">
        <f>HARIAN!Q10</f>
        <v>0.56862745098039214</v>
      </c>
      <c r="G6" s="78">
        <f>HARIAN!R10</f>
        <v>0.8529411764705882</v>
      </c>
      <c r="H6" s="78">
        <f>HARIAN!S10</f>
        <v>1</v>
      </c>
    </row>
    <row r="7" spans="1:8">
      <c r="A7" s="76" t="str">
        <f>HARIAN!C11</f>
        <v>JATIM BARAT</v>
      </c>
      <c r="B7" s="4">
        <f>HARIAN!D11</f>
        <v>144</v>
      </c>
      <c r="C7" s="4">
        <f>HARIAN!I11</f>
        <v>10</v>
      </c>
      <c r="D7" s="4">
        <f>HARIAN!P11</f>
        <v>117</v>
      </c>
      <c r="E7" s="77">
        <f t="shared" si="0"/>
        <v>6.9444444444444448E-2</v>
      </c>
      <c r="F7" s="78">
        <f>HARIAN!Q11</f>
        <v>0.88636363636363635</v>
      </c>
      <c r="G7" s="78">
        <f>HARIAN!R11</f>
        <v>0.95121951219512191</v>
      </c>
      <c r="H7" s="78">
        <f>HARIAN!S11</f>
        <v>0.96581196581196582</v>
      </c>
    </row>
    <row r="8" spans="1:8">
      <c r="A8" s="76" t="str">
        <f>HARIAN!C12</f>
        <v>JATIM TIMUR</v>
      </c>
      <c r="B8" s="4">
        <f>HARIAN!D12</f>
        <v>113</v>
      </c>
      <c r="C8" s="4">
        <f>HARIAN!I12</f>
        <v>4</v>
      </c>
      <c r="D8" s="4">
        <f>HARIAN!P12</f>
        <v>80</v>
      </c>
      <c r="E8" s="77">
        <f t="shared" si="0"/>
        <v>3.5398230088495575E-2</v>
      </c>
      <c r="F8" s="78">
        <f>HARIAN!Q12</f>
        <v>0.77669902912621358</v>
      </c>
      <c r="G8" s="78">
        <f>HARIAN!R12</f>
        <v>0.93023255813953487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165</v>
      </c>
      <c r="C9" s="4">
        <f>HARIAN!I13</f>
        <v>20</v>
      </c>
      <c r="D9" s="4">
        <f>HARIAN!P13</f>
        <v>89</v>
      </c>
      <c r="E9" s="77">
        <f t="shared" si="0"/>
        <v>0.12121212121212122</v>
      </c>
      <c r="F9" s="78">
        <f>HARIAN!Q13</f>
        <v>0.6223776223776224</v>
      </c>
      <c r="G9" s="78">
        <f>HARIAN!R13</f>
        <v>0.70078740157480313</v>
      </c>
      <c r="H9" s="78">
        <f>HARIAN!S13</f>
        <v>0.8764044943820225</v>
      </c>
    </row>
    <row r="10" spans="1:8">
      <c r="A10" s="76" t="str">
        <f>HARIAN!C14</f>
        <v>SURAMADU</v>
      </c>
      <c r="B10" s="4">
        <f>HARIAN!D14</f>
        <v>180</v>
      </c>
      <c r="C10" s="4">
        <f>HARIAN!I14</f>
        <v>26</v>
      </c>
      <c r="D10" s="4">
        <f>HARIAN!P14</f>
        <v>98</v>
      </c>
      <c r="E10" s="77">
        <f t="shared" si="0"/>
        <v>0.14444444444444443</v>
      </c>
      <c r="F10" s="78">
        <f>HARIAN!Q14</f>
        <v>0.66666666666666663</v>
      </c>
      <c r="G10" s="78">
        <f>HARIAN!R14</f>
        <v>0.95145631067961167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674</v>
      </c>
      <c r="C11" s="80">
        <f>HARIAN!I15</f>
        <v>68</v>
      </c>
      <c r="D11" s="80">
        <f>HARIAN!P15</f>
        <v>413</v>
      </c>
      <c r="E11" s="81">
        <f t="shared" si="0"/>
        <v>0.10089020771513353</v>
      </c>
      <c r="F11" s="82">
        <f>HARIAN!Q15</f>
        <v>0.71701388888888884</v>
      </c>
      <c r="G11" s="82">
        <f>HARIAN!R15</f>
        <v>0.87315010570824525</v>
      </c>
      <c r="H11" s="82">
        <f>HARIAN!S15</f>
        <v>0.96376811594202894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B1" zoomScale="90" zoomScaleNormal="90" workbookViewId="0">
      <selection activeCell="C1" sqref="C1:R1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01" t="str">
        <f ca="1">"PROVISIONING NEW SALES INDIBIZ TR3 JBN MTD H-1  "&amp;TEXT(TODAY()-1,"YYYY-MM-DD ")</f>
        <v xml:space="preserve">PROVISIONING NEW SALES INDIBIZ TR3 JBN MTD H-1  2026-09-08 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20"/>
    </row>
    <row r="2" spans="3:19" ht="18.75">
      <c r="C2" s="101" t="str">
        <f ca="1">"PERIODE ORDER &amp; PS : 2026-09-01 to  "&amp;TEXT(TODAY()-1,"YYYY-MM-DD ")</f>
        <v xml:space="preserve">PERIODE ORDER &amp; PS : 2026-09-01 to  2026-09-08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</row>
    <row r="3" spans="3:19" ht="15.75">
      <c r="C3" s="180" t="s">
        <v>5672</v>
      </c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93"/>
    </row>
    <row r="5" spans="3:19" ht="15" customHeight="1">
      <c r="C5" s="135" t="s">
        <v>1</v>
      </c>
      <c r="D5" s="135" t="s">
        <v>129</v>
      </c>
      <c r="E5" s="135" t="s">
        <v>67</v>
      </c>
      <c r="F5" s="158" t="s">
        <v>12</v>
      </c>
      <c r="G5" s="159"/>
      <c r="H5" s="160"/>
      <c r="I5" s="138" t="s">
        <v>14</v>
      </c>
      <c r="J5" s="141" t="s">
        <v>8</v>
      </c>
      <c r="K5" s="141" t="s">
        <v>9</v>
      </c>
      <c r="L5" s="167" t="s">
        <v>10</v>
      </c>
      <c r="M5" s="168"/>
      <c r="N5" s="168"/>
      <c r="O5" s="169"/>
      <c r="P5" s="144" t="s">
        <v>11</v>
      </c>
      <c r="Q5" s="147" t="s">
        <v>130</v>
      </c>
      <c r="R5" s="147" t="s">
        <v>863</v>
      </c>
      <c r="S5" s="147" t="s">
        <v>864</v>
      </c>
    </row>
    <row r="6" spans="3:19" ht="6.75" customHeight="1">
      <c r="C6" s="136"/>
      <c r="D6" s="136"/>
      <c r="E6" s="136"/>
      <c r="F6" s="161"/>
      <c r="G6" s="162"/>
      <c r="H6" s="163"/>
      <c r="I6" s="139"/>
      <c r="J6" s="142"/>
      <c r="K6" s="142"/>
      <c r="L6" s="170"/>
      <c r="M6" s="171"/>
      <c r="N6" s="171"/>
      <c r="O6" s="172"/>
      <c r="P6" s="145"/>
      <c r="Q6" s="148"/>
      <c r="R6" s="148"/>
      <c r="S6" s="148"/>
    </row>
    <row r="7" spans="3:19" ht="4.5" customHeight="1">
      <c r="C7" s="136"/>
      <c r="D7" s="136"/>
      <c r="E7" s="136"/>
      <c r="F7" s="164"/>
      <c r="G7" s="165"/>
      <c r="H7" s="166"/>
      <c r="I7" s="139"/>
      <c r="J7" s="142"/>
      <c r="K7" s="142"/>
      <c r="L7" s="173"/>
      <c r="M7" s="174"/>
      <c r="N7" s="174"/>
      <c r="O7" s="175"/>
      <c r="P7" s="145"/>
      <c r="Q7" s="148"/>
      <c r="R7" s="148"/>
      <c r="S7" s="148"/>
    </row>
    <row r="8" spans="3:19" ht="45" customHeight="1">
      <c r="C8" s="137"/>
      <c r="D8" s="137"/>
      <c r="E8" s="137"/>
      <c r="F8" s="22" t="s">
        <v>133</v>
      </c>
      <c r="G8" s="22" t="s">
        <v>30</v>
      </c>
      <c r="H8" s="22" t="s">
        <v>69</v>
      </c>
      <c r="I8" s="140"/>
      <c r="J8" s="143"/>
      <c r="K8" s="143"/>
      <c r="L8" s="37" t="s">
        <v>2</v>
      </c>
      <c r="M8" s="37" t="s">
        <v>18</v>
      </c>
      <c r="N8" s="37" t="s">
        <v>20</v>
      </c>
      <c r="O8" s="37" t="s">
        <v>22</v>
      </c>
      <c r="P8" s="146"/>
      <c r="Q8" s="149"/>
      <c r="R8" s="149"/>
      <c r="S8" s="149"/>
    </row>
    <row r="9" spans="3:19" ht="15.75">
      <c r="C9" s="23" t="s">
        <v>34</v>
      </c>
      <c r="D9" s="24">
        <f>HARIAN!D10</f>
        <v>72</v>
      </c>
      <c r="E9" s="24">
        <f>HARIAN!E10</f>
        <v>5</v>
      </c>
      <c r="F9" s="24">
        <f>HARIAN!F10</f>
        <v>13</v>
      </c>
      <c r="G9" s="24">
        <f>HARIAN!G10</f>
        <v>0</v>
      </c>
      <c r="H9" s="24">
        <f>HARIAN!H10</f>
        <v>1</v>
      </c>
      <c r="I9" s="24">
        <f>HARIAN!I10</f>
        <v>8</v>
      </c>
      <c r="J9" s="24">
        <f>HARIAN!J10</f>
        <v>11</v>
      </c>
      <c r="K9" s="24">
        <f>HARIAN!K10</f>
        <v>0</v>
      </c>
      <c r="L9" s="24">
        <f>HARIAN!L10</f>
        <v>0</v>
      </c>
      <c r="M9" s="24">
        <f>HARIAN!M10</f>
        <v>2</v>
      </c>
      <c r="N9" s="24">
        <f>HARIAN!N10</f>
        <v>1</v>
      </c>
      <c r="O9" s="24">
        <f>HARIAN!O10</f>
        <v>2</v>
      </c>
      <c r="P9" s="24">
        <f>HARIAN!P10</f>
        <v>29</v>
      </c>
      <c r="Q9" s="40">
        <f>HARIAN!Q10</f>
        <v>0.56862745098039214</v>
      </c>
      <c r="R9" s="40">
        <f>HARIAN!R10</f>
        <v>0.8529411764705882</v>
      </c>
      <c r="S9" s="40">
        <f>HARIAN!S10</f>
        <v>1</v>
      </c>
    </row>
    <row r="10" spans="3:19" ht="15.75">
      <c r="C10" s="23" t="s">
        <v>38</v>
      </c>
      <c r="D10" s="24">
        <f>HARIAN!D11</f>
        <v>144</v>
      </c>
      <c r="E10" s="24">
        <f>HARIAN!E11</f>
        <v>3</v>
      </c>
      <c r="F10" s="24">
        <f>HARIAN!F11</f>
        <v>0</v>
      </c>
      <c r="G10" s="24">
        <f>HARIAN!G11</f>
        <v>0</v>
      </c>
      <c r="H10" s="24">
        <f>HARIAN!H11</f>
        <v>1</v>
      </c>
      <c r="I10" s="24">
        <f>HARIAN!I11</f>
        <v>10</v>
      </c>
      <c r="J10" s="24">
        <f>HARIAN!J11</f>
        <v>4</v>
      </c>
      <c r="K10" s="24">
        <f>HARIAN!K11</f>
        <v>2</v>
      </c>
      <c r="L10" s="24">
        <f>HARIAN!L11</f>
        <v>1</v>
      </c>
      <c r="M10" s="24">
        <f>HARIAN!M11</f>
        <v>2</v>
      </c>
      <c r="N10" s="24">
        <f>HARIAN!N11</f>
        <v>2</v>
      </c>
      <c r="O10" s="24">
        <f>HARIAN!O11</f>
        <v>2</v>
      </c>
      <c r="P10" s="24">
        <f>HARIAN!P11</f>
        <v>117</v>
      </c>
      <c r="Q10" s="40">
        <f>HARIAN!Q11</f>
        <v>0.88636363636363635</v>
      </c>
      <c r="R10" s="40">
        <f>HARIAN!R11</f>
        <v>0.95121951219512191</v>
      </c>
      <c r="S10" s="40">
        <f>HARIAN!S11</f>
        <v>0.96581196581196582</v>
      </c>
    </row>
    <row r="11" spans="3:19" ht="15.75">
      <c r="C11" s="23" t="s">
        <v>42</v>
      </c>
      <c r="D11" s="24">
        <f>HARIAN!D12</f>
        <v>113</v>
      </c>
      <c r="E11" s="24">
        <f>HARIAN!E12</f>
        <v>2</v>
      </c>
      <c r="F11" s="24">
        <f>HARIAN!F12</f>
        <v>6</v>
      </c>
      <c r="G11" s="24">
        <f>HARIAN!G12</f>
        <v>3</v>
      </c>
      <c r="H11" s="24">
        <f>HARIAN!H12</f>
        <v>2</v>
      </c>
      <c r="I11" s="24">
        <f>HARIAN!I12</f>
        <v>4</v>
      </c>
      <c r="J11" s="24">
        <f>HARIAN!J12</f>
        <v>9</v>
      </c>
      <c r="K11" s="24">
        <f>HARIAN!K12</f>
        <v>0</v>
      </c>
      <c r="L11" s="24">
        <f>HARIAN!L12</f>
        <v>0</v>
      </c>
      <c r="M11" s="24">
        <f>HARIAN!M12</f>
        <v>3</v>
      </c>
      <c r="N11" s="24">
        <f>HARIAN!N12</f>
        <v>2</v>
      </c>
      <c r="O11" s="24">
        <f>HARIAN!O12</f>
        <v>1</v>
      </c>
      <c r="P11" s="24">
        <f>HARIAN!P12</f>
        <v>80</v>
      </c>
      <c r="Q11" s="40">
        <f>HARIAN!Q12</f>
        <v>0.77669902912621358</v>
      </c>
      <c r="R11" s="40">
        <f>HARIAN!R12</f>
        <v>0.93023255813953487</v>
      </c>
      <c r="S11" s="40">
        <f>HARIAN!S12</f>
        <v>1</v>
      </c>
    </row>
    <row r="12" spans="3:19" ht="15.75">
      <c r="C12" s="23" t="s">
        <v>45</v>
      </c>
      <c r="D12" s="24">
        <f>HARIAN!D13</f>
        <v>165</v>
      </c>
      <c r="E12" s="24">
        <f>HARIAN!E13</f>
        <v>3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20</v>
      </c>
      <c r="J12" s="24">
        <f>HARIAN!J13</f>
        <v>11</v>
      </c>
      <c r="K12" s="24">
        <f>HARIAN!K13</f>
        <v>2</v>
      </c>
      <c r="L12" s="24">
        <f>HARIAN!L13</f>
        <v>2</v>
      </c>
      <c r="M12" s="24">
        <f>HARIAN!M13</f>
        <v>25</v>
      </c>
      <c r="N12" s="24">
        <f>HARIAN!N13</f>
        <v>4</v>
      </c>
      <c r="O12" s="24">
        <f>HARIAN!O13</f>
        <v>9</v>
      </c>
      <c r="P12" s="24">
        <f>HARIAN!P13</f>
        <v>89</v>
      </c>
      <c r="Q12" s="40">
        <f>HARIAN!Q13</f>
        <v>0.6223776223776224</v>
      </c>
      <c r="R12" s="40">
        <f>HARIAN!R13</f>
        <v>0.70078740157480313</v>
      </c>
      <c r="S12" s="40">
        <f>HARIAN!S13</f>
        <v>0.8764044943820225</v>
      </c>
    </row>
    <row r="13" spans="3:19" ht="15.75">
      <c r="C13" s="23" t="s">
        <v>55</v>
      </c>
      <c r="D13" s="24">
        <f>HARIAN!D14</f>
        <v>180</v>
      </c>
      <c r="E13" s="24">
        <f>HARIAN!E14</f>
        <v>5</v>
      </c>
      <c r="F13" s="24">
        <f>HARIAN!F14</f>
        <v>6</v>
      </c>
      <c r="G13" s="24">
        <f>HARIAN!G14</f>
        <v>0</v>
      </c>
      <c r="H13" s="24">
        <f>HARIAN!H14</f>
        <v>0</v>
      </c>
      <c r="I13" s="24">
        <f>HARIAN!I14</f>
        <v>26</v>
      </c>
      <c r="J13" s="24">
        <f>HARIAN!J14</f>
        <v>39</v>
      </c>
      <c r="K13" s="24">
        <f>HARIAN!K14</f>
        <v>1</v>
      </c>
      <c r="L13" s="24">
        <f>HARIAN!L14</f>
        <v>0</v>
      </c>
      <c r="M13" s="24">
        <f>HARIAN!M14</f>
        <v>0</v>
      </c>
      <c r="N13" s="24">
        <f>HARIAN!N14</f>
        <v>3</v>
      </c>
      <c r="O13" s="24">
        <f>HARIAN!O14</f>
        <v>2</v>
      </c>
      <c r="P13" s="24">
        <f>HARIAN!P14</f>
        <v>98</v>
      </c>
      <c r="Q13" s="40">
        <f>HARIAN!Q14</f>
        <v>0.66666666666666663</v>
      </c>
      <c r="R13" s="40">
        <f>HARIAN!R14</f>
        <v>0.95145631067961167</v>
      </c>
      <c r="S13" s="40">
        <f>HARIAN!S14</f>
        <v>1</v>
      </c>
    </row>
    <row r="14" spans="3:19" ht="15.75">
      <c r="C14" s="25" t="s">
        <v>62</v>
      </c>
      <c r="D14" s="26">
        <f>SUM(D9:D13)</f>
        <v>674</v>
      </c>
      <c r="E14" s="26">
        <f>SUM(E9:E13)</f>
        <v>18</v>
      </c>
      <c r="F14" s="26">
        <f>SUM(F9:F13)</f>
        <v>25</v>
      </c>
      <c r="G14" s="26">
        <f t="shared" ref="G14:P14" si="0">SUM(G9:G13)</f>
        <v>3</v>
      </c>
      <c r="H14" s="26">
        <f t="shared" si="0"/>
        <v>4</v>
      </c>
      <c r="I14" s="26">
        <f t="shared" si="0"/>
        <v>68</v>
      </c>
      <c r="J14" s="26">
        <f t="shared" si="0"/>
        <v>74</v>
      </c>
      <c r="K14" s="26">
        <f t="shared" si="0"/>
        <v>5</v>
      </c>
      <c r="L14" s="26">
        <f t="shared" si="0"/>
        <v>3</v>
      </c>
      <c r="M14" s="26">
        <f t="shared" si="0"/>
        <v>32</v>
      </c>
      <c r="N14" s="26">
        <f t="shared" si="0"/>
        <v>12</v>
      </c>
      <c r="O14" s="26">
        <f t="shared" si="0"/>
        <v>16</v>
      </c>
      <c r="P14" s="26">
        <f t="shared" si="0"/>
        <v>413</v>
      </c>
      <c r="Q14" s="41">
        <f>HARIAN!Q15</f>
        <v>0.71701388888888884</v>
      </c>
      <c r="R14" s="41">
        <f>HARIAN!R15</f>
        <v>0.87315010570824525</v>
      </c>
      <c r="S14" s="41">
        <f>HARIAN!S15</f>
        <v>0.96376811594202894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30" t="s">
        <v>72</v>
      </c>
      <c r="E16" s="131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75">
      <c r="C17" s="29"/>
      <c r="D17" s="127" t="s">
        <v>73</v>
      </c>
      <c r="E17" s="128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27" t="s">
        <v>74</v>
      </c>
      <c r="E18" s="128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27" t="s">
        <v>75</v>
      </c>
      <c r="E19" s="128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27" t="s">
        <v>76</v>
      </c>
      <c r="E20" s="128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23" t="s">
        <v>138</v>
      </c>
      <c r="E21" s="124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2026-09-08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3"/>
    </row>
    <row r="24" spans="2:21">
      <c r="B24" s="179" t="str">
        <f ca="1">C2</f>
        <v xml:space="preserve">PERIODE ORDER &amp; PS : 2026-09-01 to  2026-09-08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3"/>
    </row>
    <row r="25" spans="2:21" ht="18.75">
      <c r="B25" s="126" t="str">
        <f>C3</f>
        <v>Last update proses : 09-09-2026 09:34:13 WIB (Source: ETL XPRO)</v>
      </c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35"/>
    </row>
    <row r="26" spans="2:21" ht="6.75" customHeight="1"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51" t="s">
        <v>67</v>
      </c>
      <c r="F28" s="181" t="s">
        <v>12</v>
      </c>
      <c r="G28" s="181"/>
      <c r="H28" s="181"/>
      <c r="I28" s="181" t="s">
        <v>14</v>
      </c>
      <c r="J28" s="176" t="s">
        <v>8</v>
      </c>
      <c r="K28" s="176" t="s">
        <v>9</v>
      </c>
      <c r="L28" s="182" t="s">
        <v>10</v>
      </c>
      <c r="M28" s="182"/>
      <c r="N28" s="182"/>
      <c r="O28" s="182"/>
      <c r="P28" s="178" t="s">
        <v>11</v>
      </c>
      <c r="Q28" s="122" t="s">
        <v>130</v>
      </c>
      <c r="R28" s="147" t="s">
        <v>863</v>
      </c>
      <c r="S28" s="147" t="s">
        <v>864</v>
      </c>
    </row>
    <row r="29" spans="2:21" ht="15" customHeight="1">
      <c r="B29" s="157"/>
      <c r="C29" s="157"/>
      <c r="D29" s="157"/>
      <c r="E29" s="151"/>
      <c r="F29" s="181"/>
      <c r="G29" s="181"/>
      <c r="H29" s="181"/>
      <c r="I29" s="181"/>
      <c r="J29" s="176"/>
      <c r="K29" s="176"/>
      <c r="L29" s="182"/>
      <c r="M29" s="182"/>
      <c r="N29" s="182"/>
      <c r="O29" s="182"/>
      <c r="P29" s="178"/>
      <c r="Q29" s="122"/>
      <c r="R29" s="148"/>
      <c r="S29" s="148"/>
    </row>
    <row r="30" spans="2:21" ht="15" customHeight="1">
      <c r="B30" s="157"/>
      <c r="C30" s="157"/>
      <c r="D30" s="157"/>
      <c r="E30" s="151"/>
      <c r="F30" s="181"/>
      <c r="G30" s="181"/>
      <c r="H30" s="181"/>
      <c r="I30" s="181"/>
      <c r="J30" s="176"/>
      <c r="K30" s="176"/>
      <c r="L30" s="182"/>
      <c r="M30" s="182"/>
      <c r="N30" s="182"/>
      <c r="O30" s="182"/>
      <c r="P30" s="178"/>
      <c r="Q30" s="122"/>
      <c r="R30" s="148"/>
      <c r="S30" s="148"/>
    </row>
    <row r="31" spans="2:21" s="19" customFormat="1" ht="48" customHeight="1">
      <c r="B31" s="157"/>
      <c r="C31" s="157"/>
      <c r="D31" s="157"/>
      <c r="E31" s="151"/>
      <c r="F31" s="22" t="s">
        <v>133</v>
      </c>
      <c r="G31" s="22" t="s">
        <v>30</v>
      </c>
      <c r="H31" s="22" t="s">
        <v>69</v>
      </c>
      <c r="I31" s="181"/>
      <c r="J31" s="176"/>
      <c r="K31" s="176"/>
      <c r="L31" s="37" t="s">
        <v>2</v>
      </c>
      <c r="M31" s="37" t="s">
        <v>18</v>
      </c>
      <c r="N31" s="37" t="s">
        <v>20</v>
      </c>
      <c r="O31" s="37" t="s">
        <v>22</v>
      </c>
      <c r="P31" s="178"/>
      <c r="Q31" s="122"/>
      <c r="R31" s="149"/>
      <c r="S31" s="149"/>
    </row>
    <row r="32" spans="2:21" ht="15.75">
      <c r="B32" s="183" t="s">
        <v>34</v>
      </c>
      <c r="C32" s="88" t="s">
        <v>79</v>
      </c>
      <c r="D32" s="65">
        <f>HARIAN!D33</f>
        <v>5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1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1</v>
      </c>
      <c r="P32" s="65">
        <f>HARIAN!P33</f>
        <v>3</v>
      </c>
      <c r="Q32" s="40">
        <f>T32</f>
        <v>0.75</v>
      </c>
      <c r="R32" s="40">
        <f t="shared" ref="R32:R67" si="1">U32</f>
        <v>0.75</v>
      </c>
      <c r="S32" s="40">
        <f>VLOOKUP(C32,Sheet3!$A$19:$G$81,7,FALSE)</f>
        <v>1</v>
      </c>
      <c r="T32" s="10">
        <f>P32/(D32-F32-K32-I32)</f>
        <v>0.75</v>
      </c>
      <c r="U32" s="10">
        <f>P32/(M32+N32+O32+P32)</f>
        <v>0.75</v>
      </c>
    </row>
    <row r="33" spans="2:21" ht="15.75">
      <c r="B33" s="183"/>
      <c r="C33" s="88" t="s">
        <v>85</v>
      </c>
      <c r="D33" s="65">
        <f>HARIAN!D34+HARIAN!D39</f>
        <v>16</v>
      </c>
      <c r="E33" s="65">
        <f>HARIAN!E34+HARIAN!E39</f>
        <v>3</v>
      </c>
      <c r="F33" s="65">
        <f>HARIAN!F34+HARIAN!F39</f>
        <v>2</v>
      </c>
      <c r="G33" s="65">
        <f>HARIAN!G34+HARIAN!G39</f>
        <v>0</v>
      </c>
      <c r="H33" s="65">
        <f>HARIAN!H34+HARIAN!H39</f>
        <v>1</v>
      </c>
      <c r="I33" s="65">
        <f>HARIAN!I34+HARIAN!I39</f>
        <v>3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1</v>
      </c>
      <c r="O33" s="65">
        <f>HARIAN!O34+HARIAN!O39</f>
        <v>0</v>
      </c>
      <c r="P33" s="65">
        <f>HARIAN!P34+HARIAN!P39</f>
        <v>6</v>
      </c>
      <c r="Q33" s="40">
        <f t="shared" ref="Q33:Q67" si="2">T33</f>
        <v>0.54545454545454541</v>
      </c>
      <c r="R33" s="40">
        <f t="shared" si="1"/>
        <v>0.8571428571428571</v>
      </c>
      <c r="S33" s="40">
        <f>VLOOKUP(C33,Sheet3!$A$19:$G$81,7,FALSE)</f>
        <v>1</v>
      </c>
      <c r="T33" s="10">
        <f t="shared" ref="T33:T67" si="3">P33/(D33-F33-K33-I33)</f>
        <v>0.54545454545454541</v>
      </c>
      <c r="U33" s="10">
        <f t="shared" ref="U33:U67" si="4">P33/(M33+N33+O33+P33)</f>
        <v>0.8571428571428571</v>
      </c>
    </row>
    <row r="34" spans="2:21" ht="15.75">
      <c r="B34" s="183"/>
      <c r="C34" s="88" t="s">
        <v>81</v>
      </c>
      <c r="D34" s="65">
        <f>HARIAN!D35</f>
        <v>9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1</v>
      </c>
      <c r="J34" s="65">
        <f>HARIAN!J35</f>
        <v>4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4</v>
      </c>
      <c r="Q34" s="40">
        <f t="shared" si="2"/>
        <v>0.5</v>
      </c>
      <c r="R34" s="40">
        <f t="shared" si="1"/>
        <v>1</v>
      </c>
      <c r="S34" s="40">
        <f>VLOOKUP(C34,Sheet3!$A$19:$G$81,7,FALSE)</f>
        <v>1</v>
      </c>
      <c r="T34" s="10">
        <f t="shared" si="3"/>
        <v>0.5</v>
      </c>
      <c r="U34" s="10">
        <f t="shared" si="4"/>
        <v>1</v>
      </c>
    </row>
    <row r="35" spans="2:21" ht="15.75">
      <c r="B35" s="183"/>
      <c r="C35" s="88" t="s">
        <v>82</v>
      </c>
      <c r="D35" s="65">
        <f>HARIAN!D36</f>
        <v>12</v>
      </c>
      <c r="E35" s="65">
        <f>HARIAN!E36</f>
        <v>1</v>
      </c>
      <c r="F35" s="65">
        <f>HARIAN!F36</f>
        <v>4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1</v>
      </c>
      <c r="K35" s="65">
        <f>HARIAN!K36</f>
        <v>0</v>
      </c>
      <c r="L35" s="65">
        <f>HARIAN!L36</f>
        <v>0</v>
      </c>
      <c r="M35" s="65">
        <f>HARIAN!M36</f>
        <v>2</v>
      </c>
      <c r="N35" s="65">
        <f>HARIAN!N36</f>
        <v>0</v>
      </c>
      <c r="O35" s="65">
        <f>HARIAN!O36</f>
        <v>0</v>
      </c>
      <c r="P35" s="65">
        <f>HARIAN!P36</f>
        <v>4</v>
      </c>
      <c r="Q35" s="40">
        <f t="shared" si="2"/>
        <v>0.5</v>
      </c>
      <c r="R35" s="40">
        <f t="shared" si="1"/>
        <v>0.66666666666666663</v>
      </c>
      <c r="S35" s="40">
        <f>VLOOKUP(C35,Sheet3!$A$19:$G$81,7,FALSE)</f>
        <v>1</v>
      </c>
      <c r="T35" s="10">
        <f t="shared" si="3"/>
        <v>0.5</v>
      </c>
      <c r="U35" s="10">
        <f t="shared" si="4"/>
        <v>0.66666666666666663</v>
      </c>
    </row>
    <row r="36" spans="2:21" ht="15.75">
      <c r="B36" s="183"/>
      <c r="C36" s="88" t="s">
        <v>83</v>
      </c>
      <c r="D36" s="65">
        <f>HARIAN!D37</f>
        <v>10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3</v>
      </c>
      <c r="J36" s="65">
        <f>HARIAN!J37</f>
        <v>2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5</v>
      </c>
      <c r="Q36" s="40">
        <f t="shared" si="2"/>
        <v>0.7142857142857143</v>
      </c>
      <c r="R36" s="40">
        <f t="shared" si="1"/>
        <v>1</v>
      </c>
      <c r="S36" s="40">
        <f>VLOOKUP(C36,Sheet3!$A$19:$G$81,7,FALSE)</f>
        <v>1</v>
      </c>
      <c r="T36" s="10">
        <f t="shared" si="3"/>
        <v>0.7142857142857143</v>
      </c>
      <c r="U36" s="10">
        <f t="shared" si="4"/>
        <v>1</v>
      </c>
    </row>
    <row r="37" spans="2:21" ht="15.75">
      <c r="B37" s="183"/>
      <c r="C37" s="88" t="s">
        <v>84</v>
      </c>
      <c r="D37" s="65">
        <f>HARIAN!D38</f>
        <v>1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1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1</v>
      </c>
      <c r="Q37" s="40">
        <f t="shared" si="2"/>
        <v>1</v>
      </c>
      <c r="R37" s="40">
        <f t="shared" si="1"/>
        <v>1</v>
      </c>
      <c r="S37" s="40" t="e">
        <f>VLOOKUP(C37,Sheet3!$A$19:$G$81,7,FALSE)</f>
        <v>#DIV/0!</v>
      </c>
      <c r="T37" s="10">
        <f t="shared" si="3"/>
        <v>1</v>
      </c>
      <c r="U37" s="10">
        <f t="shared" si="4"/>
        <v>1</v>
      </c>
    </row>
    <row r="38" spans="2:21" ht="15.75">
      <c r="B38" s="183"/>
      <c r="C38" s="88" t="s">
        <v>86</v>
      </c>
      <c r="D38" s="65">
        <f>HARIAN!D40</f>
        <v>19</v>
      </c>
      <c r="E38" s="65">
        <f>HARIAN!E40</f>
        <v>1</v>
      </c>
      <c r="F38" s="65">
        <f>HARIAN!F40</f>
        <v>7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3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1</v>
      </c>
      <c r="P38" s="65">
        <f>HARIAN!P40</f>
        <v>7</v>
      </c>
      <c r="Q38" s="40">
        <f t="shared" si="2"/>
        <v>0.58333333333333337</v>
      </c>
      <c r="R38" s="40">
        <f t="shared" si="1"/>
        <v>0.875</v>
      </c>
      <c r="S38" s="40">
        <f>VLOOKUP(C38,Sheet3!$A$19:$G$81,7,FALSE)</f>
        <v>1</v>
      </c>
      <c r="T38" s="10">
        <f t="shared" si="3"/>
        <v>0.58333333333333337</v>
      </c>
      <c r="U38" s="10">
        <f t="shared" si="4"/>
        <v>0.875</v>
      </c>
    </row>
    <row r="39" spans="2:21" ht="15.75">
      <c r="B39" s="184" t="s">
        <v>38</v>
      </c>
      <c r="C39" s="89" t="s">
        <v>87</v>
      </c>
      <c r="D39" s="67">
        <f>HARIAN!D41</f>
        <v>16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3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1</v>
      </c>
      <c r="N39" s="67">
        <f>HARIAN!N41</f>
        <v>0</v>
      </c>
      <c r="O39" s="67">
        <f>HARIAN!O41</f>
        <v>0</v>
      </c>
      <c r="P39" s="67">
        <f>HARIAN!P41</f>
        <v>12</v>
      </c>
      <c r="Q39" s="40">
        <f t="shared" si="2"/>
        <v>0.92307692307692313</v>
      </c>
      <c r="R39" s="40">
        <f t="shared" si="1"/>
        <v>0.92307692307692313</v>
      </c>
      <c r="S39" s="40">
        <f>VLOOKUP(C39,Sheet3!$A$19:$G$81,7,FALSE)</f>
        <v>0.91666666666666663</v>
      </c>
      <c r="T39" s="10">
        <f t="shared" si="3"/>
        <v>0.92307692307692313</v>
      </c>
      <c r="U39" s="10">
        <f t="shared" si="4"/>
        <v>0.92307692307692313</v>
      </c>
    </row>
    <row r="40" spans="2:21" ht="15.75">
      <c r="B40" s="184"/>
      <c r="C40" s="89" t="s">
        <v>88</v>
      </c>
      <c r="D40" s="67">
        <f>HARIAN!D42+HARIAN!D52</f>
        <v>12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1</v>
      </c>
      <c r="J40" s="67">
        <f>HARIAN!J42+HARIAN!J52</f>
        <v>0</v>
      </c>
      <c r="K40" s="67">
        <f>HARIAN!K42+HARIAN!K52</f>
        <v>1</v>
      </c>
      <c r="L40" s="67">
        <f>HARIAN!L42+HARIAN!L52</f>
        <v>0</v>
      </c>
      <c r="M40" s="67">
        <f>HARIAN!M42+HARIAN!M52</f>
        <v>0</v>
      </c>
      <c r="N40" s="67">
        <f>HARIAN!N42+HARIAN!N52</f>
        <v>1</v>
      </c>
      <c r="O40" s="67">
        <f>HARIAN!O42+HARIAN!O52</f>
        <v>1</v>
      </c>
      <c r="P40" s="67">
        <f>HARIAN!P42+HARIAN!P52</f>
        <v>8</v>
      </c>
      <c r="Q40" s="40">
        <f t="shared" si="2"/>
        <v>0.8</v>
      </c>
      <c r="R40" s="40">
        <f t="shared" si="1"/>
        <v>0.8</v>
      </c>
      <c r="S40" s="40">
        <f>VLOOKUP(C40,Sheet3!$A$19:$G$81,7,FALSE)</f>
        <v>1</v>
      </c>
      <c r="T40" s="10">
        <f t="shared" si="3"/>
        <v>0.8</v>
      </c>
      <c r="U40" s="10">
        <f t="shared" si="4"/>
        <v>0.8</v>
      </c>
    </row>
    <row r="41" spans="2:21" ht="15.75">
      <c r="B41" s="184"/>
      <c r="C41" s="89" t="s">
        <v>89</v>
      </c>
      <c r="D41" s="67">
        <f>HARIAN!D43+HARIAN!D51</f>
        <v>25</v>
      </c>
      <c r="E41" s="67">
        <f>HARIAN!E43+HARIAN!E51</f>
        <v>2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4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1</v>
      </c>
      <c r="P41" s="67">
        <f>HARIAN!P43+HARIAN!P51</f>
        <v>18</v>
      </c>
      <c r="Q41" s="40">
        <f t="shared" si="2"/>
        <v>0.8571428571428571</v>
      </c>
      <c r="R41" s="40">
        <f t="shared" si="1"/>
        <v>0.94736842105263153</v>
      </c>
      <c r="S41" s="40">
        <f>VLOOKUP(C41,Sheet3!$A$19:$G$81,7,FALSE)</f>
        <v>1</v>
      </c>
      <c r="T41" s="10">
        <f t="shared" si="3"/>
        <v>0.8571428571428571</v>
      </c>
      <c r="U41" s="10">
        <f t="shared" si="4"/>
        <v>0.94736842105263153</v>
      </c>
    </row>
    <row r="42" spans="2:21" ht="15.75">
      <c r="B42" s="184"/>
      <c r="C42" s="89" t="s">
        <v>90</v>
      </c>
      <c r="D42" s="67">
        <f>HARIAN!D44</f>
        <v>27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1</v>
      </c>
      <c r="J42" s="67">
        <f>HARIAN!J44</f>
        <v>2</v>
      </c>
      <c r="K42" s="67">
        <f>HARIAN!K44</f>
        <v>0</v>
      </c>
      <c r="L42" s="67">
        <f>HARIAN!L44</f>
        <v>0</v>
      </c>
      <c r="M42" s="67">
        <f>HARIAN!M44</f>
        <v>1</v>
      </c>
      <c r="N42" s="67">
        <f>HARIAN!N44</f>
        <v>0</v>
      </c>
      <c r="O42" s="67">
        <f>HARIAN!O44</f>
        <v>0</v>
      </c>
      <c r="P42" s="67">
        <f>HARIAN!P44</f>
        <v>23</v>
      </c>
      <c r="Q42" s="40">
        <f t="shared" si="2"/>
        <v>0.88461538461538458</v>
      </c>
      <c r="R42" s="40">
        <f t="shared" si="1"/>
        <v>0.95833333333333337</v>
      </c>
      <c r="S42" s="40">
        <f>VLOOKUP(C42,Sheet3!$A$19:$G$81,7,FALSE)</f>
        <v>1</v>
      </c>
      <c r="T42" s="10">
        <f t="shared" si="3"/>
        <v>0.88461538461538458</v>
      </c>
      <c r="U42" s="10">
        <f t="shared" si="4"/>
        <v>0.95833333333333337</v>
      </c>
    </row>
    <row r="43" spans="2:21" ht="15.75">
      <c r="B43" s="184"/>
      <c r="C43" s="89" t="s">
        <v>248</v>
      </c>
      <c r="D43" s="67">
        <f>HARIAN!D45</f>
        <v>26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1</v>
      </c>
      <c r="K43" s="67">
        <f>HARIAN!K45</f>
        <v>0</v>
      </c>
      <c r="L43" s="67">
        <f>HARIAN!L45</f>
        <v>1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24</v>
      </c>
      <c r="Q43" s="40">
        <f t="shared" si="2"/>
        <v>0.92307692307692313</v>
      </c>
      <c r="R43" s="40">
        <f t="shared" si="1"/>
        <v>1</v>
      </c>
      <c r="S43" s="40">
        <f>VLOOKUP(C43,Sheet3!$A$19:$G$81,7,FALSE)</f>
        <v>0.95833333333333337</v>
      </c>
      <c r="T43" s="10">
        <f t="shared" si="3"/>
        <v>0.92307692307692313</v>
      </c>
      <c r="U43" s="10">
        <f t="shared" si="4"/>
        <v>1</v>
      </c>
    </row>
    <row r="44" spans="2:21" ht="15.75">
      <c r="B44" s="184"/>
      <c r="C44" s="89" t="s">
        <v>92</v>
      </c>
      <c r="D44" s="67">
        <f>HARIAN!D46</f>
        <v>3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3</v>
      </c>
      <c r="Q44" s="40">
        <f t="shared" si="2"/>
        <v>1</v>
      </c>
      <c r="R44" s="40">
        <f t="shared" si="1"/>
        <v>1</v>
      </c>
      <c r="S44" s="40">
        <f>VLOOKUP(C44,Sheet3!$A$19:$G$81,7,FALSE)</f>
        <v>0.90909090909090906</v>
      </c>
      <c r="T44" s="10">
        <f t="shared" si="3"/>
        <v>1</v>
      </c>
      <c r="U44" s="10">
        <f t="shared" si="4"/>
        <v>1</v>
      </c>
    </row>
    <row r="45" spans="2:21" ht="15.75">
      <c r="B45" s="184"/>
      <c r="C45" s="89" t="s">
        <v>93</v>
      </c>
      <c r="D45" s="67">
        <f>HARIAN!D47</f>
        <v>12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12</v>
      </c>
      <c r="Q45" s="40">
        <f t="shared" si="2"/>
        <v>1</v>
      </c>
      <c r="R45" s="40">
        <f t="shared" si="1"/>
        <v>1</v>
      </c>
      <c r="S45" s="40">
        <f>VLOOKUP(C45,Sheet3!$A$19:$G$81,7,FALSE)</f>
        <v>0.91666666666666663</v>
      </c>
      <c r="T45" s="10">
        <f t="shared" si="3"/>
        <v>1</v>
      </c>
      <c r="U45" s="10">
        <f t="shared" si="4"/>
        <v>1</v>
      </c>
    </row>
    <row r="46" spans="2:21" ht="15.75">
      <c r="B46" s="184"/>
      <c r="C46" s="89" t="s">
        <v>92</v>
      </c>
      <c r="D46" s="67">
        <f>HARIAN!D48</f>
        <v>11</v>
      </c>
      <c r="E46" s="67">
        <f>HARIAN!E48</f>
        <v>1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1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1</v>
      </c>
      <c r="O46" s="67">
        <f>HARIAN!O48</f>
        <v>0</v>
      </c>
      <c r="P46" s="67">
        <f>HARIAN!P48</f>
        <v>8</v>
      </c>
      <c r="Q46" s="40">
        <f t="shared" si="2"/>
        <v>0.8</v>
      </c>
      <c r="R46" s="40">
        <f t="shared" si="1"/>
        <v>0.88888888888888884</v>
      </c>
      <c r="S46" s="40">
        <f>VLOOKUP(C46,Sheet3!$A$19:$G$81,7,FALSE)</f>
        <v>0.90909090909090906</v>
      </c>
      <c r="T46" s="10">
        <f t="shared" si="3"/>
        <v>0.8</v>
      </c>
      <c r="U46" s="10">
        <f t="shared" si="4"/>
        <v>0.88888888888888884</v>
      </c>
    </row>
    <row r="47" spans="2:21" ht="15.75">
      <c r="B47" s="184"/>
      <c r="C47" s="89" t="s">
        <v>95</v>
      </c>
      <c r="D47" s="67">
        <f>HARIAN!D49+HARIAN!D50</f>
        <v>12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1</v>
      </c>
      <c r="I47" s="67">
        <f>HARIAN!I49+HARIAN!I50</f>
        <v>0</v>
      </c>
      <c r="J47" s="67">
        <f>HARIAN!J49+HARIAN!J50</f>
        <v>1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9</v>
      </c>
      <c r="Q47" s="40">
        <f t="shared" si="2"/>
        <v>0.81818181818181823</v>
      </c>
      <c r="R47" s="40">
        <f t="shared" si="1"/>
        <v>1</v>
      </c>
      <c r="S47" s="40">
        <f>VLOOKUP(C47,Sheet3!$A$19:$G$81,7,FALSE)</f>
        <v>1</v>
      </c>
      <c r="T47" s="10">
        <f t="shared" si="3"/>
        <v>0.81818181818181823</v>
      </c>
      <c r="U47" s="10">
        <f t="shared" si="4"/>
        <v>1</v>
      </c>
    </row>
    <row r="48" spans="2:21" ht="15.75">
      <c r="B48" s="185" t="s">
        <v>42</v>
      </c>
      <c r="C48" s="90" t="s">
        <v>99</v>
      </c>
      <c r="D48" s="63">
        <f>HARIAN!D53+HARIAN!D62</f>
        <v>13</v>
      </c>
      <c r="E48" s="63">
        <f>HARIAN!E53+HARIAN!E62</f>
        <v>1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12</v>
      </c>
      <c r="Q48" s="40">
        <f t="shared" si="2"/>
        <v>0.92307692307692313</v>
      </c>
      <c r="R48" s="40">
        <f t="shared" si="1"/>
        <v>1</v>
      </c>
      <c r="S48" s="40">
        <f>VLOOKUP(C48,Sheet3!$A$19:$G$81,7,FALSE)</f>
        <v>1</v>
      </c>
      <c r="T48" s="10">
        <f t="shared" si="3"/>
        <v>0.92307692307692313</v>
      </c>
      <c r="U48" s="10">
        <f t="shared" si="4"/>
        <v>1</v>
      </c>
    </row>
    <row r="49" spans="2:21" ht="15.75">
      <c r="B49" s="185"/>
      <c r="C49" s="90" t="s">
        <v>102</v>
      </c>
      <c r="D49" s="63">
        <f>HARIAN!D54+HARIAN!D56</f>
        <v>16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1</v>
      </c>
      <c r="I49" s="63">
        <f>HARIAN!I54+HARIAN!I56</f>
        <v>1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1</v>
      </c>
      <c r="P49" s="63">
        <f>HARIAN!P54+HARIAN!P56</f>
        <v>12</v>
      </c>
      <c r="Q49" s="40">
        <f t="shared" si="2"/>
        <v>0.8</v>
      </c>
      <c r="R49" s="40">
        <f t="shared" si="1"/>
        <v>0.8571428571428571</v>
      </c>
      <c r="S49" s="40">
        <f>VLOOKUP(C49,Sheet3!$A$19:$G$81,7,FALSE)</f>
        <v>1</v>
      </c>
      <c r="T49" s="10">
        <f t="shared" si="3"/>
        <v>0.8</v>
      </c>
      <c r="U49" s="10">
        <f t="shared" si="4"/>
        <v>0.8571428571428571</v>
      </c>
    </row>
    <row r="50" spans="2:21" ht="15.75">
      <c r="B50" s="185"/>
      <c r="C50" s="90" t="s">
        <v>232</v>
      </c>
      <c r="D50" s="63">
        <f>HARIAN!D55</f>
        <v>33</v>
      </c>
      <c r="E50" s="63">
        <f>HARIAN!E55</f>
        <v>0</v>
      </c>
      <c r="F50" s="63">
        <f>HARIAN!F55</f>
        <v>2</v>
      </c>
      <c r="G50" s="63">
        <f>HARIAN!G55</f>
        <v>3</v>
      </c>
      <c r="H50" s="63">
        <f>HARIAN!H55</f>
        <v>0</v>
      </c>
      <c r="I50" s="63">
        <f>HARIAN!I55</f>
        <v>3</v>
      </c>
      <c r="J50" s="63">
        <f>HARIAN!J55</f>
        <v>6</v>
      </c>
      <c r="K50" s="63">
        <f>HARIAN!K55</f>
        <v>0</v>
      </c>
      <c r="L50" s="63">
        <f>HARIAN!L55</f>
        <v>0</v>
      </c>
      <c r="M50" s="63">
        <f>HARIAN!M55</f>
        <v>2</v>
      </c>
      <c r="N50" s="63">
        <f>HARIAN!N55</f>
        <v>1</v>
      </c>
      <c r="O50" s="63">
        <f>HARIAN!O55</f>
        <v>0</v>
      </c>
      <c r="P50" s="63">
        <f>HARIAN!P55</f>
        <v>15</v>
      </c>
      <c r="Q50" s="40">
        <f t="shared" si="2"/>
        <v>0.5357142857142857</v>
      </c>
      <c r="R50" s="40">
        <f t="shared" si="1"/>
        <v>0.83333333333333337</v>
      </c>
      <c r="S50" s="40">
        <f>VLOOKUP(C50,Sheet3!$A$19:$G$81,7,FALSE)</f>
        <v>1</v>
      </c>
      <c r="T50" s="10">
        <f t="shared" si="3"/>
        <v>0.5357142857142857</v>
      </c>
      <c r="U50" s="10">
        <f t="shared" si="4"/>
        <v>0.83333333333333337</v>
      </c>
    </row>
    <row r="51" spans="2:21" ht="15.75">
      <c r="B51" s="185"/>
      <c r="C51" s="90" t="s">
        <v>105</v>
      </c>
      <c r="D51" s="63">
        <f>HARIAN!D57+HARIAN!D59</f>
        <v>25</v>
      </c>
      <c r="E51" s="63">
        <f>HARIAN!E57+HARIAN!E59</f>
        <v>1</v>
      </c>
      <c r="F51" s="63">
        <f>HARIAN!F57+HARIAN!F59</f>
        <v>0</v>
      </c>
      <c r="G51" s="63">
        <f>HARIAN!G57+HARIAN!G59</f>
        <v>0</v>
      </c>
      <c r="H51" s="63">
        <f>HARIAN!H57+HARIAN!H59</f>
        <v>1</v>
      </c>
      <c r="I51" s="63">
        <f>HARIAN!I57+HARIAN!I59</f>
        <v>0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23</v>
      </c>
      <c r="Q51" s="40">
        <f t="shared" si="2"/>
        <v>0.92</v>
      </c>
      <c r="R51" s="40">
        <f t="shared" si="1"/>
        <v>1</v>
      </c>
      <c r="S51" s="40">
        <f>VLOOKUP(C51,Sheet3!$A$19:$G$81,7,FALSE)</f>
        <v>1</v>
      </c>
      <c r="T51" s="10">
        <f t="shared" si="3"/>
        <v>0.92</v>
      </c>
      <c r="U51" s="10">
        <f t="shared" si="4"/>
        <v>1</v>
      </c>
    </row>
    <row r="52" spans="2:21" ht="15.75">
      <c r="B52" s="185"/>
      <c r="C52" s="90" t="s">
        <v>106</v>
      </c>
      <c r="D52" s="63">
        <f>HARIAN!D60</f>
        <v>17</v>
      </c>
      <c r="E52" s="63">
        <f>HARIAN!E60</f>
        <v>0</v>
      </c>
      <c r="F52" s="63">
        <f>HARIAN!F60</f>
        <v>4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1</v>
      </c>
      <c r="O52" s="63">
        <f>HARIAN!O60</f>
        <v>0</v>
      </c>
      <c r="P52" s="63">
        <f>HARIAN!P60</f>
        <v>12</v>
      </c>
      <c r="Q52" s="40">
        <f t="shared" si="2"/>
        <v>0.92307692307692313</v>
      </c>
      <c r="R52" s="40">
        <f t="shared" si="1"/>
        <v>0.92307692307692313</v>
      </c>
      <c r="S52" s="40">
        <f>VLOOKUP(C52,Sheet3!$A$19:$G$81,7,FALSE)</f>
        <v>1</v>
      </c>
      <c r="T52" s="10">
        <f t="shared" si="3"/>
        <v>0.92307692307692313</v>
      </c>
      <c r="U52" s="10">
        <f t="shared" si="4"/>
        <v>0.92307692307692313</v>
      </c>
    </row>
    <row r="53" spans="2:21" ht="15.75">
      <c r="B53" s="185"/>
      <c r="C53" s="90" t="s">
        <v>107</v>
      </c>
      <c r="D53" s="63">
        <f>HARIAN!D61+HARIAN!D58</f>
        <v>9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3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6</v>
      </c>
      <c r="Q53" s="40">
        <f t="shared" si="2"/>
        <v>0.66666666666666663</v>
      </c>
      <c r="R53" s="40">
        <f t="shared" si="1"/>
        <v>1</v>
      </c>
      <c r="S53" s="40">
        <f>VLOOKUP(C53,Sheet3!$A$19:$G$81,7,FALSE)</f>
        <v>1</v>
      </c>
      <c r="T53" s="10">
        <f t="shared" si="3"/>
        <v>0.66666666666666663</v>
      </c>
      <c r="U53" s="10">
        <f t="shared" si="4"/>
        <v>1</v>
      </c>
    </row>
    <row r="54" spans="2:21" ht="15.75">
      <c r="B54" s="186" t="s">
        <v>70</v>
      </c>
      <c r="C54" s="91" t="s">
        <v>109</v>
      </c>
      <c r="D54" s="69">
        <f>HARIAN!D63</f>
        <v>5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4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0.2</v>
      </c>
      <c r="R54" s="40">
        <f t="shared" si="1"/>
        <v>0.2</v>
      </c>
      <c r="S54" s="40">
        <f>VLOOKUP(C54,Sheet3!$A$19:$G$81,7,FALSE)</f>
        <v>1</v>
      </c>
      <c r="T54" s="10">
        <f t="shared" si="3"/>
        <v>0.2</v>
      </c>
      <c r="U54" s="10">
        <f t="shared" si="4"/>
        <v>0.2</v>
      </c>
    </row>
    <row r="55" spans="2:21" ht="15.75">
      <c r="B55" s="186"/>
      <c r="C55" s="91" t="s">
        <v>110</v>
      </c>
      <c r="D55" s="69">
        <f>HARIAN!D64</f>
        <v>17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4</v>
      </c>
      <c r="J55" s="69">
        <f>HARIAN!J64</f>
        <v>1</v>
      </c>
      <c r="K55" s="69">
        <f>HARIAN!K64</f>
        <v>0</v>
      </c>
      <c r="L55" s="69">
        <f>HARIAN!L64</f>
        <v>0</v>
      </c>
      <c r="M55" s="69">
        <f>HARIAN!M64</f>
        <v>2</v>
      </c>
      <c r="N55" s="69">
        <f>HARIAN!N64</f>
        <v>0</v>
      </c>
      <c r="O55" s="69">
        <f>HARIAN!O64</f>
        <v>0</v>
      </c>
      <c r="P55" s="69">
        <f>HARIAN!P64</f>
        <v>10</v>
      </c>
      <c r="Q55" s="40">
        <f t="shared" si="2"/>
        <v>0.76923076923076927</v>
      </c>
      <c r="R55" s="40">
        <f t="shared" si="1"/>
        <v>0.83333333333333337</v>
      </c>
      <c r="S55" s="40">
        <f>VLOOKUP(C55,Sheet3!$A$19:$G$81,7,FALSE)</f>
        <v>0.8</v>
      </c>
      <c r="T55" s="10">
        <f t="shared" si="3"/>
        <v>0.76923076923076927</v>
      </c>
      <c r="U55" s="10">
        <f t="shared" si="4"/>
        <v>0.83333333333333337</v>
      </c>
    </row>
    <row r="56" spans="2:21" ht="15.75">
      <c r="B56" s="186"/>
      <c r="C56" s="91" t="s">
        <v>111</v>
      </c>
      <c r="D56" s="69">
        <f>HARIAN!D65</f>
        <v>6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3</v>
      </c>
      <c r="K56" s="69">
        <f>HARIAN!K65</f>
        <v>0</v>
      </c>
      <c r="L56" s="69">
        <f>HARIAN!L65</f>
        <v>0</v>
      </c>
      <c r="M56" s="69">
        <f>HARIAN!M65</f>
        <v>2</v>
      </c>
      <c r="N56" s="69">
        <f>HARIAN!N65</f>
        <v>0</v>
      </c>
      <c r="O56" s="69">
        <f>HARIAN!O65</f>
        <v>0</v>
      </c>
      <c r="P56" s="69">
        <f>HARIAN!P65</f>
        <v>1</v>
      </c>
      <c r="Q56" s="40">
        <f t="shared" si="2"/>
        <v>0.16666666666666666</v>
      </c>
      <c r="R56" s="40">
        <f t="shared" si="1"/>
        <v>0.33333333333333331</v>
      </c>
      <c r="S56" s="40">
        <f>VLOOKUP(C56,Sheet3!$A$19:$G$81,7,FALSE)</f>
        <v>1</v>
      </c>
      <c r="T56" s="10">
        <f t="shared" si="3"/>
        <v>0.16666666666666666</v>
      </c>
      <c r="U56" s="10">
        <f t="shared" si="4"/>
        <v>0.33333333333333331</v>
      </c>
    </row>
    <row r="57" spans="2:21" ht="15.75">
      <c r="B57" s="186"/>
      <c r="C57" s="91" t="s">
        <v>210</v>
      </c>
      <c r="D57" s="69">
        <f>HARIAN!D66</f>
        <v>23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3</v>
      </c>
      <c r="J57" s="69">
        <f>HARIAN!J66</f>
        <v>0</v>
      </c>
      <c r="K57" s="69">
        <f>HARIAN!K66</f>
        <v>1</v>
      </c>
      <c r="L57" s="69">
        <f>HARIAN!L66</f>
        <v>0</v>
      </c>
      <c r="M57" s="69">
        <f>HARIAN!M66</f>
        <v>3</v>
      </c>
      <c r="N57" s="69">
        <f>HARIAN!N66</f>
        <v>0</v>
      </c>
      <c r="O57" s="69">
        <f>HARIAN!O66</f>
        <v>1</v>
      </c>
      <c r="P57" s="69">
        <f>HARIAN!P66</f>
        <v>15</v>
      </c>
      <c r="Q57" s="40">
        <f t="shared" si="2"/>
        <v>0.78947368421052633</v>
      </c>
      <c r="R57" s="40">
        <f t="shared" si="1"/>
        <v>0.78947368421052633</v>
      </c>
      <c r="S57" s="40">
        <f>VLOOKUP(C57,Sheet3!$A$19:$G$81,7,FALSE)</f>
        <v>0.93333333333333335</v>
      </c>
      <c r="T57" s="10">
        <f t="shared" si="3"/>
        <v>0.78947368421052633</v>
      </c>
      <c r="U57" s="10">
        <f t="shared" si="4"/>
        <v>0.78947368421052633</v>
      </c>
    </row>
    <row r="58" spans="2:21" ht="15.75">
      <c r="B58" s="186"/>
      <c r="C58" s="91" t="s">
        <v>113</v>
      </c>
      <c r="D58" s="69">
        <f>HARIAN!D67</f>
        <v>11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1</v>
      </c>
      <c r="N58" s="69">
        <f>HARIAN!N67</f>
        <v>0</v>
      </c>
      <c r="O58" s="69">
        <f>HARIAN!O67</f>
        <v>0</v>
      </c>
      <c r="P58" s="69">
        <f>HARIAN!P67</f>
        <v>10</v>
      </c>
      <c r="Q58" s="40">
        <f t="shared" si="2"/>
        <v>0.90909090909090906</v>
      </c>
      <c r="R58" s="40">
        <f t="shared" si="1"/>
        <v>0.90909090909090906</v>
      </c>
      <c r="S58" s="40">
        <f>VLOOKUP(C58,Sheet3!$A$19:$G$81,7,FALSE)</f>
        <v>0.5</v>
      </c>
      <c r="T58" s="10">
        <f t="shared" si="3"/>
        <v>0.90909090909090906</v>
      </c>
      <c r="U58" s="10">
        <f t="shared" si="4"/>
        <v>0.90909090909090906</v>
      </c>
    </row>
    <row r="59" spans="2:21" ht="15.75">
      <c r="B59" s="186"/>
      <c r="C59" s="91" t="s">
        <v>114</v>
      </c>
      <c r="D59" s="69">
        <f>HARIAN!D68</f>
        <v>5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1</v>
      </c>
      <c r="M59" s="69">
        <f>HARIAN!M68</f>
        <v>0</v>
      </c>
      <c r="N59" s="69">
        <f>HARIAN!N68</f>
        <v>2</v>
      </c>
      <c r="O59" s="69">
        <f>HARIAN!O68</f>
        <v>1</v>
      </c>
      <c r="P59" s="69">
        <f>HARIAN!P68</f>
        <v>1</v>
      </c>
      <c r="Q59" s="40">
        <f t="shared" si="2"/>
        <v>0.2</v>
      </c>
      <c r="R59" s="40">
        <f t="shared" si="1"/>
        <v>0.25</v>
      </c>
      <c r="S59" s="40">
        <f>VLOOKUP(C59,Sheet3!$A$19:$G$81,7,FALSE)</f>
        <v>1</v>
      </c>
      <c r="T59" s="10">
        <f t="shared" si="3"/>
        <v>0.2</v>
      </c>
      <c r="U59" s="10">
        <f t="shared" si="4"/>
        <v>0.25</v>
      </c>
    </row>
    <row r="60" spans="2:21" ht="15.75">
      <c r="B60" s="186"/>
      <c r="C60" s="91" t="s">
        <v>781</v>
      </c>
      <c r="D60" s="69">
        <f>HARIAN!D69+HARIAN!D70</f>
        <v>57</v>
      </c>
      <c r="E60" s="69">
        <f>HARIAN!E69+HARIAN!E70</f>
        <v>1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10</v>
      </c>
      <c r="J60" s="69">
        <f>HARIAN!J69+HARIAN!J70</f>
        <v>2</v>
      </c>
      <c r="K60" s="69">
        <f>HARIAN!K69+HARIAN!K70</f>
        <v>1</v>
      </c>
      <c r="L60" s="69">
        <f>HARIAN!L69+HARIAN!L70</f>
        <v>1</v>
      </c>
      <c r="M60" s="69">
        <f>HARIAN!M69+HARIAN!M70</f>
        <v>7</v>
      </c>
      <c r="N60" s="69">
        <f>HARIAN!N69+HARIAN!N70</f>
        <v>0</v>
      </c>
      <c r="O60" s="69">
        <f>HARIAN!O69+HARIAN!O70</f>
        <v>1</v>
      </c>
      <c r="P60" s="69">
        <f>HARIAN!P69+HARIAN!P70</f>
        <v>34</v>
      </c>
      <c r="Q60" s="40">
        <f t="shared" si="2"/>
        <v>0.73913043478260865</v>
      </c>
      <c r="R60" s="40">
        <f t="shared" si="1"/>
        <v>0.80952380952380953</v>
      </c>
      <c r="S60" s="40">
        <f>VLOOKUP(C60,Sheet3!$A$19:$G$81,7,FALSE)</f>
        <v>0.97058823529411764</v>
      </c>
      <c r="T60" s="10">
        <f t="shared" si="3"/>
        <v>0.73913043478260865</v>
      </c>
      <c r="U60" s="10">
        <f t="shared" si="4"/>
        <v>0.80952380952380953</v>
      </c>
    </row>
    <row r="61" spans="2:21" ht="15.75">
      <c r="B61" s="186"/>
      <c r="C61" s="91" t="s">
        <v>117</v>
      </c>
      <c r="D61" s="69">
        <f>HARIAN!D71</f>
        <v>11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2</v>
      </c>
      <c r="N61" s="69">
        <f>HARIAN!N71</f>
        <v>1</v>
      </c>
      <c r="O61" s="69">
        <f>HARIAN!O71</f>
        <v>5</v>
      </c>
      <c r="P61" s="69">
        <f>HARIAN!P71</f>
        <v>2</v>
      </c>
      <c r="Q61" s="40">
        <f t="shared" si="2"/>
        <v>0.18181818181818182</v>
      </c>
      <c r="R61" s="40">
        <f t="shared" si="1"/>
        <v>0.2</v>
      </c>
      <c r="S61" s="40">
        <f>VLOOKUP(C61,Sheet3!$A$19:$G$81,7,FALSE)</f>
        <v>0.5</v>
      </c>
      <c r="T61" s="10">
        <f t="shared" si="3"/>
        <v>0.18181818181818182</v>
      </c>
      <c r="U61" s="10">
        <f t="shared" si="4"/>
        <v>0.2</v>
      </c>
    </row>
    <row r="62" spans="2:21" ht="15.75">
      <c r="B62" s="186"/>
      <c r="C62" s="91" t="s">
        <v>118</v>
      </c>
      <c r="D62" s="69">
        <f>HARIAN!D72</f>
        <v>27</v>
      </c>
      <c r="E62" s="69">
        <f>HARIAN!E72</f>
        <v>2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3</v>
      </c>
      <c r="J62" s="69">
        <f>HARIAN!J72</f>
        <v>4</v>
      </c>
      <c r="K62" s="69">
        <f>HARIAN!K72</f>
        <v>0</v>
      </c>
      <c r="L62" s="69">
        <f>HARIAN!L72</f>
        <v>0</v>
      </c>
      <c r="M62" s="69">
        <f>HARIAN!M72</f>
        <v>4</v>
      </c>
      <c r="N62" s="69">
        <f>HARIAN!N72</f>
        <v>1</v>
      </c>
      <c r="O62" s="69">
        <f>HARIAN!O72</f>
        <v>0</v>
      </c>
      <c r="P62" s="69">
        <f>HARIAN!P72</f>
        <v>13</v>
      </c>
      <c r="Q62" s="40">
        <f t="shared" si="2"/>
        <v>0.54166666666666663</v>
      </c>
      <c r="R62" s="40">
        <f t="shared" si="1"/>
        <v>0.72222222222222221</v>
      </c>
      <c r="S62" s="40">
        <f>VLOOKUP(C62,Sheet3!$A$19:$G$81,7,FALSE)</f>
        <v>1</v>
      </c>
      <c r="T62" s="10">
        <f t="shared" si="3"/>
        <v>0.54166666666666663</v>
      </c>
      <c r="U62" s="10">
        <f t="shared" si="4"/>
        <v>0.72222222222222221</v>
      </c>
    </row>
    <row r="63" spans="2:21" ht="15.75">
      <c r="B63" s="186"/>
      <c r="C63" s="91" t="s">
        <v>120</v>
      </c>
      <c r="D63" s="69">
        <f>HARIAN!D73+HARIAN!D74</f>
        <v>3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1</v>
      </c>
      <c r="P63" s="69">
        <f>HARIAN!P73+HARIAN!P74</f>
        <v>2</v>
      </c>
      <c r="Q63" s="40">
        <f t="shared" si="2"/>
        <v>0.66666666666666663</v>
      </c>
      <c r="R63" s="40">
        <f t="shared" si="1"/>
        <v>0.66666666666666663</v>
      </c>
      <c r="S63" s="40">
        <f>VLOOKUP(C63,Sheet3!$A$19:$G$81,7,FALSE)</f>
        <v>0.5</v>
      </c>
      <c r="T63" s="10">
        <f t="shared" si="3"/>
        <v>0.66666666666666663</v>
      </c>
      <c r="U63" s="10">
        <f t="shared" si="4"/>
        <v>0.66666666666666663</v>
      </c>
    </row>
    <row r="64" spans="2:21" ht="15.75">
      <c r="B64" s="187" t="s">
        <v>55</v>
      </c>
      <c r="C64" s="92" t="s">
        <v>227</v>
      </c>
      <c r="D64" s="71">
        <f>HARIAN!D75+HARIAN!D81</f>
        <v>57</v>
      </c>
      <c r="E64" s="71">
        <f>HARIAN!E75+HARIAN!E81</f>
        <v>2</v>
      </c>
      <c r="F64" s="71">
        <f>HARIAN!F75+HARIAN!F81</f>
        <v>3</v>
      </c>
      <c r="G64" s="71">
        <f>HARIAN!G75+HARIAN!G81</f>
        <v>0</v>
      </c>
      <c r="H64" s="71">
        <f>HARIAN!H75+HARIAN!H81</f>
        <v>0</v>
      </c>
      <c r="I64" s="71">
        <f>HARIAN!I75+HARIAN!I81</f>
        <v>6</v>
      </c>
      <c r="J64" s="71">
        <f>HARIAN!J75+HARIAN!J81</f>
        <v>17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1</v>
      </c>
      <c r="O64" s="71">
        <f>HARIAN!O75+HARIAN!O81</f>
        <v>0</v>
      </c>
      <c r="P64" s="71">
        <f>HARIAN!P75+HARIAN!P81</f>
        <v>28</v>
      </c>
      <c r="Q64" s="40">
        <f t="shared" si="2"/>
        <v>0.58333333333333337</v>
      </c>
      <c r="R64" s="40">
        <f t="shared" si="1"/>
        <v>0.96551724137931039</v>
      </c>
      <c r="S64" s="40">
        <f>VLOOKUP(C64,Sheet3!$A$19:$G$81,7,FALSE)</f>
        <v>1</v>
      </c>
      <c r="T64" s="10">
        <f t="shared" si="3"/>
        <v>0.58333333333333337</v>
      </c>
      <c r="U64" s="10">
        <f t="shared" si="4"/>
        <v>0.96551724137931039</v>
      </c>
    </row>
    <row r="65" spans="2:21" ht="15.75">
      <c r="B65" s="187"/>
      <c r="C65" s="92" t="s">
        <v>122</v>
      </c>
      <c r="D65" s="71">
        <f>HARIAN!D76+HARIAN!D79</f>
        <v>36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7</v>
      </c>
      <c r="J65" s="71">
        <f>HARIAN!J76+HARIAN!J79</f>
        <v>6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1</v>
      </c>
      <c r="O65" s="71">
        <f>HARIAN!O76+HARIAN!O79</f>
        <v>1</v>
      </c>
      <c r="P65" s="71">
        <f>HARIAN!P76+HARIAN!P79</f>
        <v>21</v>
      </c>
      <c r="Q65" s="40">
        <f t="shared" si="2"/>
        <v>0.72413793103448276</v>
      </c>
      <c r="R65" s="40">
        <f t="shared" si="1"/>
        <v>0.91304347826086951</v>
      </c>
      <c r="S65" s="40">
        <f>VLOOKUP(C65,Sheet3!$A$19:$G$81,7,FALSE)</f>
        <v>1</v>
      </c>
      <c r="T65" s="10">
        <f t="shared" si="3"/>
        <v>0.72413793103448276</v>
      </c>
      <c r="U65" s="10">
        <f t="shared" si="4"/>
        <v>0.91304347826086951</v>
      </c>
    </row>
    <row r="66" spans="2:21" ht="15.75">
      <c r="B66" s="187"/>
      <c r="C66" s="92" t="s">
        <v>663</v>
      </c>
      <c r="D66" s="71">
        <f>HARIAN!D77+HARIAN!D82</f>
        <v>32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8</v>
      </c>
      <c r="J66" s="71">
        <f>HARIAN!J77+HARIAN!J82</f>
        <v>8</v>
      </c>
      <c r="K66" s="71">
        <f>HARIAN!K77+HARIAN!K82</f>
        <v>1</v>
      </c>
      <c r="L66" s="71">
        <f>HARIAN!L77+HARIAN!L82</f>
        <v>0</v>
      </c>
      <c r="M66" s="71">
        <f>HARIAN!M77+HARIAN!M82</f>
        <v>0</v>
      </c>
      <c r="N66" s="71">
        <f>HARIAN!N77+HARIAN!N82</f>
        <v>1</v>
      </c>
      <c r="O66" s="71">
        <f>HARIAN!O77+HARIAN!O82</f>
        <v>1</v>
      </c>
      <c r="P66" s="71">
        <f>HARIAN!P77+HARIAN!P82</f>
        <v>13</v>
      </c>
      <c r="Q66" s="40">
        <f t="shared" si="2"/>
        <v>0.56521739130434778</v>
      </c>
      <c r="R66" s="40">
        <f t="shared" si="1"/>
        <v>0.8666666666666667</v>
      </c>
      <c r="S66" s="40">
        <f>VLOOKUP(C66,Sheet3!$A$19:$G$81,7,FALSE)</f>
        <v>1</v>
      </c>
      <c r="T66" s="10">
        <f t="shared" si="3"/>
        <v>0.56521739130434778</v>
      </c>
      <c r="U66" s="10">
        <f t="shared" si="4"/>
        <v>0.8666666666666667</v>
      </c>
    </row>
    <row r="67" spans="2:21" ht="15.75">
      <c r="B67" s="187"/>
      <c r="C67" s="92" t="s">
        <v>666</v>
      </c>
      <c r="D67" s="71">
        <f>HARIAN!D78+HARIAN!D80</f>
        <v>55</v>
      </c>
      <c r="E67" s="71">
        <f>HARIAN!E78+HARIAN!E80</f>
        <v>3</v>
      </c>
      <c r="F67" s="71">
        <f>HARIAN!F78+HARIAN!F80</f>
        <v>3</v>
      </c>
      <c r="G67" s="71">
        <f>HARIAN!G78+HARIAN!G80</f>
        <v>0</v>
      </c>
      <c r="H67" s="71">
        <f>HARIAN!H78+HARIAN!H80</f>
        <v>0</v>
      </c>
      <c r="I67" s="71">
        <f>HARIAN!I78+HARIAN!I80</f>
        <v>5</v>
      </c>
      <c r="J67" s="71">
        <f>HARIAN!J78+HARIAN!J80</f>
        <v>8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36</v>
      </c>
      <c r="Q67" s="40">
        <f t="shared" si="2"/>
        <v>0.76595744680851063</v>
      </c>
      <c r="R67" s="40">
        <f t="shared" si="1"/>
        <v>1</v>
      </c>
      <c r="S67" s="40">
        <f>VLOOKUP(C67,Sheet3!$A$19:$G$81,7,FALSE)</f>
        <v>1</v>
      </c>
      <c r="T67" s="10">
        <f t="shared" si="3"/>
        <v>0.76595744680851063</v>
      </c>
      <c r="U67" s="10">
        <f t="shared" si="4"/>
        <v>1</v>
      </c>
    </row>
    <row r="68" spans="2:21" ht="15.75">
      <c r="B68" s="150" t="s">
        <v>62</v>
      </c>
      <c r="C68" s="150"/>
      <c r="D68" s="26">
        <f t="shared" ref="D68:P68" si="5">SUM(D32:D67)</f>
        <v>674</v>
      </c>
      <c r="E68" s="26">
        <f t="shared" si="5"/>
        <v>18</v>
      </c>
      <c r="F68" s="26">
        <f t="shared" si="5"/>
        <v>25</v>
      </c>
      <c r="G68" s="26">
        <f t="shared" si="5"/>
        <v>3</v>
      </c>
      <c r="H68" s="26">
        <f t="shared" si="5"/>
        <v>4</v>
      </c>
      <c r="I68" s="26">
        <f t="shared" si="5"/>
        <v>68</v>
      </c>
      <c r="J68" s="26">
        <f t="shared" si="5"/>
        <v>74</v>
      </c>
      <c r="K68" s="26">
        <f t="shared" si="5"/>
        <v>5</v>
      </c>
      <c r="L68" s="26">
        <f t="shared" si="5"/>
        <v>3</v>
      </c>
      <c r="M68" s="26">
        <f t="shared" si="5"/>
        <v>32</v>
      </c>
      <c r="N68" s="26">
        <f t="shared" si="5"/>
        <v>12</v>
      </c>
      <c r="O68" s="26">
        <f t="shared" si="5"/>
        <v>16</v>
      </c>
      <c r="P68" s="26">
        <f t="shared" si="5"/>
        <v>414</v>
      </c>
      <c r="Q68" s="41">
        <f>Q14</f>
        <v>0.71701388888888884</v>
      </c>
      <c r="R68" s="41">
        <f>R14</f>
        <v>0.87315010570824525</v>
      </c>
      <c r="S68" s="41">
        <f>S14</f>
        <v>0.96376811594202894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workbookViewId="0">
      <selection activeCell="C3" sqref="C3:N3"/>
    </sheetView>
  </sheetViews>
  <sheetFormatPr defaultRowHeight="15"/>
  <cols>
    <col min="2" max="2" width="12.85546875" bestFit="1" customWidth="1"/>
    <col min="3" max="3" width="19.28515625" bestFit="1" customWidth="1"/>
    <col min="4" max="4" width="19.28515625" customWidth="1"/>
    <col min="7" max="7" width="11.5703125" customWidth="1"/>
    <col min="9" max="9" width="10" customWidth="1"/>
    <col min="10" max="10" width="9.85546875" customWidth="1"/>
    <col min="12" max="12" width="14.42578125" customWidth="1"/>
    <col min="13" max="13" width="14.5703125" customWidth="1"/>
    <col min="14" max="14" width="15.7109375" customWidth="1"/>
  </cols>
  <sheetData>
    <row r="1" spans="3:14">
      <c r="C1" s="188" t="s">
        <v>866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</row>
    <row r="2" spans="3:14">
      <c r="C2" s="127" t="str">
        <f ca="1">LAPORAN!C2</f>
        <v xml:space="preserve">PERIODE ORDER &amp; PS : 2026-09-01 to  2026-09-08 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</row>
    <row r="3" spans="3:14">
      <c r="C3" s="127" t="str">
        <f>LAPORAN!C3</f>
        <v>Last update proses : 09-09-2026 09:34:13 WIB (Source: ETL XPRO)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</row>
    <row r="5" spans="3:14" ht="47.25">
      <c r="C5" s="74" t="s">
        <v>1</v>
      </c>
      <c r="D5" s="74" t="s">
        <v>960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75">
      <c r="C6" s="76" t="str">
        <f>[1]LAPORAN!C9</f>
        <v>BALI</v>
      </c>
      <c r="D6" s="4">
        <f>LAPORAN!D9</f>
        <v>72</v>
      </c>
      <c r="E6" s="94">
        <f>LAPORAN!J9</f>
        <v>11</v>
      </c>
      <c r="F6" s="94">
        <f>LAPORAN!K9</f>
        <v>0</v>
      </c>
      <c r="G6" s="94">
        <f>LAPORAN!L9</f>
        <v>0</v>
      </c>
      <c r="H6" s="94">
        <f>LAPORAN!M9</f>
        <v>2</v>
      </c>
      <c r="I6" s="94">
        <f>LAPORAN!N9</f>
        <v>1</v>
      </c>
      <c r="J6" s="94">
        <f>LAPORAN!O9</f>
        <v>2</v>
      </c>
      <c r="K6" s="94">
        <f>LAPORAN!P9</f>
        <v>29</v>
      </c>
      <c r="L6" s="40">
        <f>LAPORAN!Q9</f>
        <v>0.56862745098039214</v>
      </c>
      <c r="M6" s="40">
        <f>LAPORAN!R9</f>
        <v>0.8529411764705882</v>
      </c>
      <c r="N6" s="40">
        <f>LAPORAN!S9</f>
        <v>1</v>
      </c>
    </row>
    <row r="7" spans="3:14" ht="15.75">
      <c r="C7" s="76" t="str">
        <f>[1]LAPORAN!C10</f>
        <v>JATIM BARAT</v>
      </c>
      <c r="D7" s="4">
        <f>LAPORAN!D10</f>
        <v>144</v>
      </c>
      <c r="E7" s="94">
        <f>LAPORAN!J10</f>
        <v>4</v>
      </c>
      <c r="F7" s="94">
        <f>LAPORAN!K10</f>
        <v>2</v>
      </c>
      <c r="G7" s="94">
        <f>LAPORAN!L10</f>
        <v>1</v>
      </c>
      <c r="H7" s="94">
        <f>LAPORAN!M10</f>
        <v>2</v>
      </c>
      <c r="I7" s="94">
        <f>LAPORAN!N10</f>
        <v>2</v>
      </c>
      <c r="J7" s="94">
        <f>LAPORAN!O10</f>
        <v>2</v>
      </c>
      <c r="K7" s="94">
        <f>LAPORAN!P10</f>
        <v>117</v>
      </c>
      <c r="L7" s="40">
        <f>LAPORAN!Q10</f>
        <v>0.88636363636363635</v>
      </c>
      <c r="M7" s="40">
        <f>LAPORAN!R10</f>
        <v>0.95121951219512191</v>
      </c>
      <c r="N7" s="40">
        <f>LAPORAN!S10</f>
        <v>0.96581196581196582</v>
      </c>
    </row>
    <row r="8" spans="3:14" ht="15.75">
      <c r="C8" s="76" t="str">
        <f>[1]LAPORAN!C11</f>
        <v>JATIM TIMUR</v>
      </c>
      <c r="D8" s="4">
        <f>LAPORAN!D11</f>
        <v>113</v>
      </c>
      <c r="E8" s="94">
        <f>LAPORAN!J11</f>
        <v>9</v>
      </c>
      <c r="F8" s="94">
        <f>LAPORAN!K11</f>
        <v>0</v>
      </c>
      <c r="G8" s="94">
        <f>LAPORAN!L11</f>
        <v>0</v>
      </c>
      <c r="H8" s="94">
        <f>LAPORAN!M11</f>
        <v>3</v>
      </c>
      <c r="I8" s="94">
        <f>LAPORAN!N11</f>
        <v>2</v>
      </c>
      <c r="J8" s="94">
        <f>LAPORAN!O11</f>
        <v>1</v>
      </c>
      <c r="K8" s="94">
        <f>LAPORAN!P11</f>
        <v>80</v>
      </c>
      <c r="L8" s="40">
        <f>LAPORAN!Q11</f>
        <v>0.77669902912621358</v>
      </c>
      <c r="M8" s="40">
        <f>LAPORAN!R11</f>
        <v>0.93023255813953487</v>
      </c>
      <c r="N8" s="40">
        <f>LAPORAN!S11</f>
        <v>1</v>
      </c>
    </row>
    <row r="9" spans="3:14" ht="15.75">
      <c r="C9" s="76" t="str">
        <f>[1]LAPORAN!C12</f>
        <v>NUSA TENGGARA</v>
      </c>
      <c r="D9" s="4">
        <f>LAPORAN!D12</f>
        <v>165</v>
      </c>
      <c r="E9" s="94">
        <f>LAPORAN!J12</f>
        <v>11</v>
      </c>
      <c r="F9" s="94">
        <f>LAPORAN!K12</f>
        <v>2</v>
      </c>
      <c r="G9" s="94">
        <f>LAPORAN!L12</f>
        <v>2</v>
      </c>
      <c r="H9" s="94">
        <f>LAPORAN!M12</f>
        <v>25</v>
      </c>
      <c r="I9" s="94">
        <f>LAPORAN!N12</f>
        <v>4</v>
      </c>
      <c r="J9" s="94">
        <f>LAPORAN!O12</f>
        <v>9</v>
      </c>
      <c r="K9" s="94">
        <f>LAPORAN!P12</f>
        <v>89</v>
      </c>
      <c r="L9" s="40">
        <f>LAPORAN!Q12</f>
        <v>0.6223776223776224</v>
      </c>
      <c r="M9" s="40">
        <f>LAPORAN!R12</f>
        <v>0.70078740157480313</v>
      </c>
      <c r="N9" s="40">
        <f>LAPORAN!S12</f>
        <v>0.8764044943820225</v>
      </c>
    </row>
    <row r="10" spans="3:14" ht="15.75">
      <c r="C10" s="76" t="str">
        <f>[1]LAPORAN!C13</f>
        <v>SURAMADU</v>
      </c>
      <c r="D10" s="4">
        <f>LAPORAN!D13</f>
        <v>180</v>
      </c>
      <c r="E10" s="94">
        <f>LAPORAN!J13</f>
        <v>39</v>
      </c>
      <c r="F10" s="94">
        <f>LAPORAN!K13</f>
        <v>1</v>
      </c>
      <c r="G10" s="94">
        <f>LAPORAN!L13</f>
        <v>0</v>
      </c>
      <c r="H10" s="94">
        <f>LAPORAN!M13</f>
        <v>0</v>
      </c>
      <c r="I10" s="94">
        <f>LAPORAN!N13</f>
        <v>3</v>
      </c>
      <c r="J10" s="94">
        <f>LAPORAN!O13</f>
        <v>2</v>
      </c>
      <c r="K10" s="94">
        <f>LAPORAN!P13</f>
        <v>98</v>
      </c>
      <c r="L10" s="40">
        <f>LAPORAN!Q13</f>
        <v>0.66666666666666663</v>
      </c>
      <c r="M10" s="40">
        <f>LAPORAN!R13</f>
        <v>0.95145631067961167</v>
      </c>
      <c r="N10" s="40">
        <f>LAPORAN!S13</f>
        <v>1</v>
      </c>
    </row>
    <row r="11" spans="3:14" ht="15.75">
      <c r="C11" s="95" t="str">
        <f>[1]LAPORAN!C14</f>
        <v>TOTAL</v>
      </c>
      <c r="D11" s="98">
        <f>LAPORAN!D14</f>
        <v>674</v>
      </c>
      <c r="E11" s="96">
        <f>LAPORAN!J14</f>
        <v>74</v>
      </c>
      <c r="F11" s="96">
        <f>LAPORAN!K14</f>
        <v>5</v>
      </c>
      <c r="G11" s="96">
        <f>LAPORAN!L14</f>
        <v>3</v>
      </c>
      <c r="H11" s="96">
        <f>LAPORAN!M14</f>
        <v>32</v>
      </c>
      <c r="I11" s="96">
        <f>LAPORAN!N14</f>
        <v>12</v>
      </c>
      <c r="J11" s="96">
        <f>LAPORAN!O14</f>
        <v>16</v>
      </c>
      <c r="K11" s="96">
        <f>LAPORAN!P14</f>
        <v>413</v>
      </c>
      <c r="L11" s="97">
        <f>LAPORAN!Q14</f>
        <v>0.71701388888888884</v>
      </c>
      <c r="M11" s="97">
        <f>LAPORAN!R14</f>
        <v>0.87315010570824525</v>
      </c>
      <c r="N11" s="97">
        <f>LAPORAN!S14</f>
        <v>0.96376811594202894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5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1</v>
      </c>
      <c r="Z7">
        <f>IFERROR(VLOOKUP(C7,'COPY DATA XPRO'!$C$7:$AI$58,24,FALSE),0)</f>
        <v>3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1</v>
      </c>
      <c r="AG7">
        <f>IFERROR(VLOOKUP(C7,'COPY DATA XPRO'!$C$7:$AI$58,31,FALSE),0)</f>
        <v>80</v>
      </c>
      <c r="AH7">
        <f>IFERROR(VLOOKUP(C7,'COPY DATA XPRO'!$C$7:$AI$58,32,FALSE),0)</f>
        <v>75</v>
      </c>
      <c r="AI7">
        <f>IFERROR(VLOOKUP(C7,'COPY DATA XPRO'!$C$7:$AI$58,33,FALSE),0)</f>
        <v>75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2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9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4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4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1</v>
      </c>
      <c r="AG9">
        <f>IFERROR(VLOOKUP(C9,'COPY DATA XPRO'!$C$7:$AI$58,31,FALSE),0)</f>
        <v>44.44</v>
      </c>
      <c r="AH9">
        <f>IFERROR(VLOOKUP(C9,'COPY DATA XPRO'!$C$7:$AI$58,32,FALSE),0)</f>
        <v>50</v>
      </c>
      <c r="AI9">
        <f>IFERROR(VLOOKUP(C9,'COPY DATA XPRO'!$C$7:$AI$58,33,FALSE),0)</f>
        <v>100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12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1</v>
      </c>
      <c r="I10">
        <f>IFERROR(VLOOKUP(C10,'COPY DATA XPRO'!$C$7:$AI$58,7,FALSE),0)</f>
        <v>4</v>
      </c>
      <c r="J10">
        <f>IFERROR(VLOOKUP(C10,'COPY DATA XPRO'!$C$7:$AI$58,8,FALSE),0)</f>
        <v>1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1</v>
      </c>
      <c r="N10">
        <f>IFERROR(VLOOKUP(C10,'COPY DATA XPRO'!$C$7:$AI$58,12,FALSE),0)</f>
        <v>0</v>
      </c>
      <c r="O10">
        <f>IFERROR(VLOOKUP(C10,'COPY DATA XPRO'!$C$7:$AI$58,13,FALSE),0)</f>
        <v>1</v>
      </c>
      <c r="P10">
        <f>IFERROR(VLOOKUP(C10,'COPY DATA XPRO'!$C$7:$AI$58,14,FALSE),0)</f>
        <v>2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4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50</v>
      </c>
      <c r="AH10">
        <f>IFERROR(VLOOKUP(C10,'COPY DATA XPRO'!$C$7:$AI$58,32,FALSE),0)</f>
        <v>50</v>
      </c>
      <c r="AI10">
        <f>IFERROR(VLOOKUP(C10,'COPY DATA XPRO'!$C$7:$AI$58,33,FALSE),0)</f>
        <v>66.67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10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2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5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3</v>
      </c>
      <c r="AG11">
        <f>IFERROR(VLOOKUP(C11,'COPY DATA XPRO'!$C$7:$AI$58,31,FALSE),0)</f>
        <v>50</v>
      </c>
      <c r="AH11">
        <f>IFERROR(VLOOKUP(C11,'COPY DATA XPRO'!$C$7:$AI$58,32,FALSE),0)</f>
        <v>71.430000000000007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1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14</v>
      </c>
      <c r="F13">
        <f>IFERROR(VLOOKUP(C13,'COPY DATA XPRO'!$C$7:$AI$58,4,FALSE),0)</f>
        <v>0</v>
      </c>
      <c r="G13">
        <f>IFERROR(VLOOKUP(C13,'COPY DATA XPRO'!$C$7:$AI$58,5,FALSE),0)</f>
        <v>1</v>
      </c>
      <c r="H13">
        <f>IFERROR(VLOOKUP(C13,'COPY DATA XPRO'!$C$7:$AI$58,6,FALSE),0)</f>
        <v>2</v>
      </c>
      <c r="I13">
        <f>IFERROR(VLOOKUP(C13,'COPY DATA XPRO'!$C$7:$AI$58,7,FALSE),0)</f>
        <v>2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1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1</v>
      </c>
      <c r="Y13">
        <f>IFERROR(VLOOKUP(C13,'COPY DATA XPRO'!$C$7:$AI$58,23,FALSE),0)</f>
        <v>0</v>
      </c>
      <c r="Z13">
        <f>IFERROR(VLOOKUP(C13,'COPY DATA XPRO'!$C$7:$AI$58,24,FALSE),0)</f>
        <v>4</v>
      </c>
      <c r="AA13">
        <f>IFERROR(VLOOKUP(C13,'COPY DATA XPRO'!$C$7:$AI$58,25,FALSE),0)</f>
        <v>0</v>
      </c>
      <c r="AB13">
        <f>IFERROR(VLOOKUP(C13,'COPY DATA XPRO'!$C$7:$AI$58,26,FALSE),0)</f>
        <v>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</v>
      </c>
      <c r="AF13">
        <f>IFERROR(VLOOKUP(C13,'COPY DATA XPRO'!$C$7:$AI$58,30,FALSE),0)</f>
        <v>3</v>
      </c>
      <c r="AG13">
        <f>IFERROR(VLOOKUP(C13,'COPY DATA XPRO'!$C$7:$AI$58,31,FALSE),0)</f>
        <v>42.86</v>
      </c>
      <c r="AH13">
        <f>IFERROR(VLOOKUP(C13,'COPY DATA XPRO'!$C$7:$AI$58,32,FALSE),0)</f>
        <v>44.44</v>
      </c>
      <c r="AI13">
        <f>IFERROR(VLOOKUP(C13,'COPY DATA XPRO'!$C$7:$AI$58,33,FALSE),0)</f>
        <v>80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19</v>
      </c>
      <c r="F14">
        <f>IFERROR(VLOOKUP(C14,'COPY DATA XPRO'!$C$7:$AI$58,4,FALSE),0)</f>
        <v>1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7</v>
      </c>
      <c r="J14">
        <f>IFERROR(VLOOKUP(C14,'COPY DATA XPRO'!$C$7:$AI$58,8,FALSE),0)</f>
        <v>3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1</v>
      </c>
      <c r="Z14">
        <f>IFERROR(VLOOKUP(C14,'COPY DATA XPRO'!$C$7:$AI$58,24,FALSE),0)</f>
        <v>7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42.11</v>
      </c>
      <c r="AH14">
        <f>IFERROR(VLOOKUP(C14,'COPY DATA XPRO'!$C$7:$AI$58,32,FALSE),0)</f>
        <v>58.33</v>
      </c>
      <c r="AI14">
        <f>IFERROR(VLOOKUP(C14,'COPY DATA XPRO'!$C$7:$AI$58,33,FALSE),0)</f>
        <v>87.5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16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1</v>
      </c>
      <c r="O15">
        <f>IFERROR(VLOOKUP(C15,'COPY DATA XPRO'!$C$7:$AI$58,13,FALSE),0)</f>
        <v>0</v>
      </c>
      <c r="P15">
        <f>IFERROR(VLOOKUP(C15,'COPY DATA XPRO'!$C$7:$AI$58,14,FALSE),0)</f>
        <v>1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12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3</v>
      </c>
      <c r="AG15">
        <f>IFERROR(VLOOKUP(C15,'COPY DATA XPRO'!$C$7:$AI$58,31,FALSE),0)</f>
        <v>81.25</v>
      </c>
      <c r="AH15">
        <f>IFERROR(VLOOKUP(C15,'COPY DATA XPRO'!$C$7:$AI$58,32,FALSE),0)</f>
        <v>92.31</v>
      </c>
      <c r="AI15">
        <f>IFERROR(VLOOKUP(C15,'COPY DATA XPRO'!$C$7:$AI$58,33,FALSE),0)</f>
        <v>92.31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7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1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1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1</v>
      </c>
      <c r="Y16">
        <f>IFERROR(VLOOKUP(C16,'COPY DATA XPRO'!$C$7:$AI$58,23,FALSE),0)</f>
        <v>0</v>
      </c>
      <c r="Z16">
        <f>IFERROR(VLOOKUP(C16,'COPY DATA XPRO'!$C$7:$AI$58,24,FALSE),0)</f>
        <v>4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1</v>
      </c>
      <c r="AG16">
        <f>IFERROR(VLOOKUP(C16,'COPY DATA XPRO'!$C$7:$AI$58,31,FALSE),0)</f>
        <v>71.430000000000007</v>
      </c>
      <c r="AH16">
        <f>IFERROR(VLOOKUP(C16,'COPY DATA XPRO'!$C$7:$AI$58,32,FALSE),0)</f>
        <v>80</v>
      </c>
      <c r="AI16">
        <f>IFERROR(VLOOKUP(C16,'COPY DATA XPRO'!$C$7:$AI$58,33,FALSE),0)</f>
        <v>80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17</v>
      </c>
      <c r="F17">
        <f>IFERROR(VLOOKUP(C17,'COPY DATA XPRO'!$C$7:$AI$58,4,FALSE),0)</f>
        <v>2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1</v>
      </c>
      <c r="Z17">
        <f>IFERROR(VLOOKUP(C17,'COPY DATA XPRO'!$C$7:$AI$58,24,FALSE),0)</f>
        <v>13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1</v>
      </c>
      <c r="AG17">
        <f>IFERROR(VLOOKUP(C17,'COPY DATA XPRO'!$C$7:$AI$58,31,FALSE),0)</f>
        <v>82.35</v>
      </c>
      <c r="AH17">
        <f>IFERROR(VLOOKUP(C17,'COPY DATA XPRO'!$C$7:$AI$58,32,FALSE),0)</f>
        <v>81.25</v>
      </c>
      <c r="AI17">
        <f>IFERROR(VLOOKUP(C17,'COPY DATA XPRO'!$C$7:$AI$58,33,FALSE),0)</f>
        <v>92.86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27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2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23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1</v>
      </c>
      <c r="AG18">
        <f>IFERROR(VLOOKUP(C18,'COPY DATA XPRO'!$C$7:$AI$58,31,FALSE),0)</f>
        <v>88.89</v>
      </c>
      <c r="AH18">
        <f>IFERROR(VLOOKUP(C18,'COPY DATA XPRO'!$C$7:$AI$58,32,FALSE),0)</f>
        <v>88.46</v>
      </c>
      <c r="AI18">
        <f>IFERROR(VLOOKUP(C18,'COPY DATA XPRO'!$C$7:$AI$58,33,FALSE),0)</f>
        <v>95.83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26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1</v>
      </c>
      <c r="K19">
        <f>IFERROR(VLOOKUP(C19,'COPY DATA XPRO'!$C$7:$AI$58,9,FALSE),0)</f>
        <v>0</v>
      </c>
      <c r="L19">
        <f>IFERROR(VLOOKUP(C19,'COPY DATA XPRO'!$C$7:$AI$58,10,FALSE),0)</f>
        <v>1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24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92.31</v>
      </c>
      <c r="AH19">
        <f>IFERROR(VLOOKUP(C19,'COPY DATA XPRO'!$C$7:$AI$58,32,FALSE),0)</f>
        <v>92.31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3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100</v>
      </c>
      <c r="AH20">
        <f>IFERROR(VLOOKUP(C20,'COPY DATA XPRO'!$C$7:$AI$58,32,FALSE),0)</f>
        <v>100</v>
      </c>
      <c r="AI20">
        <f>IFERROR(VLOOKUP(C20,'COPY DATA XPRO'!$C$7:$AI$58,33,FALSE),0)</f>
        <v>100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12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12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100</v>
      </c>
      <c r="AH21">
        <f>IFERROR(VLOOKUP(C21,'COPY DATA XPRO'!$C$7:$AI$58,32,FALSE),0)</f>
        <v>100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11</v>
      </c>
      <c r="F22">
        <f>IFERROR(VLOOKUP(C22,'COPY DATA XPRO'!$C$7:$AI$58,4,FALSE),0)</f>
        <v>1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1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1</v>
      </c>
      <c r="Y22">
        <f>IFERROR(VLOOKUP(C22,'COPY DATA XPRO'!$C$7:$AI$58,23,FALSE),0)</f>
        <v>0</v>
      </c>
      <c r="Z22">
        <f>IFERROR(VLOOKUP(C22,'COPY DATA XPRO'!$C$7:$AI$58,24,FALSE),0)</f>
        <v>8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1</v>
      </c>
      <c r="AG22">
        <f>IFERROR(VLOOKUP(C22,'COPY DATA XPRO'!$C$7:$AI$58,31,FALSE),0)</f>
        <v>81.819999999999993</v>
      </c>
      <c r="AH22">
        <f>IFERROR(VLOOKUP(C22,'COPY DATA XPRO'!$C$7:$AI$58,32,FALSE),0)</f>
        <v>80</v>
      </c>
      <c r="AI22">
        <f>IFERROR(VLOOKUP(C22,'COPY DATA XPRO'!$C$7:$AI$58,33,FALSE),0)</f>
        <v>88.89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6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4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0</v>
      </c>
      <c r="AG23">
        <f>IFERROR(VLOOKUP(C23,'COPY DATA XPRO'!$C$7:$AI$58,31,FALSE),0)</f>
        <v>83.33</v>
      </c>
      <c r="AH23">
        <f>IFERROR(VLOOKUP(C23,'COPY DATA XPRO'!$C$7:$AI$58,32,FALSE),0)</f>
        <v>80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6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1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5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83.33</v>
      </c>
      <c r="AH24">
        <f>IFERROR(VLOOKUP(C24,'COPY DATA XPRO'!$C$7:$AI$58,32,FALSE),0)</f>
        <v>83.33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8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5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3</v>
      </c>
      <c r="AG25">
        <f>IFERROR(VLOOKUP(C25,'COPY DATA XPRO'!$C$7:$AI$58,31,FALSE),0)</f>
        <v>62.5</v>
      </c>
      <c r="AH25">
        <f>IFERROR(VLOOKUP(C25,'COPY DATA XPRO'!$C$7:$AI$58,32,FALSE),0)</f>
        <v>100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5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1</v>
      </c>
      <c r="Z26">
        <f>IFERROR(VLOOKUP(C26,'COPY DATA XPRO'!$C$7:$AI$58,24,FALSE),0)</f>
        <v>4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100</v>
      </c>
      <c r="AH26">
        <f>IFERROR(VLOOKUP(C26,'COPY DATA XPRO'!$C$7:$AI$58,32,FALSE),0)</f>
        <v>80</v>
      </c>
      <c r="AI26">
        <f>IFERROR(VLOOKUP(C26,'COPY DATA XPRO'!$C$7:$AI$58,33,FALSE),0)</f>
        <v>80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11</v>
      </c>
      <c r="F27">
        <f>IFERROR(VLOOKUP(C27,'COPY DATA XPRO'!$C$7:$AI$58,4,FALSE),0)</f>
        <v>1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10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90.91</v>
      </c>
      <c r="AH27">
        <f>IFERROR(VLOOKUP(C27,'COPY DATA XPRO'!$C$7:$AI$58,32,FALSE),0)</f>
        <v>90.91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8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1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1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6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75</v>
      </c>
      <c r="AI28">
        <f>IFERROR(VLOOKUP(C28,'COPY DATA XPRO'!$C$7:$AI$58,33,FALSE),0)</f>
        <v>85.71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33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2</v>
      </c>
      <c r="J29">
        <f>IFERROR(VLOOKUP(C29,'COPY DATA XPRO'!$C$7:$AI$58,8,FALSE),0)</f>
        <v>6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2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2</v>
      </c>
      <c r="Q29">
        <f>IFERROR(VLOOKUP(C29,'COPY DATA XPRO'!$C$7:$AI$58,15,FALSE),0)</f>
        <v>0</v>
      </c>
      <c r="R29">
        <f>IFERROR(VLOOKUP(C29,'COPY DATA XPRO'!$C$7:$AI$58,16,FALSE),0)</f>
        <v>1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1</v>
      </c>
      <c r="Y29">
        <f>IFERROR(VLOOKUP(C29,'COPY DATA XPRO'!$C$7:$AI$58,23,FALSE),0)</f>
        <v>0</v>
      </c>
      <c r="Z29">
        <f>IFERROR(VLOOKUP(C29,'COPY DATA XPRO'!$C$7:$AI$58,24,FALSE),0)</f>
        <v>15</v>
      </c>
      <c r="AA29">
        <f>IFERROR(VLOOKUP(C29,'COPY DATA XPRO'!$C$7:$AI$58,25,FALSE),0)</f>
        <v>3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3</v>
      </c>
      <c r="AF29">
        <f>IFERROR(VLOOKUP(C29,'COPY DATA XPRO'!$C$7:$AI$58,30,FALSE),0)</f>
        <v>3</v>
      </c>
      <c r="AG29">
        <f>IFERROR(VLOOKUP(C29,'COPY DATA XPRO'!$C$7:$AI$58,31,FALSE),0)</f>
        <v>63.64</v>
      </c>
      <c r="AH29">
        <f>IFERROR(VLOOKUP(C29,'COPY DATA XPRO'!$C$7:$AI$58,32,FALSE),0)</f>
        <v>53.57</v>
      </c>
      <c r="AI29">
        <f>IFERROR(VLOOKUP(C29,'COPY DATA XPRO'!$C$7:$AI$58,33,FALSE),0)</f>
        <v>83.33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8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1</v>
      </c>
      <c r="Z30">
        <f>IFERROR(VLOOKUP(C30,'COPY DATA XPRO'!$C$7:$AI$58,24,FALSE),0)</f>
        <v>6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1</v>
      </c>
      <c r="AG30">
        <f>IFERROR(VLOOKUP(C30,'COPY DATA XPRO'!$C$7:$AI$58,31,FALSE),0)</f>
        <v>87.5</v>
      </c>
      <c r="AH30">
        <f>IFERROR(VLOOKUP(C30,'COPY DATA XPRO'!$C$7:$AI$58,32,FALSE),0)</f>
        <v>85.71</v>
      </c>
      <c r="AI30">
        <f>IFERROR(VLOOKUP(C30,'COPY DATA XPRO'!$C$7:$AI$58,33,FALSE),0)</f>
        <v>85.71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12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11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1</v>
      </c>
      <c r="AE31">
        <f>IFERROR(VLOOKUP(C31,'COPY DATA XPRO'!$C$7:$AI$58,29,FALSE),0)</f>
        <v>1</v>
      </c>
      <c r="AF31">
        <f>IFERROR(VLOOKUP(C31,'COPY DATA XPRO'!$C$7:$AI$58,30,FALSE),0)</f>
        <v>0</v>
      </c>
      <c r="AG31">
        <f>IFERROR(VLOOKUP(C31,'COPY DATA XPRO'!$C$7:$AI$58,31,FALSE),0)</f>
        <v>100</v>
      </c>
      <c r="AH31">
        <f>IFERROR(VLOOKUP(C31,'COPY DATA XPRO'!$C$7:$AI$58,32,FALSE),0)</f>
        <v>91.67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7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2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5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71.430000000000007</v>
      </c>
      <c r="AH32">
        <f>IFERROR(VLOOKUP(C32,'COPY DATA XPRO'!$C$7:$AI$58,32,FALSE),0)</f>
        <v>71.430000000000007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13</v>
      </c>
      <c r="F33">
        <f>IFERROR(VLOOKUP(C33,'COPY DATA XPRO'!$C$7:$AI$58,4,FALSE),0)</f>
        <v>0</v>
      </c>
      <c r="G33">
        <f>IFERROR(VLOOKUP(C33,'COPY DATA XPRO'!$C$7:$AI$58,5,FALSE),0)</f>
        <v>1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12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92.31</v>
      </c>
      <c r="AH33">
        <f>IFERROR(VLOOKUP(C33,'COPY DATA XPRO'!$C$7:$AI$58,32,FALSE),0)</f>
        <v>92.31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17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1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12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76.47</v>
      </c>
      <c r="AH34">
        <f>IFERROR(VLOOKUP(C34,'COPY DATA XPRO'!$C$7:$AI$58,32,FALSE),0)</f>
        <v>92.31</v>
      </c>
      <c r="AI34">
        <f>IFERROR(VLOOKUP(C34,'COPY DATA XPRO'!$C$7:$AI$58,33,FALSE),0)</f>
        <v>92.31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2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1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50</v>
      </c>
      <c r="AH35">
        <f>IFERROR(VLOOKUP(C35,'COPY DATA XPRO'!$C$7:$AI$58,32,FALSE),0)</f>
        <v>50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2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2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5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4</v>
      </c>
      <c r="O37">
        <f>IFERROR(VLOOKUP(C37,'COPY DATA XPRO'!$C$7:$AI$58,13,FALSE),0)</f>
        <v>0</v>
      </c>
      <c r="P37">
        <f>IFERROR(VLOOKUP(C37,'COPY DATA XPRO'!$C$7:$AI$58,14,FALSE),0)</f>
        <v>4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20</v>
      </c>
      <c r="AI37">
        <f>IFERROR(VLOOKUP(C37,'COPY DATA XPRO'!$C$7:$AI$58,33,FALSE),0)</f>
        <v>20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17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1</v>
      </c>
      <c r="N38">
        <f>IFERROR(VLOOKUP(C38,'COPY DATA XPRO'!$C$7:$AI$58,12,FALSE),0)</f>
        <v>1</v>
      </c>
      <c r="O38">
        <f>IFERROR(VLOOKUP(C38,'COPY DATA XPRO'!$C$7:$AI$58,13,FALSE),0)</f>
        <v>0</v>
      </c>
      <c r="P38">
        <f>IFERROR(VLOOKUP(C38,'COPY DATA XPRO'!$C$7:$AI$58,14,FALSE),0)</f>
        <v>2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0</v>
      </c>
      <c r="Z38">
        <f>IFERROR(VLOOKUP(C38,'COPY DATA XPRO'!$C$7:$AI$58,24,FALSE),0)</f>
        <v>10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4</v>
      </c>
      <c r="AG38">
        <f>IFERROR(VLOOKUP(C38,'COPY DATA XPRO'!$C$7:$AI$58,31,FALSE),0)</f>
        <v>70.59</v>
      </c>
      <c r="AH38">
        <f>IFERROR(VLOOKUP(C38,'COPY DATA XPRO'!$C$7:$AI$58,32,FALSE),0)</f>
        <v>76.92</v>
      </c>
      <c r="AI38">
        <f>IFERROR(VLOOKUP(C38,'COPY DATA XPRO'!$C$7:$AI$58,33,FALSE),0)</f>
        <v>83.33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6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3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1</v>
      </c>
      <c r="O39">
        <f>IFERROR(VLOOKUP(C39,'COPY DATA XPRO'!$C$7:$AI$58,13,FALSE),0)</f>
        <v>1</v>
      </c>
      <c r="P39">
        <f>IFERROR(VLOOKUP(C39,'COPY DATA XPRO'!$C$7:$AI$58,14,FALSE),0)</f>
        <v>2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50</v>
      </c>
      <c r="AH39">
        <f>IFERROR(VLOOKUP(C39,'COPY DATA XPRO'!$C$7:$AI$58,32,FALSE),0)</f>
        <v>16.670000000000002</v>
      </c>
      <c r="AI39">
        <f>IFERROR(VLOOKUP(C39,'COPY DATA XPRO'!$C$7:$AI$58,33,FALSE),0)</f>
        <v>33.33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23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3</v>
      </c>
      <c r="P40">
        <f>IFERROR(VLOOKUP(C40,'COPY DATA XPRO'!$C$7:$AI$58,14,FALSE),0)</f>
        <v>3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1</v>
      </c>
      <c r="Z40">
        <f>IFERROR(VLOOKUP(C40,'COPY DATA XPRO'!$C$7:$AI$58,24,FALSE),0)</f>
        <v>15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3</v>
      </c>
      <c r="AG40">
        <f>IFERROR(VLOOKUP(C40,'COPY DATA XPRO'!$C$7:$AI$58,31,FALSE),0)</f>
        <v>82.61</v>
      </c>
      <c r="AH40">
        <f>IFERROR(VLOOKUP(C40,'COPY DATA XPRO'!$C$7:$AI$58,32,FALSE),0)</f>
        <v>78.95</v>
      </c>
      <c r="AI40">
        <f>IFERROR(VLOOKUP(C40,'COPY DATA XPRO'!$C$7:$AI$58,33,FALSE),0)</f>
        <v>78.95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11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1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10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100</v>
      </c>
      <c r="AH41">
        <f>IFERROR(VLOOKUP(C41,'COPY DATA XPRO'!$C$7:$AI$58,32,FALSE),0)</f>
        <v>90.91</v>
      </c>
      <c r="AI41">
        <f>IFERROR(VLOOKUP(C41,'COPY DATA XPRO'!$C$7:$AI$58,33,FALSE),0)</f>
        <v>90.91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5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1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1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1</v>
      </c>
      <c r="W42">
        <f>IFERROR(VLOOKUP(C42,'COPY DATA XPRO'!$C$7:$AI$58,21,FALSE),0)</f>
        <v>0</v>
      </c>
      <c r="X42">
        <f>IFERROR(VLOOKUP(C42,'COPY DATA XPRO'!$C$7:$AI$58,22,FALSE),0)</f>
        <v>2</v>
      </c>
      <c r="Y42">
        <f>IFERROR(VLOOKUP(C42,'COPY DATA XPRO'!$C$7:$AI$58,23,FALSE),0)</f>
        <v>1</v>
      </c>
      <c r="Z42">
        <f>IFERROR(VLOOKUP(C42,'COPY DATA XPRO'!$C$7:$AI$58,24,FALSE),0)</f>
        <v>1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80</v>
      </c>
      <c r="AH42">
        <f>IFERROR(VLOOKUP(C42,'COPY DATA XPRO'!$C$7:$AI$58,32,FALSE),0)</f>
        <v>20</v>
      </c>
      <c r="AI42">
        <f>IFERROR(VLOOKUP(C42,'COPY DATA XPRO'!$C$7:$AI$58,33,FALSE),0)</f>
        <v>25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29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0</v>
      </c>
      <c r="K43">
        <f>IFERROR(VLOOKUP(C43,'COPY DATA XPRO'!$C$7:$AI$58,9,FALSE),0)</f>
        <v>1</v>
      </c>
      <c r="L43">
        <f>IFERROR(VLOOKUP(C43,'COPY DATA XPRO'!$C$7:$AI$58,10,FALSE),0)</f>
        <v>1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0</v>
      </c>
      <c r="P43">
        <f>IFERROR(VLOOKUP(C43,'COPY DATA XPRO'!$C$7:$AI$58,14,FALSE),0)</f>
        <v>1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19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7</v>
      </c>
      <c r="AG43">
        <f>IFERROR(VLOOKUP(C43,'COPY DATA XPRO'!$C$7:$AI$58,31,FALSE),0)</f>
        <v>68.97</v>
      </c>
      <c r="AH43">
        <f>IFERROR(VLOOKUP(C43,'COPY DATA XPRO'!$C$7:$AI$58,32,FALSE),0)</f>
        <v>90.48</v>
      </c>
      <c r="AI43">
        <f>IFERROR(VLOOKUP(C43,'COPY DATA XPRO'!$C$7:$AI$58,33,FALSE),0)</f>
        <v>95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28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1</v>
      </c>
      <c r="I44">
        <f>IFERROR(VLOOKUP(C44,'COPY DATA XPRO'!$C$7:$AI$58,7,FALSE),0)</f>
        <v>0</v>
      </c>
      <c r="J44">
        <f>IFERROR(VLOOKUP(C44,'COPY DATA XPRO'!$C$7:$AI$58,8,FALSE),0)</f>
        <v>2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2</v>
      </c>
      <c r="N44">
        <f>IFERROR(VLOOKUP(C44,'COPY DATA XPRO'!$C$7:$AI$58,12,FALSE),0)</f>
        <v>2</v>
      </c>
      <c r="O44">
        <f>IFERROR(VLOOKUP(C44,'COPY DATA XPRO'!$C$7:$AI$58,13,FALSE),0)</f>
        <v>2</v>
      </c>
      <c r="P44">
        <f>IFERROR(VLOOKUP(C44,'COPY DATA XPRO'!$C$7:$AI$58,14,FALSE),0)</f>
        <v>6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1</v>
      </c>
      <c r="Z44">
        <f>IFERROR(VLOOKUP(C44,'COPY DATA XPRO'!$C$7:$AI$58,24,FALSE),0)</f>
        <v>15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3</v>
      </c>
      <c r="AG44">
        <f>IFERROR(VLOOKUP(C44,'COPY DATA XPRO'!$C$7:$AI$58,31,FALSE),0)</f>
        <v>78.569999999999993</v>
      </c>
      <c r="AH44">
        <f>IFERROR(VLOOKUP(C44,'COPY DATA XPRO'!$C$7:$AI$58,32,FALSE),0)</f>
        <v>60</v>
      </c>
      <c r="AI44">
        <f>IFERROR(VLOOKUP(C44,'COPY DATA XPRO'!$C$7:$AI$58,33,FALSE),0)</f>
        <v>68.180000000000007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11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1</v>
      </c>
      <c r="N45">
        <f>IFERROR(VLOOKUP(C45,'COPY DATA XPRO'!$C$7:$AI$58,12,FALSE),0)</f>
        <v>0</v>
      </c>
      <c r="O45">
        <f>IFERROR(VLOOKUP(C45,'COPY DATA XPRO'!$C$7:$AI$58,13,FALSE),0)</f>
        <v>1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1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5</v>
      </c>
      <c r="Z45">
        <f>IFERROR(VLOOKUP(C45,'COPY DATA XPRO'!$C$7:$AI$58,24,FALSE),0)</f>
        <v>2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90.91</v>
      </c>
      <c r="AH45">
        <f>IFERROR(VLOOKUP(C45,'COPY DATA XPRO'!$C$7:$AI$58,32,FALSE),0)</f>
        <v>18.18</v>
      </c>
      <c r="AI45">
        <f>IFERROR(VLOOKUP(C45,'COPY DATA XPRO'!$C$7:$AI$58,33,FALSE),0)</f>
        <v>20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27</v>
      </c>
      <c r="F46">
        <f>IFERROR(VLOOKUP(C46,'COPY DATA XPRO'!$C$7:$AI$58,4,FALSE),0)</f>
        <v>0</v>
      </c>
      <c r="G46">
        <f>IFERROR(VLOOKUP(C46,'COPY DATA XPRO'!$C$7:$AI$58,5,FALSE),0)</f>
        <v>2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4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3</v>
      </c>
      <c r="N46">
        <f>IFERROR(VLOOKUP(C46,'COPY DATA XPRO'!$C$7:$AI$58,12,FALSE),0)</f>
        <v>0</v>
      </c>
      <c r="O46">
        <f>IFERROR(VLOOKUP(C46,'COPY DATA XPRO'!$C$7:$AI$58,13,FALSE),0)</f>
        <v>1</v>
      </c>
      <c r="P46">
        <f>IFERROR(VLOOKUP(C46,'COPY DATA XPRO'!$C$7:$AI$58,14,FALSE),0)</f>
        <v>4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13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3</v>
      </c>
      <c r="AG46">
        <f>IFERROR(VLOOKUP(C46,'COPY DATA XPRO'!$C$7:$AI$58,31,FALSE),0)</f>
        <v>66.67</v>
      </c>
      <c r="AH46">
        <f>IFERROR(VLOOKUP(C46,'COPY DATA XPRO'!$C$7:$AI$58,32,FALSE),0)</f>
        <v>54.17</v>
      </c>
      <c r="AI46">
        <f>IFERROR(VLOOKUP(C46,'COPY DATA XPRO'!$C$7:$AI$58,33,FALSE),0)</f>
        <v>72.22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3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1</v>
      </c>
      <c r="Z48">
        <f>IFERROR(VLOOKUP(C48,'COPY DATA XPRO'!$C$7:$AI$58,24,FALSE),0)</f>
        <v>2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66.67</v>
      </c>
      <c r="AI48">
        <f>IFERROR(VLOOKUP(C48,'COPY DATA XPRO'!$C$7:$AI$58,33,FALSE),0)</f>
        <v>66.67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27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1</v>
      </c>
      <c r="I49">
        <f>IFERROR(VLOOKUP(C49,'COPY DATA XPRO'!$C$7:$AI$58,7,FALSE),0)</f>
        <v>2</v>
      </c>
      <c r="J49">
        <f>IFERROR(VLOOKUP(C49,'COPY DATA XPRO'!$C$7:$AI$58,8,FALSE),0)</f>
        <v>10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8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4</v>
      </c>
      <c r="AG49">
        <f>IFERROR(VLOOKUP(C49,'COPY DATA XPRO'!$C$7:$AI$58,31,FALSE),0)</f>
        <v>33.33</v>
      </c>
      <c r="AH49">
        <f>IFERROR(VLOOKUP(C49,'COPY DATA XPRO'!$C$7:$AI$58,32,FALSE),0)</f>
        <v>38.1</v>
      </c>
      <c r="AI49">
        <f>IFERROR(VLOOKUP(C49,'COPY DATA XPRO'!$C$7:$AI$58,33,FALSE),0)</f>
        <v>88.89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27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6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1</v>
      </c>
      <c r="Z50">
        <f>IFERROR(VLOOKUP(C50,'COPY DATA XPRO'!$C$7:$AI$58,24,FALSE),0)</f>
        <v>15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5</v>
      </c>
      <c r="AG50">
        <f>IFERROR(VLOOKUP(C50,'COPY DATA XPRO'!$C$7:$AI$58,31,FALSE),0)</f>
        <v>59.26</v>
      </c>
      <c r="AH50">
        <f>IFERROR(VLOOKUP(C50,'COPY DATA XPRO'!$C$7:$AI$58,32,FALSE),0)</f>
        <v>68.180000000000007</v>
      </c>
      <c r="AI50">
        <f>IFERROR(VLOOKUP(C50,'COPY DATA XPRO'!$C$7:$AI$58,33,FALSE),0)</f>
        <v>93.75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13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3</v>
      </c>
      <c r="K51">
        <f>IFERROR(VLOOKUP(C51,'COPY DATA XPRO'!$C$7:$AI$58,9,FALSE),0)</f>
        <v>1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1</v>
      </c>
      <c r="Z51">
        <f>IFERROR(VLOOKUP(C51,'COPY DATA XPRO'!$C$7:$AI$58,24,FALSE),0)</f>
        <v>5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3</v>
      </c>
      <c r="AG51">
        <f>IFERROR(VLOOKUP(C51,'COPY DATA XPRO'!$C$7:$AI$58,31,FALSE),0)</f>
        <v>46.15</v>
      </c>
      <c r="AH51">
        <f>IFERROR(VLOOKUP(C51,'COPY DATA XPRO'!$C$7:$AI$58,32,FALSE),0)</f>
        <v>55.56</v>
      </c>
      <c r="AI51">
        <f>IFERROR(VLOOKUP(C51,'COPY DATA XPRO'!$C$7:$AI$58,33,FALSE),0)</f>
        <v>83.33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7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0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5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2</v>
      </c>
      <c r="AG52">
        <f>IFERROR(VLOOKUP(C52,'COPY DATA XPRO'!$C$7:$AI$58,31,FALSE),0)</f>
        <v>71.430000000000007</v>
      </c>
      <c r="AH52">
        <f>IFERROR(VLOOKUP(C52,'COPY DATA XPRO'!$C$7:$AI$58,32,FALSE),0)</f>
        <v>100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9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0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6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2</v>
      </c>
      <c r="AG53">
        <f>IFERROR(VLOOKUP(C53,'COPY DATA XPRO'!$C$7:$AI$58,31,FALSE),0)</f>
        <v>77.78</v>
      </c>
      <c r="AH53">
        <f>IFERROR(VLOOKUP(C53,'COPY DATA XPRO'!$C$7:$AI$58,32,FALSE),0)</f>
        <v>85.71</v>
      </c>
      <c r="AI53">
        <f>IFERROR(VLOOKUP(C53,'COPY DATA XPRO'!$C$7:$AI$58,33,FALSE),0)</f>
        <v>85.71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48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3</v>
      </c>
      <c r="I54">
        <f>IFERROR(VLOOKUP(C54,'COPY DATA XPRO'!$C$7:$AI$58,7,FALSE),0)</f>
        <v>3</v>
      </c>
      <c r="J54">
        <f>IFERROR(VLOOKUP(C54,'COPY DATA XPRO'!$C$7:$AI$58,8,FALSE),0)</f>
        <v>8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31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3</v>
      </c>
      <c r="AG54">
        <f>IFERROR(VLOOKUP(C54,'COPY DATA XPRO'!$C$7:$AI$58,31,FALSE),0)</f>
        <v>64.58</v>
      </c>
      <c r="AH54">
        <f>IFERROR(VLOOKUP(C54,'COPY DATA XPRO'!$C$7:$AI$58,32,FALSE),0)</f>
        <v>73.81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30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1</v>
      </c>
      <c r="J55">
        <f>IFERROR(VLOOKUP(C55,'COPY DATA XPRO'!$C$7:$AI$58,8,FALSE),0)</f>
        <v>7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20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2</v>
      </c>
      <c r="AG55">
        <f>IFERROR(VLOOKUP(C55,'COPY DATA XPRO'!$C$7:$AI$58,31,FALSE),0)</f>
        <v>66.67</v>
      </c>
      <c r="AH55">
        <f>IFERROR(VLOOKUP(C55,'COPY DATA XPRO'!$C$7:$AI$58,32,FALSE),0)</f>
        <v>74.069999999999993</v>
      </c>
      <c r="AI55">
        <f>IFERROR(VLOOKUP(C55,'COPY DATA XPRO'!$C$7:$AI$58,33,FALSE),0)</f>
        <v>100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19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5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1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1</v>
      </c>
      <c r="Y56">
        <f>IFERROR(VLOOKUP(C56,'COPY DATA XPRO'!$C$7:$AI$58,23,FALSE),0)</f>
        <v>0</v>
      </c>
      <c r="Z56">
        <f>IFERROR(VLOOKUP(C56,'COPY DATA XPRO'!$C$7:$AI$58,24,FALSE),0)</f>
        <v>8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5</v>
      </c>
      <c r="AG56">
        <f>IFERROR(VLOOKUP(C56,'COPY DATA XPRO'!$C$7:$AI$58,31,FALSE),0)</f>
        <v>47.37</v>
      </c>
      <c r="AH56">
        <f>IFERROR(VLOOKUP(C56,'COPY DATA XPRO'!$C$7:$AI$58,32,FALSE),0)</f>
        <v>57.14</v>
      </c>
      <c r="AI56">
        <f>IFERROR(VLOOKUP(C56,'COPY DATA XPRO'!$C$7:$AI$58,33,FALSE),0)</f>
        <v>88.89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03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03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03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03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C3:C6"/>
    <mergeCell ref="C63:C66"/>
    <mergeCell ref="D3:D6"/>
    <mergeCell ref="D63:D66"/>
    <mergeCell ref="E3:E6"/>
    <mergeCell ref="E63:E66"/>
    <mergeCell ref="F3:F6"/>
    <mergeCell ref="F63:F66"/>
    <mergeCell ref="G3:G6"/>
    <mergeCell ref="G63:G66"/>
    <mergeCell ref="H3:H6"/>
    <mergeCell ref="H63:H66"/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24" zoomScale="60" zoomScaleNormal="60" workbookViewId="0">
      <selection activeCell="C50" sqref="C50:AI57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5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3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80</v>
      </c>
      <c r="AH7">
        <v>75</v>
      </c>
      <c r="AI7">
        <v>75</v>
      </c>
    </row>
    <row r="8" spans="2:35">
      <c r="C8" t="s">
        <v>80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9</v>
      </c>
      <c r="F9">
        <v>0</v>
      </c>
      <c r="G9">
        <v>0</v>
      </c>
      <c r="H9">
        <v>0</v>
      </c>
      <c r="I9">
        <v>0</v>
      </c>
      <c r="J9">
        <v>4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4</v>
      </c>
      <c r="AA9">
        <v>0</v>
      </c>
      <c r="AB9">
        <v>0</v>
      </c>
      <c r="AC9">
        <v>0</v>
      </c>
      <c r="AD9">
        <v>0</v>
      </c>
      <c r="AE9">
        <v>0</v>
      </c>
      <c r="AF9">
        <v>1</v>
      </c>
      <c r="AG9">
        <v>44.44</v>
      </c>
      <c r="AH9">
        <v>50</v>
      </c>
      <c r="AI9">
        <v>100</v>
      </c>
    </row>
    <row r="10" spans="2:35">
      <c r="C10" t="s">
        <v>82</v>
      </c>
      <c r="D10">
        <v>0</v>
      </c>
      <c r="E10">
        <v>12</v>
      </c>
      <c r="F10">
        <v>0</v>
      </c>
      <c r="G10">
        <v>0</v>
      </c>
      <c r="H10">
        <v>1</v>
      </c>
      <c r="I10">
        <v>4</v>
      </c>
      <c r="J10">
        <v>1</v>
      </c>
      <c r="K10">
        <v>0</v>
      </c>
      <c r="L10">
        <v>0</v>
      </c>
      <c r="M10">
        <v>1</v>
      </c>
      <c r="N10">
        <v>0</v>
      </c>
      <c r="O10">
        <v>1</v>
      </c>
      <c r="P10">
        <v>2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4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50</v>
      </c>
      <c r="AH10">
        <v>50</v>
      </c>
      <c r="AI10">
        <v>66.67</v>
      </c>
    </row>
    <row r="11" spans="2:35">
      <c r="C11" t="s">
        <v>83</v>
      </c>
      <c r="D11">
        <v>0</v>
      </c>
      <c r="E11">
        <v>10</v>
      </c>
      <c r="F11">
        <v>0</v>
      </c>
      <c r="G11">
        <v>0</v>
      </c>
      <c r="H11">
        <v>0</v>
      </c>
      <c r="I11">
        <v>0</v>
      </c>
      <c r="J11">
        <v>2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5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3</v>
      </c>
      <c r="AG11">
        <v>50</v>
      </c>
      <c r="AH11">
        <v>71.430000000000007</v>
      </c>
      <c r="AI11">
        <v>100</v>
      </c>
    </row>
    <row r="12" spans="2:35">
      <c r="C12" t="s">
        <v>84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</row>
    <row r="13" spans="2:35">
      <c r="C13" t="s">
        <v>85</v>
      </c>
      <c r="D13">
        <v>0</v>
      </c>
      <c r="E13">
        <v>14</v>
      </c>
      <c r="F13">
        <v>0</v>
      </c>
      <c r="G13">
        <v>1</v>
      </c>
      <c r="H13">
        <v>2</v>
      </c>
      <c r="I13">
        <v>2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0</v>
      </c>
      <c r="Z13">
        <v>4</v>
      </c>
      <c r="AA13">
        <v>0</v>
      </c>
      <c r="AB13">
        <v>1</v>
      </c>
      <c r="AC13">
        <v>0</v>
      </c>
      <c r="AD13">
        <v>0</v>
      </c>
      <c r="AE13">
        <v>1</v>
      </c>
      <c r="AF13">
        <v>3</v>
      </c>
      <c r="AG13">
        <v>42.86</v>
      </c>
      <c r="AH13">
        <v>44.44</v>
      </c>
      <c r="AI13">
        <v>80</v>
      </c>
    </row>
    <row r="14" spans="2:35">
      <c r="C14" t="s">
        <v>86</v>
      </c>
      <c r="D14">
        <v>0</v>
      </c>
      <c r="E14">
        <v>19</v>
      </c>
      <c r="F14">
        <v>1</v>
      </c>
      <c r="G14">
        <v>0</v>
      </c>
      <c r="H14">
        <v>0</v>
      </c>
      <c r="I14">
        <v>7</v>
      </c>
      <c r="J14">
        <v>3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7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42.11</v>
      </c>
      <c r="AH14">
        <v>58.33</v>
      </c>
      <c r="AI14">
        <v>87.5</v>
      </c>
    </row>
    <row r="16" spans="2:35">
      <c r="B16" t="s">
        <v>38</v>
      </c>
      <c r="C16" t="s">
        <v>87</v>
      </c>
      <c r="D16">
        <v>0</v>
      </c>
      <c r="E16">
        <v>16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12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3</v>
      </c>
      <c r="AG16">
        <v>81.25</v>
      </c>
      <c r="AH16">
        <v>92.31</v>
      </c>
      <c r="AI16">
        <v>92.31</v>
      </c>
    </row>
    <row r="17" spans="2:35">
      <c r="C17" t="s">
        <v>88</v>
      </c>
      <c r="D17">
        <v>0</v>
      </c>
      <c r="E17">
        <v>7</v>
      </c>
      <c r="F17">
        <v>0</v>
      </c>
      <c r="G17">
        <v>0</v>
      </c>
      <c r="H17"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4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71.430000000000007</v>
      </c>
      <c r="AH17">
        <v>80</v>
      </c>
      <c r="AI17">
        <v>80</v>
      </c>
    </row>
    <row r="18" spans="2:35">
      <c r="C18" t="s">
        <v>89</v>
      </c>
      <c r="D18">
        <v>0</v>
      </c>
      <c r="E18">
        <v>17</v>
      </c>
      <c r="F18">
        <v>2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13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82.35</v>
      </c>
      <c r="AH18">
        <v>81.25</v>
      </c>
      <c r="AI18">
        <v>92.86</v>
      </c>
    </row>
    <row r="19" spans="2:35">
      <c r="C19" t="s">
        <v>90</v>
      </c>
      <c r="D19">
        <v>0</v>
      </c>
      <c r="E19">
        <v>27</v>
      </c>
      <c r="F19">
        <v>0</v>
      </c>
      <c r="G19">
        <v>0</v>
      </c>
      <c r="H19">
        <v>0</v>
      </c>
      <c r="I19">
        <v>0</v>
      </c>
      <c r="J19">
        <v>2</v>
      </c>
      <c r="K19">
        <v>0</v>
      </c>
      <c r="L19">
        <v>0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23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</v>
      </c>
      <c r="AG19">
        <v>88.89</v>
      </c>
      <c r="AH19">
        <v>88.46</v>
      </c>
      <c r="AI19">
        <v>95.83</v>
      </c>
    </row>
    <row r="20" spans="2:35">
      <c r="C20" t="s">
        <v>91</v>
      </c>
      <c r="D20">
        <v>0</v>
      </c>
      <c r="E20">
        <v>26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24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92.31</v>
      </c>
      <c r="AH20">
        <v>92.31</v>
      </c>
      <c r="AI20">
        <v>100</v>
      </c>
    </row>
    <row r="21" spans="2:35">
      <c r="C21" t="s">
        <v>92</v>
      </c>
      <c r="D21">
        <v>0</v>
      </c>
      <c r="E21">
        <v>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3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100</v>
      </c>
      <c r="AH21">
        <v>100</v>
      </c>
      <c r="AI21">
        <v>100</v>
      </c>
    </row>
    <row r="22" spans="2:35">
      <c r="C22" t="s">
        <v>93</v>
      </c>
      <c r="D22">
        <v>0</v>
      </c>
      <c r="E22">
        <v>12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12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100</v>
      </c>
      <c r="AH22">
        <v>100</v>
      </c>
      <c r="AI22">
        <v>100</v>
      </c>
    </row>
    <row r="23" spans="2:35">
      <c r="C23" t="s">
        <v>94</v>
      </c>
      <c r="D23">
        <v>0</v>
      </c>
      <c r="E23">
        <v>11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8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81.819999999999993</v>
      </c>
      <c r="AH23">
        <v>80</v>
      </c>
      <c r="AI23">
        <v>88.89</v>
      </c>
    </row>
    <row r="24" spans="2:35">
      <c r="C24" t="s">
        <v>95</v>
      </c>
      <c r="D24">
        <v>0</v>
      </c>
      <c r="E24">
        <v>6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4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0</v>
      </c>
      <c r="AG24">
        <v>83.33</v>
      </c>
      <c r="AH24">
        <v>80</v>
      </c>
      <c r="AI24">
        <v>100</v>
      </c>
    </row>
    <row r="25" spans="2:35">
      <c r="C25" t="s">
        <v>96</v>
      </c>
      <c r="D25">
        <v>0</v>
      </c>
      <c r="E25">
        <v>6</v>
      </c>
      <c r="F25">
        <v>0</v>
      </c>
      <c r="G25">
        <v>0</v>
      </c>
      <c r="H25">
        <v>0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5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83.33</v>
      </c>
      <c r="AH25">
        <v>83.33</v>
      </c>
      <c r="AI25">
        <v>100</v>
      </c>
    </row>
    <row r="26" spans="2:35">
      <c r="C26" t="s">
        <v>97</v>
      </c>
      <c r="D26">
        <v>0</v>
      </c>
      <c r="E26">
        <v>8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5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3</v>
      </c>
      <c r="AG26">
        <v>62.5</v>
      </c>
      <c r="AH26">
        <v>100</v>
      </c>
      <c r="AI26">
        <v>100</v>
      </c>
    </row>
    <row r="27" spans="2:35">
      <c r="C27" t="s">
        <v>98</v>
      </c>
      <c r="D27">
        <v>0</v>
      </c>
      <c r="E27">
        <v>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4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80</v>
      </c>
      <c r="AI27">
        <v>80</v>
      </c>
    </row>
    <row r="28" spans="2:35">
      <c r="B28" t="s">
        <v>42</v>
      </c>
      <c r="C28" t="s">
        <v>99</v>
      </c>
      <c r="D28">
        <v>0</v>
      </c>
      <c r="E28">
        <v>11</v>
      </c>
      <c r="F28">
        <v>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90.91</v>
      </c>
      <c r="AH28">
        <v>90.91</v>
      </c>
      <c r="AI28">
        <v>100</v>
      </c>
    </row>
    <row r="29" spans="2:35">
      <c r="C29" t="s">
        <v>100</v>
      </c>
      <c r="D29">
        <v>0</v>
      </c>
      <c r="E29">
        <v>8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>
        <v>0</v>
      </c>
      <c r="P29">
        <v>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6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75</v>
      </c>
      <c r="AI29">
        <v>85.71</v>
      </c>
    </row>
    <row r="30" spans="2:35">
      <c r="C30" t="s">
        <v>101</v>
      </c>
      <c r="D30">
        <v>0</v>
      </c>
      <c r="E30">
        <v>33</v>
      </c>
      <c r="F30">
        <v>0</v>
      </c>
      <c r="G30">
        <v>0</v>
      </c>
      <c r="H30">
        <v>0</v>
      </c>
      <c r="I30">
        <v>2</v>
      </c>
      <c r="J30">
        <v>6</v>
      </c>
      <c r="K30">
        <v>0</v>
      </c>
      <c r="L30">
        <v>0</v>
      </c>
      <c r="M30">
        <v>2</v>
      </c>
      <c r="N30">
        <v>0</v>
      </c>
      <c r="O30">
        <v>0</v>
      </c>
      <c r="P30">
        <v>2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0</v>
      </c>
      <c r="Z30">
        <v>15</v>
      </c>
      <c r="AA30">
        <v>3</v>
      </c>
      <c r="AB30">
        <v>0</v>
      </c>
      <c r="AC30">
        <v>0</v>
      </c>
      <c r="AD30">
        <v>0</v>
      </c>
      <c r="AE30">
        <v>3</v>
      </c>
      <c r="AF30">
        <v>3</v>
      </c>
      <c r="AG30">
        <v>63.64</v>
      </c>
      <c r="AH30">
        <v>53.57</v>
      </c>
      <c r="AI30">
        <v>83.33</v>
      </c>
    </row>
    <row r="31" spans="2:35">
      <c r="C31" t="s">
        <v>102</v>
      </c>
      <c r="D31">
        <v>0</v>
      </c>
      <c r="E31">
        <v>8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6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87.5</v>
      </c>
      <c r="AH31">
        <v>85.71</v>
      </c>
      <c r="AI31">
        <v>85.71</v>
      </c>
    </row>
    <row r="32" spans="2:35">
      <c r="C32" t="s">
        <v>103</v>
      </c>
      <c r="D32">
        <v>0</v>
      </c>
      <c r="E32">
        <v>12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11</v>
      </c>
      <c r="AA32">
        <v>0</v>
      </c>
      <c r="AB32">
        <v>0</v>
      </c>
      <c r="AC32">
        <v>0</v>
      </c>
      <c r="AD32">
        <v>1</v>
      </c>
      <c r="AE32">
        <v>1</v>
      </c>
      <c r="AF32">
        <v>0</v>
      </c>
      <c r="AG32">
        <v>100</v>
      </c>
      <c r="AH32">
        <v>91.67</v>
      </c>
      <c r="AI32">
        <v>100</v>
      </c>
    </row>
    <row r="33" spans="2:35">
      <c r="C33" t="s">
        <v>104</v>
      </c>
      <c r="D33">
        <v>0</v>
      </c>
      <c r="E33">
        <v>7</v>
      </c>
      <c r="F33">
        <v>0</v>
      </c>
      <c r="G33">
        <v>0</v>
      </c>
      <c r="H33">
        <v>0</v>
      </c>
      <c r="I33">
        <v>0</v>
      </c>
      <c r="J33">
        <v>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5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71.430000000000007</v>
      </c>
      <c r="AH33">
        <v>71.430000000000007</v>
      </c>
      <c r="AI33">
        <v>100</v>
      </c>
    </row>
    <row r="34" spans="2:35">
      <c r="C34" t="s">
        <v>105</v>
      </c>
      <c r="D34">
        <v>0</v>
      </c>
      <c r="E34">
        <v>13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12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92.31</v>
      </c>
      <c r="AH34">
        <v>92.31</v>
      </c>
      <c r="AI34">
        <v>100</v>
      </c>
    </row>
    <row r="35" spans="2:35">
      <c r="C35" t="s">
        <v>106</v>
      </c>
      <c r="D35">
        <v>0</v>
      </c>
      <c r="E35">
        <v>17</v>
      </c>
      <c r="F35">
        <v>0</v>
      </c>
      <c r="G35">
        <v>0</v>
      </c>
      <c r="H35">
        <v>0</v>
      </c>
      <c r="I35">
        <v>4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1</v>
      </c>
      <c r="U35">
        <v>0</v>
      </c>
      <c r="V35">
        <v>0</v>
      </c>
      <c r="W35">
        <v>0</v>
      </c>
      <c r="X35">
        <v>1</v>
      </c>
      <c r="Y35">
        <v>0</v>
      </c>
      <c r="Z35">
        <v>12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76.47</v>
      </c>
      <c r="AH35">
        <v>92.31</v>
      </c>
      <c r="AI35">
        <v>92.31</v>
      </c>
    </row>
    <row r="36" spans="2:35">
      <c r="C36" t="s">
        <v>107</v>
      </c>
      <c r="D36">
        <v>0</v>
      </c>
      <c r="E36">
        <v>2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50</v>
      </c>
      <c r="AH36">
        <v>50</v>
      </c>
      <c r="AI36">
        <v>100</v>
      </c>
    </row>
    <row r="37" spans="2:35">
      <c r="C37" t="s">
        <v>108</v>
      </c>
      <c r="D37">
        <v>0</v>
      </c>
      <c r="E37">
        <v>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2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5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</v>
      </c>
      <c r="O38">
        <v>0</v>
      </c>
      <c r="P38">
        <v>4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20</v>
      </c>
      <c r="AI38">
        <v>20</v>
      </c>
    </row>
    <row r="39" spans="2:35">
      <c r="C39" t="s">
        <v>110</v>
      </c>
      <c r="D39">
        <v>0</v>
      </c>
      <c r="E39">
        <v>17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0</v>
      </c>
      <c r="M39">
        <v>1</v>
      </c>
      <c r="N39">
        <v>1</v>
      </c>
      <c r="O39">
        <v>0</v>
      </c>
      <c r="P39">
        <v>2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4</v>
      </c>
      <c r="AG39">
        <v>70.59</v>
      </c>
      <c r="AH39">
        <v>76.92</v>
      </c>
      <c r="AI39">
        <v>83.33</v>
      </c>
    </row>
    <row r="40" spans="2:35">
      <c r="C40" t="s">
        <v>111</v>
      </c>
      <c r="D40">
        <v>0</v>
      </c>
      <c r="E40">
        <v>6</v>
      </c>
      <c r="F40">
        <v>0</v>
      </c>
      <c r="G40">
        <v>0</v>
      </c>
      <c r="H40">
        <v>0</v>
      </c>
      <c r="I40">
        <v>0</v>
      </c>
      <c r="J40">
        <v>3</v>
      </c>
      <c r="K40">
        <v>0</v>
      </c>
      <c r="L40">
        <v>0</v>
      </c>
      <c r="M40">
        <v>0</v>
      </c>
      <c r="N40">
        <v>1</v>
      </c>
      <c r="O40">
        <v>1</v>
      </c>
      <c r="P40">
        <v>2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50</v>
      </c>
      <c r="AH40">
        <v>16.670000000000002</v>
      </c>
      <c r="AI40">
        <v>33.33</v>
      </c>
    </row>
    <row r="41" spans="2:35">
      <c r="C41" t="s">
        <v>112</v>
      </c>
      <c r="D41">
        <v>0</v>
      </c>
      <c r="E41">
        <v>23</v>
      </c>
      <c r="F41">
        <v>0</v>
      </c>
      <c r="G41">
        <v>0</v>
      </c>
      <c r="H41">
        <v>0</v>
      </c>
      <c r="I41">
        <v>0</v>
      </c>
      <c r="J41">
        <v>0</v>
      </c>
      <c r="K41">
        <v>1</v>
      </c>
      <c r="L41">
        <v>0</v>
      </c>
      <c r="M41">
        <v>0</v>
      </c>
      <c r="N41">
        <v>0</v>
      </c>
      <c r="O41">
        <v>3</v>
      </c>
      <c r="P41">
        <v>3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15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3</v>
      </c>
      <c r="AG41">
        <v>82.61</v>
      </c>
      <c r="AH41">
        <v>78.95</v>
      </c>
      <c r="AI41">
        <v>78.95</v>
      </c>
    </row>
    <row r="42" spans="2:35">
      <c r="C42" t="s">
        <v>113</v>
      </c>
      <c r="D42">
        <v>0</v>
      </c>
      <c r="E42">
        <v>11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1</v>
      </c>
      <c r="P42">
        <v>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100</v>
      </c>
      <c r="AH42">
        <v>90.91</v>
      </c>
      <c r="AI42">
        <v>90.91</v>
      </c>
    </row>
    <row r="43" spans="2:35">
      <c r="C43" t="s">
        <v>114</v>
      </c>
      <c r="D43">
        <v>0</v>
      </c>
      <c r="E43">
        <v>5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2</v>
      </c>
      <c r="Y43">
        <v>1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80</v>
      </c>
      <c r="AH43">
        <v>20</v>
      </c>
      <c r="AI43">
        <v>25</v>
      </c>
    </row>
    <row r="44" spans="2:35">
      <c r="C44" t="s">
        <v>115</v>
      </c>
      <c r="D44">
        <v>0</v>
      </c>
      <c r="E44">
        <v>29</v>
      </c>
      <c r="F44">
        <v>0</v>
      </c>
      <c r="G44">
        <v>0</v>
      </c>
      <c r="H44">
        <v>0</v>
      </c>
      <c r="I44">
        <v>0</v>
      </c>
      <c r="J44">
        <v>0</v>
      </c>
      <c r="K44">
        <v>1</v>
      </c>
      <c r="L44">
        <v>1</v>
      </c>
      <c r="M44">
        <v>0</v>
      </c>
      <c r="N44">
        <v>1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7</v>
      </c>
      <c r="AG44">
        <v>68.97</v>
      </c>
      <c r="AH44">
        <v>90.48</v>
      </c>
      <c r="AI44">
        <v>95</v>
      </c>
    </row>
    <row r="45" spans="2:35">
      <c r="C45" t="s">
        <v>116</v>
      </c>
      <c r="D45">
        <v>0</v>
      </c>
      <c r="E45">
        <v>28</v>
      </c>
      <c r="F45">
        <v>0</v>
      </c>
      <c r="G45">
        <v>0</v>
      </c>
      <c r="H45">
        <v>1</v>
      </c>
      <c r="I45">
        <v>0</v>
      </c>
      <c r="J45">
        <v>2</v>
      </c>
      <c r="K45">
        <v>0</v>
      </c>
      <c r="L45">
        <v>0</v>
      </c>
      <c r="M45">
        <v>2</v>
      </c>
      <c r="N45">
        <v>2</v>
      </c>
      <c r="O45">
        <v>2</v>
      </c>
      <c r="P45">
        <v>6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15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3</v>
      </c>
      <c r="AG45">
        <v>78.569999999999993</v>
      </c>
      <c r="AH45">
        <v>60</v>
      </c>
      <c r="AI45">
        <v>68.180000000000007</v>
      </c>
    </row>
    <row r="46" spans="2:35">
      <c r="C46" t="s">
        <v>117</v>
      </c>
      <c r="D46">
        <v>0</v>
      </c>
      <c r="E46">
        <v>11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1</v>
      </c>
      <c r="N46">
        <v>0</v>
      </c>
      <c r="O46">
        <v>1</v>
      </c>
      <c r="P46">
        <v>2</v>
      </c>
      <c r="Q46">
        <v>0</v>
      </c>
      <c r="R46">
        <v>0</v>
      </c>
      <c r="S46">
        <v>0</v>
      </c>
      <c r="T46">
        <v>0</v>
      </c>
      <c r="U46">
        <v>1</v>
      </c>
      <c r="V46">
        <v>0</v>
      </c>
      <c r="W46">
        <v>0</v>
      </c>
      <c r="X46">
        <v>1</v>
      </c>
      <c r="Y46">
        <v>5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90.91</v>
      </c>
      <c r="AH46">
        <v>18.18</v>
      </c>
      <c r="AI46">
        <v>20</v>
      </c>
    </row>
    <row r="47" spans="2:35">
      <c r="C47" t="s">
        <v>118</v>
      </c>
      <c r="D47">
        <v>0</v>
      </c>
      <c r="E47">
        <v>27</v>
      </c>
      <c r="F47">
        <v>0</v>
      </c>
      <c r="G47">
        <v>2</v>
      </c>
      <c r="H47">
        <v>0</v>
      </c>
      <c r="I47">
        <v>0</v>
      </c>
      <c r="J47">
        <v>4</v>
      </c>
      <c r="K47">
        <v>0</v>
      </c>
      <c r="L47">
        <v>0</v>
      </c>
      <c r="M47">
        <v>3</v>
      </c>
      <c r="N47">
        <v>0</v>
      </c>
      <c r="O47">
        <v>1</v>
      </c>
      <c r="P47">
        <v>4</v>
      </c>
      <c r="Q47">
        <v>0</v>
      </c>
      <c r="R47">
        <v>1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13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3</v>
      </c>
      <c r="AG47">
        <v>66.67</v>
      </c>
      <c r="AH47">
        <v>54.17</v>
      </c>
      <c r="AI47">
        <v>72.22</v>
      </c>
    </row>
    <row r="48" spans="2:35">
      <c r="C48" t="s">
        <v>120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66.67</v>
      </c>
      <c r="AI48">
        <v>66.67</v>
      </c>
    </row>
    <row r="50" spans="2:35">
      <c r="B50" t="s">
        <v>55</v>
      </c>
      <c r="C50" t="s">
        <v>121</v>
      </c>
      <c r="D50">
        <v>0</v>
      </c>
      <c r="E50">
        <v>27</v>
      </c>
      <c r="F50">
        <v>0</v>
      </c>
      <c r="G50">
        <v>1</v>
      </c>
      <c r="H50">
        <v>1</v>
      </c>
      <c r="I50">
        <v>2</v>
      </c>
      <c r="J50">
        <v>10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8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4</v>
      </c>
      <c r="AG50">
        <v>33.33</v>
      </c>
      <c r="AH50">
        <v>38.1</v>
      </c>
      <c r="AI50">
        <v>88.89</v>
      </c>
    </row>
    <row r="51" spans="2:35">
      <c r="C51" t="s">
        <v>122</v>
      </c>
      <c r="D51">
        <v>0</v>
      </c>
      <c r="E51">
        <v>27</v>
      </c>
      <c r="F51">
        <v>0</v>
      </c>
      <c r="G51">
        <v>0</v>
      </c>
      <c r="H51">
        <v>0</v>
      </c>
      <c r="I51">
        <v>0</v>
      </c>
      <c r="J51">
        <v>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15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5</v>
      </c>
      <c r="AG51">
        <v>59.26</v>
      </c>
      <c r="AH51">
        <v>68.180000000000007</v>
      </c>
      <c r="AI51">
        <v>93.75</v>
      </c>
    </row>
    <row r="52" spans="2:35">
      <c r="C52" t="s">
        <v>123</v>
      </c>
      <c r="D52">
        <v>0</v>
      </c>
      <c r="E52">
        <v>13</v>
      </c>
      <c r="F52">
        <v>0</v>
      </c>
      <c r="G52">
        <v>0</v>
      </c>
      <c r="H52">
        <v>0</v>
      </c>
      <c r="I52">
        <v>0</v>
      </c>
      <c r="J52">
        <v>3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5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3</v>
      </c>
      <c r="AG52">
        <v>46.15</v>
      </c>
      <c r="AH52">
        <v>55.56</v>
      </c>
      <c r="AI52">
        <v>83.33</v>
      </c>
    </row>
    <row r="53" spans="2:35">
      <c r="C53" t="s">
        <v>124</v>
      </c>
      <c r="D53">
        <v>0</v>
      </c>
      <c r="E53">
        <v>7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5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2</v>
      </c>
      <c r="AG53">
        <v>71.430000000000007</v>
      </c>
      <c r="AH53">
        <v>100</v>
      </c>
      <c r="AI53">
        <v>100</v>
      </c>
    </row>
    <row r="54" spans="2:35">
      <c r="C54" t="s">
        <v>125</v>
      </c>
      <c r="D54">
        <v>0</v>
      </c>
      <c r="E54">
        <v>9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6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2</v>
      </c>
      <c r="AG54">
        <v>77.78</v>
      </c>
      <c r="AH54">
        <v>85.71</v>
      </c>
      <c r="AI54">
        <v>85.71</v>
      </c>
    </row>
    <row r="55" spans="2:35">
      <c r="C55" t="s">
        <v>126</v>
      </c>
      <c r="D55">
        <v>0</v>
      </c>
      <c r="E55">
        <v>48</v>
      </c>
      <c r="F55">
        <v>0</v>
      </c>
      <c r="G55">
        <v>0</v>
      </c>
      <c r="H55">
        <v>3</v>
      </c>
      <c r="I55">
        <v>3</v>
      </c>
      <c r="J55">
        <v>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31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3</v>
      </c>
      <c r="AG55">
        <v>64.58</v>
      </c>
      <c r="AH55">
        <v>73.81</v>
      </c>
      <c r="AI55">
        <v>100</v>
      </c>
    </row>
    <row r="56" spans="2:35">
      <c r="C56" t="s">
        <v>127</v>
      </c>
      <c r="D56">
        <v>0</v>
      </c>
      <c r="E56">
        <v>30</v>
      </c>
      <c r="F56">
        <v>0</v>
      </c>
      <c r="G56">
        <v>0</v>
      </c>
      <c r="H56">
        <v>0</v>
      </c>
      <c r="I56">
        <v>1</v>
      </c>
      <c r="J56">
        <v>7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20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2</v>
      </c>
      <c r="AG56">
        <v>66.67</v>
      </c>
      <c r="AH56">
        <v>74.069999999999993</v>
      </c>
      <c r="AI56">
        <v>100</v>
      </c>
    </row>
    <row r="57" spans="2:35">
      <c r="C57" t="s">
        <v>128</v>
      </c>
      <c r="D57">
        <v>0</v>
      </c>
      <c r="E57">
        <v>19</v>
      </c>
      <c r="F57">
        <v>0</v>
      </c>
      <c r="G57">
        <v>0</v>
      </c>
      <c r="H57">
        <v>0</v>
      </c>
      <c r="I57">
        <v>0</v>
      </c>
      <c r="J57">
        <v>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  <c r="Y57">
        <v>0</v>
      </c>
      <c r="Z57">
        <v>8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5</v>
      </c>
      <c r="AG57">
        <v>47.37</v>
      </c>
      <c r="AH57">
        <v>57.14</v>
      </c>
      <c r="AI57">
        <v>88.89</v>
      </c>
    </row>
    <row r="59" spans="2:35">
      <c r="C59" s="103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03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03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03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72</v>
      </c>
      <c r="F63" s="12">
        <v>1</v>
      </c>
      <c r="G63" s="12">
        <v>1</v>
      </c>
      <c r="H63" s="12">
        <v>3</v>
      </c>
      <c r="I63" s="12">
        <v>13</v>
      </c>
      <c r="J63" s="12">
        <v>11</v>
      </c>
      <c r="K63" s="12">
        <v>0</v>
      </c>
      <c r="L63" s="12">
        <v>0</v>
      </c>
      <c r="M63" s="12">
        <v>1</v>
      </c>
      <c r="N63" s="12">
        <v>0</v>
      </c>
      <c r="O63" s="12">
        <v>1</v>
      </c>
      <c r="P63" s="12">
        <v>2</v>
      </c>
      <c r="Q63" s="12">
        <v>0</v>
      </c>
      <c r="R63" s="12">
        <v>1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1</v>
      </c>
      <c r="Y63" s="12">
        <v>2</v>
      </c>
      <c r="Z63" s="12">
        <v>29</v>
      </c>
      <c r="AA63" s="12">
        <v>0</v>
      </c>
      <c r="AB63" s="12">
        <v>1</v>
      </c>
      <c r="AC63" s="12">
        <v>0</v>
      </c>
      <c r="AD63" s="12">
        <v>0</v>
      </c>
      <c r="AE63" s="12">
        <v>1</v>
      </c>
      <c r="AF63" s="12">
        <v>8</v>
      </c>
      <c r="AG63" s="12">
        <v>48.61</v>
      </c>
      <c r="AH63" s="12">
        <v>56.86</v>
      </c>
      <c r="AI63" s="12">
        <v>85.29</v>
      </c>
    </row>
    <row r="64" spans="2:35" ht="21" thickBot="1">
      <c r="C64" s="11" t="s">
        <v>38</v>
      </c>
      <c r="D64" s="12">
        <v>0</v>
      </c>
      <c r="E64" s="12">
        <v>144</v>
      </c>
      <c r="F64" s="12">
        <v>3</v>
      </c>
      <c r="G64" s="12">
        <v>0</v>
      </c>
      <c r="H64" s="12">
        <v>0</v>
      </c>
      <c r="I64" s="12">
        <v>0</v>
      </c>
      <c r="J64" s="12">
        <v>4</v>
      </c>
      <c r="K64" s="12">
        <v>2</v>
      </c>
      <c r="L64" s="12">
        <v>1</v>
      </c>
      <c r="M64" s="12">
        <v>0</v>
      </c>
      <c r="N64" s="12">
        <v>2</v>
      </c>
      <c r="O64" s="12">
        <v>0</v>
      </c>
      <c r="P64" s="12">
        <v>2</v>
      </c>
      <c r="Q64" s="12">
        <v>1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2</v>
      </c>
      <c r="Y64" s="12">
        <v>2</v>
      </c>
      <c r="Z64" s="12">
        <v>117</v>
      </c>
      <c r="AA64" s="12">
        <v>0</v>
      </c>
      <c r="AB64" s="12">
        <v>1</v>
      </c>
      <c r="AC64" s="12">
        <v>0</v>
      </c>
      <c r="AD64" s="12">
        <v>0</v>
      </c>
      <c r="AE64" s="12">
        <v>1</v>
      </c>
      <c r="AF64" s="12">
        <v>10</v>
      </c>
      <c r="AG64" s="14">
        <v>86.11</v>
      </c>
      <c r="AH64" s="14">
        <v>88.64</v>
      </c>
      <c r="AI64" s="14">
        <v>95.12</v>
      </c>
    </row>
    <row r="65" spans="3:35" ht="21" thickBot="1">
      <c r="C65" s="11" t="s">
        <v>42</v>
      </c>
      <c r="D65" s="12">
        <v>0</v>
      </c>
      <c r="E65" s="12">
        <v>113</v>
      </c>
      <c r="F65" s="12">
        <v>1</v>
      </c>
      <c r="G65" s="12">
        <v>1</v>
      </c>
      <c r="H65" s="12">
        <v>0</v>
      </c>
      <c r="I65" s="12">
        <v>6</v>
      </c>
      <c r="J65" s="12">
        <v>9</v>
      </c>
      <c r="K65" s="12">
        <v>0</v>
      </c>
      <c r="L65" s="12">
        <v>0</v>
      </c>
      <c r="M65" s="12">
        <v>3</v>
      </c>
      <c r="N65" s="12">
        <v>0</v>
      </c>
      <c r="O65" s="12">
        <v>0</v>
      </c>
      <c r="P65" s="12">
        <v>3</v>
      </c>
      <c r="Q65" s="12">
        <v>0</v>
      </c>
      <c r="R65" s="12">
        <v>1</v>
      </c>
      <c r="S65" s="12">
        <v>0</v>
      </c>
      <c r="T65" s="12">
        <v>1</v>
      </c>
      <c r="U65" s="12">
        <v>0</v>
      </c>
      <c r="V65" s="12">
        <v>0</v>
      </c>
      <c r="W65" s="12">
        <v>0</v>
      </c>
      <c r="X65" s="12">
        <v>2</v>
      </c>
      <c r="Y65" s="12">
        <v>1</v>
      </c>
      <c r="Z65" s="12">
        <v>80</v>
      </c>
      <c r="AA65" s="12">
        <v>3</v>
      </c>
      <c r="AB65" s="12">
        <v>0</v>
      </c>
      <c r="AC65" s="12">
        <v>0</v>
      </c>
      <c r="AD65" s="12">
        <v>2</v>
      </c>
      <c r="AE65" s="12">
        <v>5</v>
      </c>
      <c r="AF65" s="12">
        <v>4</v>
      </c>
      <c r="AG65" s="14">
        <v>80.53</v>
      </c>
      <c r="AH65" s="14">
        <v>77.67</v>
      </c>
      <c r="AI65" s="14">
        <v>93.02</v>
      </c>
    </row>
    <row r="66" spans="3:35" ht="21" thickBot="1">
      <c r="C66" s="11" t="s">
        <v>45</v>
      </c>
      <c r="D66" s="12">
        <v>0</v>
      </c>
      <c r="E66" s="12">
        <v>165</v>
      </c>
      <c r="F66" s="12">
        <v>0</v>
      </c>
      <c r="G66" s="12">
        <v>2</v>
      </c>
      <c r="H66" s="12">
        <v>1</v>
      </c>
      <c r="I66" s="12">
        <v>0</v>
      </c>
      <c r="J66" s="12">
        <v>11</v>
      </c>
      <c r="K66" s="12">
        <v>2</v>
      </c>
      <c r="L66" s="12">
        <v>2</v>
      </c>
      <c r="M66" s="12">
        <v>7</v>
      </c>
      <c r="N66" s="12">
        <v>9</v>
      </c>
      <c r="O66" s="12">
        <v>9</v>
      </c>
      <c r="P66" s="12">
        <v>25</v>
      </c>
      <c r="Q66" s="12">
        <v>1</v>
      </c>
      <c r="R66" s="12">
        <v>1</v>
      </c>
      <c r="S66" s="12">
        <v>0</v>
      </c>
      <c r="T66" s="12">
        <v>0</v>
      </c>
      <c r="U66" s="12">
        <v>1</v>
      </c>
      <c r="V66" s="12">
        <v>1</v>
      </c>
      <c r="W66" s="12">
        <v>0</v>
      </c>
      <c r="X66" s="12">
        <v>4</v>
      </c>
      <c r="Y66" s="12">
        <v>9</v>
      </c>
      <c r="Z66" s="12">
        <v>89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20</v>
      </c>
      <c r="AG66" s="14">
        <v>76.97</v>
      </c>
      <c r="AH66" s="14">
        <v>62.24</v>
      </c>
      <c r="AI66" s="14">
        <v>70.08</v>
      </c>
    </row>
    <row r="67" spans="3:35" ht="21" thickBot="1">
      <c r="C67" s="11" t="s">
        <v>49</v>
      </c>
      <c r="D67" s="12">
        <v>0</v>
      </c>
      <c r="E67" s="12">
        <v>103</v>
      </c>
      <c r="F67" s="12">
        <v>0</v>
      </c>
      <c r="G67" s="12">
        <v>1</v>
      </c>
      <c r="H67" s="12">
        <v>1</v>
      </c>
      <c r="I67" s="12">
        <v>1</v>
      </c>
      <c r="J67" s="12">
        <v>10</v>
      </c>
      <c r="K67" s="12">
        <v>0</v>
      </c>
      <c r="L67" s="12">
        <v>2</v>
      </c>
      <c r="M67" s="12">
        <v>6</v>
      </c>
      <c r="N67" s="12">
        <v>3</v>
      </c>
      <c r="O67" s="12">
        <v>4</v>
      </c>
      <c r="P67" s="12">
        <v>13</v>
      </c>
      <c r="Q67" s="12">
        <v>2</v>
      </c>
      <c r="R67" s="12">
        <v>1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3</v>
      </c>
      <c r="Y67" s="12">
        <v>1</v>
      </c>
      <c r="Z67" s="12">
        <v>55</v>
      </c>
      <c r="AA67" s="12">
        <v>2</v>
      </c>
      <c r="AB67" s="12">
        <v>1</v>
      </c>
      <c r="AC67" s="12">
        <v>0</v>
      </c>
      <c r="AD67" s="12">
        <v>0</v>
      </c>
      <c r="AE67" s="12">
        <v>3</v>
      </c>
      <c r="AF67" s="12">
        <v>14</v>
      </c>
      <c r="AG67" s="14">
        <v>72.819999999999993</v>
      </c>
      <c r="AH67" s="14">
        <v>62.5</v>
      </c>
      <c r="AI67" s="14">
        <v>76.39</v>
      </c>
    </row>
    <row r="68" spans="3:35" ht="21" thickBot="1">
      <c r="C68" s="11" t="s">
        <v>51</v>
      </c>
      <c r="D68" s="12">
        <v>0</v>
      </c>
      <c r="E68" s="12">
        <v>92</v>
      </c>
      <c r="F68" s="12">
        <v>3</v>
      </c>
      <c r="G68" s="12">
        <v>1</v>
      </c>
      <c r="H68" s="12">
        <v>3</v>
      </c>
      <c r="I68" s="12">
        <v>1</v>
      </c>
      <c r="J68" s="12">
        <v>6</v>
      </c>
      <c r="K68" s="12">
        <v>0</v>
      </c>
      <c r="L68" s="12">
        <v>0</v>
      </c>
      <c r="M68" s="12">
        <v>4</v>
      </c>
      <c r="N68" s="12">
        <v>2</v>
      </c>
      <c r="O68" s="12">
        <v>2</v>
      </c>
      <c r="P68" s="12">
        <v>8</v>
      </c>
      <c r="Q68" s="12">
        <v>0</v>
      </c>
      <c r="R68" s="12">
        <v>2</v>
      </c>
      <c r="S68" s="12">
        <v>0</v>
      </c>
      <c r="T68" s="12">
        <v>0</v>
      </c>
      <c r="U68" s="12">
        <v>1</v>
      </c>
      <c r="V68" s="12">
        <v>0</v>
      </c>
      <c r="W68" s="12">
        <v>0</v>
      </c>
      <c r="X68" s="12">
        <v>3</v>
      </c>
      <c r="Y68" s="12">
        <v>1</v>
      </c>
      <c r="Z68" s="12">
        <v>54</v>
      </c>
      <c r="AA68" s="12">
        <v>2</v>
      </c>
      <c r="AB68" s="12">
        <v>1</v>
      </c>
      <c r="AC68" s="12">
        <v>0</v>
      </c>
      <c r="AD68" s="12">
        <v>2</v>
      </c>
      <c r="AE68" s="12">
        <v>5</v>
      </c>
      <c r="AF68" s="12">
        <v>6</v>
      </c>
      <c r="AG68" s="14">
        <v>77.17</v>
      </c>
      <c r="AH68" s="14">
        <v>63.53</v>
      </c>
      <c r="AI68" s="14">
        <v>81.819999999999993</v>
      </c>
    </row>
    <row r="69" spans="3:35" ht="21" thickBot="1">
      <c r="C69" s="11" t="s">
        <v>55</v>
      </c>
      <c r="D69" s="12">
        <v>0</v>
      </c>
      <c r="E69" s="12">
        <v>180</v>
      </c>
      <c r="F69" s="12">
        <v>0</v>
      </c>
      <c r="G69" s="12">
        <v>1</v>
      </c>
      <c r="H69" s="12">
        <v>4</v>
      </c>
      <c r="I69" s="12">
        <v>6</v>
      </c>
      <c r="J69" s="12">
        <v>39</v>
      </c>
      <c r="K69" s="12">
        <v>1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2</v>
      </c>
      <c r="R69" s="12">
        <v>1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3</v>
      </c>
      <c r="Y69" s="12">
        <v>2</v>
      </c>
      <c r="Z69" s="12">
        <v>98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26</v>
      </c>
      <c r="AG69" s="14">
        <v>57.22</v>
      </c>
      <c r="AH69" s="14">
        <v>66.67</v>
      </c>
      <c r="AI69" s="14">
        <v>95.15</v>
      </c>
    </row>
    <row r="70" spans="3:35" ht="21" thickBot="1">
      <c r="C70" s="11" t="s">
        <v>59</v>
      </c>
      <c r="D70" s="12">
        <v>0</v>
      </c>
      <c r="E70" s="12">
        <v>136</v>
      </c>
      <c r="F70" s="12">
        <v>0</v>
      </c>
      <c r="G70" s="12">
        <v>2</v>
      </c>
      <c r="H70" s="12">
        <v>3</v>
      </c>
      <c r="I70" s="12">
        <v>0</v>
      </c>
      <c r="J70" s="12">
        <v>15</v>
      </c>
      <c r="K70" s="12">
        <v>1</v>
      </c>
      <c r="L70" s="12">
        <v>1</v>
      </c>
      <c r="M70" s="12">
        <v>5</v>
      </c>
      <c r="N70" s="12">
        <v>3</v>
      </c>
      <c r="O70" s="12">
        <v>0</v>
      </c>
      <c r="P70" s="12">
        <v>8</v>
      </c>
      <c r="Q70" s="12">
        <v>0</v>
      </c>
      <c r="R70" s="12">
        <v>1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1</v>
      </c>
      <c r="Y70" s="12">
        <v>1</v>
      </c>
      <c r="Z70" s="12">
        <v>84</v>
      </c>
      <c r="AA70" s="12">
        <v>2</v>
      </c>
      <c r="AB70" s="12">
        <v>0</v>
      </c>
      <c r="AC70" s="12">
        <v>0</v>
      </c>
      <c r="AD70" s="12">
        <v>1</v>
      </c>
      <c r="AE70" s="12">
        <v>3</v>
      </c>
      <c r="AF70" s="12">
        <v>17</v>
      </c>
      <c r="AG70" s="14">
        <v>71.319999999999993</v>
      </c>
      <c r="AH70" s="14">
        <v>71.19</v>
      </c>
      <c r="AI70" s="14">
        <v>89.36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6" workbookViewId="0">
      <selection activeCell="I16" sqref="I16"/>
    </sheetView>
  </sheetViews>
  <sheetFormatPr defaultColWidth="9" defaultRowHeight="15"/>
  <cols>
    <col min="1" max="1" width="22.7109375" bestFit="1" customWidth="1"/>
    <col min="2" max="2" width="16.28515625" bestFit="1" customWidth="1"/>
    <col min="3" max="3" width="12.85546875" bestFit="1" customWidth="1"/>
    <col min="4" max="4" width="7.42578125" bestFit="1" customWidth="1"/>
    <col min="5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5671</v>
      </c>
      <c r="D4" t="s">
        <v>530</v>
      </c>
      <c r="E4" t="s">
        <v>154</v>
      </c>
    </row>
    <row r="5" spans="1:7">
      <c r="A5" s="7" t="s">
        <v>34</v>
      </c>
      <c r="B5" s="192">
        <v>29</v>
      </c>
      <c r="C5" s="192"/>
      <c r="D5" s="192">
        <v>43</v>
      </c>
      <c r="E5" s="192">
        <v>72</v>
      </c>
      <c r="G5" s="8">
        <f>B5/(B5+GETPIVOTDATA("HASIL",$A$3,"WITEL","BALI","HASIL","NOT COMPLY"))</f>
        <v>1</v>
      </c>
    </row>
    <row r="6" spans="1:7">
      <c r="A6" s="7" t="s">
        <v>38</v>
      </c>
      <c r="B6" s="192">
        <v>113</v>
      </c>
      <c r="C6" s="192">
        <v>4</v>
      </c>
      <c r="D6" s="192">
        <v>27</v>
      </c>
      <c r="E6" s="192">
        <v>144</v>
      </c>
      <c r="G6" s="8">
        <f>B6/(B6+GETPIVOTDATA("HASIL",$A$3,"WITEL","JATIM BARAT","HASIL","NOT COMPLY"))</f>
        <v>0.96581196581196582</v>
      </c>
    </row>
    <row r="7" spans="1:7">
      <c r="A7" s="7" t="s">
        <v>42</v>
      </c>
      <c r="B7" s="192">
        <v>81</v>
      </c>
      <c r="C7" s="192"/>
      <c r="D7" s="192">
        <v>32</v>
      </c>
      <c r="E7" s="192">
        <v>113</v>
      </c>
      <c r="G7" s="8">
        <f>B7/(B7+GETPIVOTDATA("HASIL",$A$3,"WITEL","JATIM TIMUR","HASIL","NOT COMPLY"))</f>
        <v>1</v>
      </c>
    </row>
    <row r="8" spans="1:7">
      <c r="A8" s="7" t="s">
        <v>45</v>
      </c>
      <c r="B8" s="192">
        <v>78</v>
      </c>
      <c r="C8" s="192">
        <v>11</v>
      </c>
      <c r="D8" s="192">
        <v>76</v>
      </c>
      <c r="E8" s="192">
        <v>165</v>
      </c>
      <c r="G8" s="8">
        <f>B8/(B8+GETPIVOTDATA("HASIL",$A$3,"WITEL","NUSA TENGGARA","HASIL","NOT COMPLY"))</f>
        <v>0.8764044943820225</v>
      </c>
    </row>
    <row r="9" spans="1:7">
      <c r="A9" s="7" t="s">
        <v>55</v>
      </c>
      <c r="B9" s="192">
        <v>98</v>
      </c>
      <c r="C9" s="192"/>
      <c r="D9" s="192">
        <v>82</v>
      </c>
      <c r="E9" s="192">
        <v>180</v>
      </c>
      <c r="G9" s="8">
        <f>B9/(B9+GETPIVOTDATA("HASIL",$A$3,"WITEL","SURAMADU","HASIL","NOT COMPLY"))</f>
        <v>1</v>
      </c>
    </row>
    <row r="10" spans="1:7">
      <c r="A10" s="7" t="s">
        <v>154</v>
      </c>
      <c r="B10" s="192">
        <v>399</v>
      </c>
      <c r="C10" s="192">
        <v>15</v>
      </c>
      <c r="D10" s="192">
        <v>260</v>
      </c>
      <c r="E10" s="192">
        <v>674</v>
      </c>
      <c r="G10" s="8">
        <f>B10/(B10+GETPIVOTDATA("HASIL",$A$3,"HASIL","NOT COMPLY"))</f>
        <v>0.96376811594202894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5671</v>
      </c>
      <c r="D18" t="s">
        <v>530</v>
      </c>
      <c r="E18" t="s">
        <v>154</v>
      </c>
    </row>
    <row r="19" spans="1:7">
      <c r="A19" s="7" t="s">
        <v>34</v>
      </c>
      <c r="B19" s="192">
        <v>29</v>
      </c>
      <c r="C19" s="192"/>
      <c r="D19" s="192">
        <v>43</v>
      </c>
      <c r="E19" s="192">
        <v>72</v>
      </c>
      <c r="G19" s="8">
        <f>B19/(B19+C19)</f>
        <v>1</v>
      </c>
    </row>
    <row r="20" spans="1:7">
      <c r="A20" s="9" t="s">
        <v>81</v>
      </c>
      <c r="B20" s="192">
        <v>4</v>
      </c>
      <c r="C20" s="192"/>
      <c r="D20" s="192">
        <v>5</v>
      </c>
      <c r="E20" s="192">
        <v>9</v>
      </c>
      <c r="G20" s="8">
        <f t="shared" ref="G20:G59" si="0">B20/(B20+C20)</f>
        <v>1</v>
      </c>
    </row>
    <row r="21" spans="1:7">
      <c r="A21" s="9" t="s">
        <v>79</v>
      </c>
      <c r="B21" s="192">
        <v>3</v>
      </c>
      <c r="C21" s="192"/>
      <c r="D21" s="192">
        <v>2</v>
      </c>
      <c r="E21" s="192">
        <v>5</v>
      </c>
      <c r="G21" s="8">
        <f t="shared" si="0"/>
        <v>1</v>
      </c>
    </row>
    <row r="22" spans="1:7">
      <c r="A22" s="9" t="s">
        <v>86</v>
      </c>
      <c r="B22" s="192">
        <v>7</v>
      </c>
      <c r="C22" s="192"/>
      <c r="D22" s="192">
        <v>12</v>
      </c>
      <c r="E22" s="192">
        <v>19</v>
      </c>
      <c r="G22" s="8">
        <f t="shared" si="0"/>
        <v>1</v>
      </c>
    </row>
    <row r="23" spans="1:7">
      <c r="A23" s="9" t="s">
        <v>82</v>
      </c>
      <c r="B23" s="192">
        <v>4</v>
      </c>
      <c r="C23" s="192"/>
      <c r="D23" s="192">
        <v>8</v>
      </c>
      <c r="E23" s="192">
        <v>12</v>
      </c>
      <c r="G23" s="8">
        <f t="shared" si="0"/>
        <v>1</v>
      </c>
    </row>
    <row r="24" spans="1:7">
      <c r="A24" s="9" t="s">
        <v>84</v>
      </c>
      <c r="B24" s="192"/>
      <c r="C24" s="192"/>
      <c r="D24" s="192">
        <v>1</v>
      </c>
      <c r="E24" s="192">
        <v>1</v>
      </c>
      <c r="G24" s="8" t="e">
        <f t="shared" si="0"/>
        <v>#DIV/0!</v>
      </c>
    </row>
    <row r="25" spans="1:7">
      <c r="A25" s="9" t="s">
        <v>83</v>
      </c>
      <c r="B25" s="192">
        <v>5</v>
      </c>
      <c r="C25" s="192"/>
      <c r="D25" s="192">
        <v>5</v>
      </c>
      <c r="E25" s="192">
        <v>10</v>
      </c>
      <c r="G25" s="8">
        <f t="shared" si="0"/>
        <v>1</v>
      </c>
    </row>
    <row r="26" spans="1:7">
      <c r="A26" s="9" t="s">
        <v>85</v>
      </c>
      <c r="B26" s="192">
        <v>6</v>
      </c>
      <c r="C26" s="192"/>
      <c r="D26" s="192">
        <v>10</v>
      </c>
      <c r="E26" s="192">
        <v>16</v>
      </c>
      <c r="G26" s="8">
        <f t="shared" si="0"/>
        <v>1</v>
      </c>
    </row>
    <row r="27" spans="1:7">
      <c r="A27" s="7" t="s">
        <v>38</v>
      </c>
      <c r="B27" s="192">
        <v>113</v>
      </c>
      <c r="C27" s="192">
        <v>4</v>
      </c>
      <c r="D27" s="192">
        <v>27</v>
      </c>
      <c r="E27" s="192">
        <v>144</v>
      </c>
      <c r="G27" s="8">
        <f t="shared" si="0"/>
        <v>0.96581196581196582</v>
      </c>
    </row>
    <row r="28" spans="1:7">
      <c r="A28" s="9" t="s">
        <v>93</v>
      </c>
      <c r="B28" s="192">
        <v>11</v>
      </c>
      <c r="C28" s="192">
        <v>1</v>
      </c>
      <c r="D28" s="192"/>
      <c r="E28" s="192">
        <v>12</v>
      </c>
      <c r="G28" s="8">
        <f t="shared" si="0"/>
        <v>0.91666666666666663</v>
      </c>
    </row>
    <row r="29" spans="1:7">
      <c r="A29" s="9" t="s">
        <v>87</v>
      </c>
      <c r="B29" s="192">
        <v>11</v>
      </c>
      <c r="C29" s="192">
        <v>1</v>
      </c>
      <c r="D29" s="192">
        <v>4</v>
      </c>
      <c r="E29" s="192">
        <v>16</v>
      </c>
      <c r="G29" s="8">
        <f t="shared" si="0"/>
        <v>0.91666666666666663</v>
      </c>
    </row>
    <row r="30" spans="1:7">
      <c r="A30" s="9" t="s">
        <v>89</v>
      </c>
      <c r="B30" s="192">
        <v>18</v>
      </c>
      <c r="C30" s="192"/>
      <c r="D30" s="192">
        <v>7</v>
      </c>
      <c r="E30" s="192">
        <v>25</v>
      </c>
      <c r="G30" s="8">
        <f t="shared" si="0"/>
        <v>1</v>
      </c>
    </row>
    <row r="31" spans="1:7">
      <c r="A31" s="9" t="s">
        <v>90</v>
      </c>
      <c r="B31" s="192">
        <v>23</v>
      </c>
      <c r="C31" s="192"/>
      <c r="D31" s="192">
        <v>4</v>
      </c>
      <c r="E31" s="192">
        <v>27</v>
      </c>
      <c r="G31" s="8">
        <f t="shared" si="0"/>
        <v>1</v>
      </c>
    </row>
    <row r="32" spans="1:7">
      <c r="A32" s="9" t="s">
        <v>92</v>
      </c>
      <c r="B32" s="192">
        <v>10</v>
      </c>
      <c r="C32" s="192">
        <v>1</v>
      </c>
      <c r="D32" s="192">
        <v>3</v>
      </c>
      <c r="E32" s="192">
        <v>14</v>
      </c>
      <c r="G32" s="8">
        <f t="shared" si="0"/>
        <v>0.90909090909090906</v>
      </c>
    </row>
    <row r="33" spans="1:7">
      <c r="A33" s="9" t="s">
        <v>88</v>
      </c>
      <c r="B33" s="192">
        <v>8</v>
      </c>
      <c r="C33" s="192"/>
      <c r="D33" s="192">
        <v>4</v>
      </c>
      <c r="E33" s="192">
        <v>12</v>
      </c>
      <c r="G33" s="8">
        <f t="shared" si="0"/>
        <v>1</v>
      </c>
    </row>
    <row r="34" spans="1:7">
      <c r="A34" s="9" t="s">
        <v>95</v>
      </c>
      <c r="B34" s="192">
        <v>9</v>
      </c>
      <c r="C34" s="192"/>
      <c r="D34" s="192">
        <v>3</v>
      </c>
      <c r="E34" s="192">
        <v>12</v>
      </c>
      <c r="G34" s="8">
        <f t="shared" si="0"/>
        <v>1</v>
      </c>
    </row>
    <row r="35" spans="1:7">
      <c r="A35" s="9" t="s">
        <v>248</v>
      </c>
      <c r="B35" s="192">
        <v>23</v>
      </c>
      <c r="C35" s="192">
        <v>1</v>
      </c>
      <c r="D35" s="192">
        <v>2</v>
      </c>
      <c r="E35" s="192">
        <v>26</v>
      </c>
      <c r="G35" s="8">
        <f t="shared" si="0"/>
        <v>0.95833333333333337</v>
      </c>
    </row>
    <row r="36" spans="1:7">
      <c r="A36" s="7" t="s">
        <v>42</v>
      </c>
      <c r="B36" s="192">
        <v>81</v>
      </c>
      <c r="C36" s="192"/>
      <c r="D36" s="192">
        <v>32</v>
      </c>
      <c r="E36" s="192">
        <v>113</v>
      </c>
      <c r="G36" s="8">
        <f t="shared" si="0"/>
        <v>1</v>
      </c>
    </row>
    <row r="37" spans="1:7">
      <c r="A37" s="9" t="s">
        <v>107</v>
      </c>
      <c r="B37" s="192">
        <v>6</v>
      </c>
      <c r="C37" s="192"/>
      <c r="D37" s="192">
        <v>3</v>
      </c>
      <c r="E37" s="192">
        <v>9</v>
      </c>
      <c r="G37" s="8">
        <f t="shared" si="0"/>
        <v>1</v>
      </c>
    </row>
    <row r="38" spans="1:7">
      <c r="A38" s="9" t="s">
        <v>106</v>
      </c>
      <c r="B38" s="192">
        <v>12</v>
      </c>
      <c r="C38" s="192"/>
      <c r="D38" s="192">
        <v>5</v>
      </c>
      <c r="E38" s="192">
        <v>17</v>
      </c>
      <c r="G38" s="8">
        <f t="shared" si="0"/>
        <v>1</v>
      </c>
    </row>
    <row r="39" spans="1:7">
      <c r="A39" s="9" t="s">
        <v>102</v>
      </c>
      <c r="B39" s="192">
        <v>12</v>
      </c>
      <c r="C39" s="192"/>
      <c r="D39" s="192">
        <v>4</v>
      </c>
      <c r="E39" s="192">
        <v>16</v>
      </c>
      <c r="G39" s="8">
        <f t="shared" si="0"/>
        <v>1</v>
      </c>
    </row>
    <row r="40" spans="1:7">
      <c r="A40" s="9" t="s">
        <v>105</v>
      </c>
      <c r="B40" s="192">
        <v>23</v>
      </c>
      <c r="C40" s="192"/>
      <c r="D40" s="192">
        <v>2</v>
      </c>
      <c r="E40" s="192">
        <v>25</v>
      </c>
      <c r="G40" s="8">
        <f t="shared" si="0"/>
        <v>1</v>
      </c>
    </row>
    <row r="41" spans="1:7">
      <c r="A41" s="9" t="s">
        <v>99</v>
      </c>
      <c r="B41" s="192">
        <v>12</v>
      </c>
      <c r="C41" s="192"/>
      <c r="D41" s="192">
        <v>1</v>
      </c>
      <c r="E41" s="192">
        <v>13</v>
      </c>
      <c r="G41" s="8">
        <f t="shared" si="0"/>
        <v>1</v>
      </c>
    </row>
    <row r="42" spans="1:7">
      <c r="A42" s="9" t="s">
        <v>232</v>
      </c>
      <c r="B42" s="192">
        <v>16</v>
      </c>
      <c r="C42" s="192"/>
      <c r="D42" s="192">
        <v>17</v>
      </c>
      <c r="E42" s="192">
        <v>33</v>
      </c>
      <c r="G42" s="8">
        <f t="shared" si="0"/>
        <v>1</v>
      </c>
    </row>
    <row r="43" spans="1:7">
      <c r="A43" s="7" t="s">
        <v>45</v>
      </c>
      <c r="B43" s="192">
        <v>78</v>
      </c>
      <c r="C43" s="192">
        <v>11</v>
      </c>
      <c r="D43" s="192">
        <v>76</v>
      </c>
      <c r="E43" s="192">
        <v>165</v>
      </c>
      <c r="G43" s="8">
        <f t="shared" si="0"/>
        <v>0.8764044943820225</v>
      </c>
    </row>
    <row r="44" spans="1:7">
      <c r="A44" s="9" t="s">
        <v>118</v>
      </c>
      <c r="B44" s="192">
        <v>13</v>
      </c>
      <c r="C44" s="192"/>
      <c r="D44" s="192">
        <v>14</v>
      </c>
      <c r="E44" s="192">
        <v>27</v>
      </c>
      <c r="G44" s="8">
        <f t="shared" si="0"/>
        <v>1</v>
      </c>
    </row>
    <row r="45" spans="1:7">
      <c r="A45" s="9" t="s">
        <v>110</v>
      </c>
      <c r="B45" s="192">
        <v>8</v>
      </c>
      <c r="C45" s="192">
        <v>2</v>
      </c>
      <c r="D45" s="192">
        <v>7</v>
      </c>
      <c r="E45" s="192">
        <v>17</v>
      </c>
      <c r="G45" s="8">
        <f t="shared" si="0"/>
        <v>0.8</v>
      </c>
    </row>
    <row r="46" spans="1:7">
      <c r="A46" s="9" t="s">
        <v>111</v>
      </c>
      <c r="B46" s="192">
        <v>1</v>
      </c>
      <c r="C46" s="192"/>
      <c r="D46" s="192">
        <v>5</v>
      </c>
      <c r="E46" s="192">
        <v>6</v>
      </c>
      <c r="G46" s="8">
        <f t="shared" si="0"/>
        <v>1</v>
      </c>
    </row>
    <row r="47" spans="1:7">
      <c r="A47" s="9" t="s">
        <v>109</v>
      </c>
      <c r="B47" s="192">
        <v>1</v>
      </c>
      <c r="C47" s="192"/>
      <c r="D47" s="192">
        <v>4</v>
      </c>
      <c r="E47" s="192">
        <v>5</v>
      </c>
      <c r="G47" s="8">
        <f t="shared" si="0"/>
        <v>1</v>
      </c>
    </row>
    <row r="48" spans="1:7">
      <c r="A48" s="9" t="s">
        <v>113</v>
      </c>
      <c r="B48" s="192">
        <v>5</v>
      </c>
      <c r="C48" s="192">
        <v>5</v>
      </c>
      <c r="D48" s="192">
        <v>1</v>
      </c>
      <c r="E48" s="192">
        <v>11</v>
      </c>
      <c r="G48" s="8">
        <f t="shared" si="0"/>
        <v>0.5</v>
      </c>
    </row>
    <row r="49" spans="1:7">
      <c r="A49" s="9" t="s">
        <v>117</v>
      </c>
      <c r="B49" s="192">
        <v>1</v>
      </c>
      <c r="C49" s="192">
        <v>1</v>
      </c>
      <c r="D49" s="192">
        <v>9</v>
      </c>
      <c r="E49" s="192">
        <v>11</v>
      </c>
      <c r="G49" s="8">
        <f t="shared" si="0"/>
        <v>0.5</v>
      </c>
    </row>
    <row r="50" spans="1:7">
      <c r="A50" s="9" t="s">
        <v>120</v>
      </c>
      <c r="B50" s="192">
        <v>1</v>
      </c>
      <c r="C50" s="192">
        <v>1</v>
      </c>
      <c r="D50" s="192">
        <v>1</v>
      </c>
      <c r="E50" s="192">
        <v>3</v>
      </c>
      <c r="G50" s="8">
        <f t="shared" si="0"/>
        <v>0.5</v>
      </c>
    </row>
    <row r="51" spans="1:7">
      <c r="A51" s="9" t="s">
        <v>114</v>
      </c>
      <c r="B51" s="192">
        <v>1</v>
      </c>
      <c r="C51" s="192"/>
      <c r="D51" s="192">
        <v>4</v>
      </c>
      <c r="E51" s="192">
        <v>5</v>
      </c>
      <c r="G51" s="8">
        <f t="shared" si="0"/>
        <v>1</v>
      </c>
    </row>
    <row r="52" spans="1:7">
      <c r="A52" s="9" t="s">
        <v>781</v>
      </c>
      <c r="B52" s="192">
        <v>33</v>
      </c>
      <c r="C52" s="192">
        <v>1</v>
      </c>
      <c r="D52" s="192">
        <v>23</v>
      </c>
      <c r="E52" s="192">
        <v>57</v>
      </c>
      <c r="G52" s="8">
        <f t="shared" si="0"/>
        <v>0.97058823529411764</v>
      </c>
    </row>
    <row r="53" spans="1:7">
      <c r="A53" s="9" t="s">
        <v>210</v>
      </c>
      <c r="B53" s="192">
        <v>14</v>
      </c>
      <c r="C53" s="192">
        <v>1</v>
      </c>
      <c r="D53" s="192">
        <v>8</v>
      </c>
      <c r="E53" s="192">
        <v>23</v>
      </c>
      <c r="G53" s="8">
        <f t="shared" si="0"/>
        <v>0.93333333333333335</v>
      </c>
    </row>
    <row r="54" spans="1:7">
      <c r="A54" s="7" t="s">
        <v>55</v>
      </c>
      <c r="B54" s="192">
        <v>98</v>
      </c>
      <c r="C54" s="192"/>
      <c r="D54" s="192">
        <v>82</v>
      </c>
      <c r="E54" s="192">
        <v>180</v>
      </c>
      <c r="G54" s="8">
        <f t="shared" si="0"/>
        <v>1</v>
      </c>
    </row>
    <row r="55" spans="1:7">
      <c r="A55" s="9" t="s">
        <v>122</v>
      </c>
      <c r="B55" s="192">
        <v>21</v>
      </c>
      <c r="C55" s="192"/>
      <c r="D55" s="192">
        <v>15</v>
      </c>
      <c r="E55" s="192">
        <v>36</v>
      </c>
      <c r="G55" s="8">
        <f t="shared" si="0"/>
        <v>1</v>
      </c>
    </row>
    <row r="56" spans="1:7">
      <c r="A56" s="9" t="s">
        <v>227</v>
      </c>
      <c r="B56" s="192">
        <v>28</v>
      </c>
      <c r="C56" s="192"/>
      <c r="D56" s="192">
        <v>29</v>
      </c>
      <c r="E56" s="192">
        <v>57</v>
      </c>
      <c r="G56" s="8">
        <f t="shared" si="0"/>
        <v>1</v>
      </c>
    </row>
    <row r="57" spans="1:7">
      <c r="A57" s="9" t="s">
        <v>666</v>
      </c>
      <c r="B57" s="192">
        <v>36</v>
      </c>
      <c r="C57" s="192"/>
      <c r="D57" s="192">
        <v>19</v>
      </c>
      <c r="E57" s="192">
        <v>55</v>
      </c>
      <c r="G57" s="8">
        <f t="shared" si="0"/>
        <v>1</v>
      </c>
    </row>
    <row r="58" spans="1:7">
      <c r="A58" s="9" t="s">
        <v>663</v>
      </c>
      <c r="B58" s="192">
        <v>13</v>
      </c>
      <c r="C58" s="192"/>
      <c r="D58" s="192">
        <v>19</v>
      </c>
      <c r="E58" s="192">
        <v>32</v>
      </c>
      <c r="G58" s="8">
        <f t="shared" si="0"/>
        <v>1</v>
      </c>
    </row>
    <row r="59" spans="1:7">
      <c r="A59" s="7" t="s">
        <v>154</v>
      </c>
      <c r="B59" s="192">
        <v>399</v>
      </c>
      <c r="C59" s="192">
        <v>15</v>
      </c>
      <c r="D59" s="192">
        <v>260</v>
      </c>
      <c r="E59" s="192">
        <v>674</v>
      </c>
      <c r="G59" s="8">
        <f t="shared" si="0"/>
        <v>0.96376811594202894</v>
      </c>
    </row>
    <row r="60" spans="1:7">
      <c r="G60" s="8" t="e">
        <f t="shared" ref="G48:G78" si="1">B60/(B60+C60)</f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T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2193</v>
      </c>
      <c r="BD1" s="191" t="s">
        <v>2194</v>
      </c>
      <c r="BE1" s="191" t="s">
        <v>2195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1002569330</v>
      </c>
      <c r="C2">
        <v>3</v>
      </c>
      <c r="D2" t="s">
        <v>51</v>
      </c>
      <c r="E2">
        <v>4</v>
      </c>
      <c r="F2" t="s">
        <v>269</v>
      </c>
      <c r="G2" t="s">
        <v>269</v>
      </c>
      <c r="H2" t="s">
        <v>839</v>
      </c>
      <c r="I2" t="s">
        <v>212</v>
      </c>
      <c r="J2" t="s">
        <v>213</v>
      </c>
      <c r="K2" t="s">
        <v>149</v>
      </c>
      <c r="L2" t="s">
        <v>214</v>
      </c>
      <c r="M2" t="s">
        <v>3013</v>
      </c>
      <c r="N2" t="s">
        <v>215</v>
      </c>
      <c r="O2" s="57">
        <v>46268.466620370367</v>
      </c>
      <c r="P2" s="57">
        <v>46272.38821759259</v>
      </c>
      <c r="Q2">
        <v>69382963</v>
      </c>
      <c r="S2">
        <v>142401146190</v>
      </c>
      <c r="T2" t="s">
        <v>2316</v>
      </c>
      <c r="U2" t="s">
        <v>2317</v>
      </c>
      <c r="V2" t="s">
        <v>2318</v>
      </c>
      <c r="Z2">
        <v>110.8724989</v>
      </c>
      <c r="AA2">
        <v>-6.7273535999999998</v>
      </c>
      <c r="AB2" t="s">
        <v>2319</v>
      </c>
      <c r="AC2" t="s">
        <v>236</v>
      </c>
      <c r="AL2" t="s">
        <v>217</v>
      </c>
      <c r="AM2" t="s">
        <v>2320</v>
      </c>
      <c r="AN2" t="s">
        <v>6</v>
      </c>
      <c r="AO2" s="57">
        <v>46090.475925925923</v>
      </c>
      <c r="AP2" s="57">
        <v>46269.541666666664</v>
      </c>
      <c r="AQ2" t="s">
        <v>2180</v>
      </c>
      <c r="AR2" t="s">
        <v>12</v>
      </c>
      <c r="AS2" t="s">
        <v>219</v>
      </c>
      <c r="AT2" t="s">
        <v>230</v>
      </c>
      <c r="AW2" t="s">
        <v>2094</v>
      </c>
      <c r="AX2" t="s">
        <v>222</v>
      </c>
      <c r="AY2" t="s">
        <v>3014</v>
      </c>
      <c r="AZ2" t="s">
        <v>3015</v>
      </c>
      <c r="BA2" s="57">
        <v>46269.541666666664</v>
      </c>
      <c r="BB2" t="s">
        <v>2320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e">
        <f>VLOOKUP(H2,Sheet2!$A$1:$B$270,2,FALSE)</f>
        <v>#N/A</v>
      </c>
    </row>
    <row r="3" spans="1:61">
      <c r="A3">
        <v>2</v>
      </c>
      <c r="B3">
        <v>1002573594</v>
      </c>
      <c r="C3">
        <v>3</v>
      </c>
      <c r="D3" t="s">
        <v>42</v>
      </c>
      <c r="E3">
        <v>5</v>
      </c>
      <c r="F3" t="s">
        <v>232</v>
      </c>
      <c r="G3" t="s">
        <v>101</v>
      </c>
      <c r="H3" t="s">
        <v>427</v>
      </c>
      <c r="I3" t="s">
        <v>212</v>
      </c>
      <c r="J3" t="s">
        <v>213</v>
      </c>
      <c r="K3" t="s">
        <v>149</v>
      </c>
      <c r="L3" t="s">
        <v>214</v>
      </c>
      <c r="M3" t="s">
        <v>2196</v>
      </c>
      <c r="N3" t="s">
        <v>215</v>
      </c>
      <c r="O3" s="57">
        <v>46271.558298611111</v>
      </c>
      <c r="P3" s="57">
        <v>46272.564247685186</v>
      </c>
      <c r="Q3">
        <v>69384793</v>
      </c>
      <c r="S3">
        <v>152331251426</v>
      </c>
      <c r="T3" t="s">
        <v>3016</v>
      </c>
      <c r="U3" t="s">
        <v>3017</v>
      </c>
      <c r="V3" t="s">
        <v>3018</v>
      </c>
      <c r="Z3">
        <v>112.627538</v>
      </c>
      <c r="AA3">
        <v>-7.4497710000000001</v>
      </c>
      <c r="AB3" t="s">
        <v>3019</v>
      </c>
      <c r="AC3" t="s">
        <v>236</v>
      </c>
      <c r="AL3" t="s">
        <v>217</v>
      </c>
      <c r="AM3" t="s">
        <v>3020</v>
      </c>
      <c r="AN3" t="s">
        <v>6</v>
      </c>
      <c r="AO3" s="57">
        <v>46182.559178240743</v>
      </c>
      <c r="AP3" s="57">
        <v>46272.458333333336</v>
      </c>
      <c r="AQ3" t="s">
        <v>2180</v>
      </c>
      <c r="AR3" t="s">
        <v>12</v>
      </c>
      <c r="AS3" t="s">
        <v>573</v>
      </c>
      <c r="AT3" t="s">
        <v>220</v>
      </c>
      <c r="AV3" t="s">
        <v>2197</v>
      </c>
      <c r="AW3" t="s">
        <v>3021</v>
      </c>
      <c r="AX3" t="s">
        <v>222</v>
      </c>
      <c r="BA3" s="57">
        <v>46272.458333333336</v>
      </c>
      <c r="BB3" t="s">
        <v>3020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SIDOARJO</v>
      </c>
    </row>
    <row r="4" spans="1:61">
      <c r="A4">
        <v>3</v>
      </c>
      <c r="B4">
        <v>1002573093</v>
      </c>
      <c r="C4">
        <v>3</v>
      </c>
      <c r="D4" t="s">
        <v>42</v>
      </c>
      <c r="E4">
        <v>5</v>
      </c>
      <c r="F4" t="s">
        <v>232</v>
      </c>
      <c r="G4" t="s">
        <v>101</v>
      </c>
      <c r="H4" t="s">
        <v>427</v>
      </c>
      <c r="I4" t="s">
        <v>212</v>
      </c>
      <c r="J4" t="s">
        <v>213</v>
      </c>
      <c r="K4" t="s">
        <v>149</v>
      </c>
      <c r="L4" t="s">
        <v>214</v>
      </c>
      <c r="M4" t="s">
        <v>2196</v>
      </c>
      <c r="N4" t="s">
        <v>215</v>
      </c>
      <c r="O4" s="57">
        <v>46270.56453703704</v>
      </c>
      <c r="P4" s="57">
        <v>46272.460057870368</v>
      </c>
      <c r="Q4">
        <v>69384509</v>
      </c>
      <c r="S4">
        <v>152331250935</v>
      </c>
      <c r="T4" t="s">
        <v>3022</v>
      </c>
      <c r="U4" t="s">
        <v>3023</v>
      </c>
      <c r="V4" t="s">
        <v>3024</v>
      </c>
      <c r="Z4">
        <v>112.632091</v>
      </c>
      <c r="AA4">
        <v>-7.4530459999999996</v>
      </c>
      <c r="AB4" t="s">
        <v>3025</v>
      </c>
      <c r="AC4" t="s">
        <v>236</v>
      </c>
      <c r="AL4" t="s">
        <v>217</v>
      </c>
      <c r="AM4" t="s">
        <v>3026</v>
      </c>
      <c r="AN4" t="s">
        <v>6</v>
      </c>
      <c r="AO4" s="57">
        <v>46151.569421296299</v>
      </c>
      <c r="AP4" s="57">
        <v>46271.458333333336</v>
      </c>
      <c r="AQ4" t="s">
        <v>2180</v>
      </c>
      <c r="AR4" t="s">
        <v>12</v>
      </c>
      <c r="AS4" t="s">
        <v>573</v>
      </c>
      <c r="AT4" t="s">
        <v>220</v>
      </c>
      <c r="AV4" t="s">
        <v>2197</v>
      </c>
      <c r="AW4" t="s">
        <v>3027</v>
      </c>
      <c r="AX4" t="s">
        <v>222</v>
      </c>
      <c r="BA4" s="57">
        <v>46271.458333333336</v>
      </c>
      <c r="BB4" t="s">
        <v>3026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SIDOARJO</v>
      </c>
    </row>
    <row r="5" spans="1:61">
      <c r="A5">
        <v>4</v>
      </c>
      <c r="B5">
        <v>1002573090</v>
      </c>
      <c r="C5">
        <v>3</v>
      </c>
      <c r="D5" t="s">
        <v>38</v>
      </c>
      <c r="E5">
        <v>5</v>
      </c>
      <c r="F5" t="s">
        <v>92</v>
      </c>
      <c r="G5" t="s">
        <v>95</v>
      </c>
      <c r="H5" t="s">
        <v>459</v>
      </c>
      <c r="I5" t="s">
        <v>212</v>
      </c>
      <c r="J5" t="s">
        <v>213</v>
      </c>
      <c r="K5" t="s">
        <v>149</v>
      </c>
      <c r="L5" t="s">
        <v>214</v>
      </c>
      <c r="M5" t="s">
        <v>2196</v>
      </c>
      <c r="N5" t="s">
        <v>215</v>
      </c>
      <c r="O5" s="57">
        <v>46270.562465277777</v>
      </c>
      <c r="P5" s="57">
        <v>46273.37641203704</v>
      </c>
      <c r="Q5">
        <v>69384487</v>
      </c>
      <c r="S5">
        <v>152620220533</v>
      </c>
      <c r="T5" t="s">
        <v>3028</v>
      </c>
      <c r="U5" t="s">
        <v>3029</v>
      </c>
      <c r="V5" t="s">
        <v>3030</v>
      </c>
      <c r="Z5">
        <v>111.4147968</v>
      </c>
      <c r="AA5">
        <v>-8.0360037000000002</v>
      </c>
      <c r="AB5" t="s">
        <v>3031</v>
      </c>
      <c r="AC5" t="s">
        <v>216</v>
      </c>
      <c r="AL5" t="s">
        <v>217</v>
      </c>
      <c r="AM5" t="s">
        <v>3032</v>
      </c>
      <c r="AN5" t="s">
        <v>6</v>
      </c>
      <c r="AO5" s="57">
        <v>46151.569421296299</v>
      </c>
      <c r="AP5" s="57">
        <v>46272.333333333336</v>
      </c>
      <c r="AQ5" t="s">
        <v>2161</v>
      </c>
      <c r="AR5" t="s">
        <v>12</v>
      </c>
      <c r="AS5" t="s">
        <v>2793</v>
      </c>
      <c r="AT5" t="s">
        <v>344</v>
      </c>
      <c r="AV5" t="s">
        <v>2197</v>
      </c>
      <c r="AW5" t="s">
        <v>3033</v>
      </c>
      <c r="AX5" t="s">
        <v>222</v>
      </c>
      <c r="BA5" s="57">
        <v>46272.333333333336</v>
      </c>
      <c r="BB5" t="s">
        <v>3032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PONOROGO</v>
      </c>
    </row>
    <row r="6" spans="1:61">
      <c r="A6">
        <v>5</v>
      </c>
      <c r="B6">
        <v>1002573180</v>
      </c>
      <c r="C6">
        <v>3</v>
      </c>
      <c r="D6" t="s">
        <v>42</v>
      </c>
      <c r="E6">
        <v>5</v>
      </c>
      <c r="F6" t="s">
        <v>232</v>
      </c>
      <c r="G6" t="s">
        <v>103</v>
      </c>
      <c r="H6" t="s">
        <v>363</v>
      </c>
      <c r="I6" t="s">
        <v>212</v>
      </c>
      <c r="J6" t="s">
        <v>213</v>
      </c>
      <c r="K6" t="s">
        <v>149</v>
      </c>
      <c r="L6" t="s">
        <v>214</v>
      </c>
      <c r="M6" t="s">
        <v>2196</v>
      </c>
      <c r="N6" t="s">
        <v>215</v>
      </c>
      <c r="O6" s="57">
        <v>46270.602037037039</v>
      </c>
      <c r="P6" s="57">
        <v>46272.438692129632</v>
      </c>
      <c r="Q6">
        <v>69384540</v>
      </c>
      <c r="S6">
        <v>152333218435</v>
      </c>
      <c r="T6" t="s">
        <v>3034</v>
      </c>
      <c r="U6" t="s">
        <v>3035</v>
      </c>
      <c r="V6" t="s">
        <v>3036</v>
      </c>
      <c r="Z6">
        <v>112.207080982625</v>
      </c>
      <c r="AA6">
        <v>-7.4004420837038403</v>
      </c>
      <c r="AB6" t="s">
        <v>3037</v>
      </c>
      <c r="AC6" t="s">
        <v>216</v>
      </c>
      <c r="AL6" t="s">
        <v>217</v>
      </c>
      <c r="AM6" t="s">
        <v>3038</v>
      </c>
      <c r="AN6" t="s">
        <v>6</v>
      </c>
      <c r="AO6" s="57">
        <v>46151.61109953704</v>
      </c>
      <c r="AP6" s="57">
        <v>46271.458333333336</v>
      </c>
      <c r="AQ6" t="s">
        <v>2158</v>
      </c>
      <c r="AR6" t="s">
        <v>12</v>
      </c>
      <c r="AS6" t="s">
        <v>103</v>
      </c>
      <c r="AT6" t="s">
        <v>230</v>
      </c>
      <c r="AV6" t="s">
        <v>2197</v>
      </c>
      <c r="AW6" t="s">
        <v>887</v>
      </c>
      <c r="AX6" t="s">
        <v>222</v>
      </c>
      <c r="BA6" s="57">
        <v>46271.458333333336</v>
      </c>
      <c r="BB6" t="s">
        <v>3038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MOJOKERTO</v>
      </c>
    </row>
    <row r="7" spans="1:61">
      <c r="A7">
        <v>6</v>
      </c>
      <c r="B7">
        <v>1002571452</v>
      </c>
      <c r="C7">
        <v>3</v>
      </c>
      <c r="D7" t="s">
        <v>34</v>
      </c>
      <c r="E7">
        <v>5</v>
      </c>
      <c r="F7" t="s">
        <v>554</v>
      </c>
      <c r="G7" t="s">
        <v>85</v>
      </c>
      <c r="H7" t="s">
        <v>279</v>
      </c>
      <c r="I7" t="s">
        <v>212</v>
      </c>
      <c r="J7" t="s">
        <v>213</v>
      </c>
      <c r="K7" t="s">
        <v>149</v>
      </c>
      <c r="M7" t="s">
        <v>2196</v>
      </c>
      <c r="N7" t="s">
        <v>215</v>
      </c>
      <c r="O7" s="57">
        <v>46269.511423611111</v>
      </c>
      <c r="P7" s="57">
        <v>46272.35491898148</v>
      </c>
      <c r="Q7">
        <v>69382067</v>
      </c>
      <c r="S7">
        <v>172413244298</v>
      </c>
      <c r="T7" t="s">
        <v>2084</v>
      </c>
      <c r="U7" t="s">
        <v>2085</v>
      </c>
      <c r="V7" t="s">
        <v>3039</v>
      </c>
      <c r="Z7">
        <v>114.963114</v>
      </c>
      <c r="AA7">
        <v>-8.4938900000000004</v>
      </c>
      <c r="AB7" t="s">
        <v>2087</v>
      </c>
      <c r="AC7" t="s">
        <v>229</v>
      </c>
      <c r="AL7" t="s">
        <v>217</v>
      </c>
      <c r="AM7" t="s">
        <v>3040</v>
      </c>
      <c r="AN7" t="s">
        <v>6</v>
      </c>
      <c r="AO7" s="57">
        <v>46121.517546296294</v>
      </c>
      <c r="AQ7" t="s">
        <v>2161</v>
      </c>
      <c r="AR7" t="s">
        <v>12</v>
      </c>
      <c r="AS7" t="s">
        <v>85</v>
      </c>
      <c r="AT7" t="s">
        <v>230</v>
      </c>
      <c r="AV7" t="s">
        <v>2197</v>
      </c>
      <c r="AW7" t="s">
        <v>553</v>
      </c>
      <c r="AX7" t="s">
        <v>222</v>
      </c>
      <c r="BA7" s="57">
        <v>46269.291666666664</v>
      </c>
      <c r="BB7" t="s">
        <v>3040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TABANAN</v>
      </c>
    </row>
    <row r="8" spans="1:61">
      <c r="A8">
        <v>8</v>
      </c>
      <c r="B8">
        <v>1002572524</v>
      </c>
      <c r="C8">
        <v>3</v>
      </c>
      <c r="D8" t="s">
        <v>59</v>
      </c>
      <c r="E8">
        <v>4</v>
      </c>
      <c r="F8" t="s">
        <v>549</v>
      </c>
      <c r="G8" t="s">
        <v>582</v>
      </c>
      <c r="H8" t="s">
        <v>841</v>
      </c>
      <c r="I8" t="s">
        <v>212</v>
      </c>
      <c r="J8" t="s">
        <v>213</v>
      </c>
      <c r="K8" t="s">
        <v>149</v>
      </c>
      <c r="L8" t="s">
        <v>214</v>
      </c>
      <c r="M8" t="s">
        <v>2196</v>
      </c>
      <c r="N8" t="s">
        <v>215</v>
      </c>
      <c r="O8" s="57">
        <v>46269.704131944447</v>
      </c>
      <c r="P8" s="57">
        <v>46272.478750000002</v>
      </c>
      <c r="Q8">
        <v>69384162</v>
      </c>
      <c r="S8">
        <v>143132123732</v>
      </c>
      <c r="T8" t="s">
        <v>3041</v>
      </c>
      <c r="U8" t="s">
        <v>3042</v>
      </c>
      <c r="V8" t="s">
        <v>3043</v>
      </c>
      <c r="Z8">
        <v>110.4951738</v>
      </c>
      <c r="AA8">
        <v>-7.8424265999999996</v>
      </c>
      <c r="AB8" t="s">
        <v>3044</v>
      </c>
      <c r="AC8" t="s">
        <v>236</v>
      </c>
      <c r="AL8" t="s">
        <v>217</v>
      </c>
      <c r="AM8" t="s">
        <v>3045</v>
      </c>
      <c r="AN8" t="s">
        <v>6</v>
      </c>
      <c r="AO8" s="57">
        <v>46121.70484953704</v>
      </c>
      <c r="AP8" s="57">
        <v>46270.666666666664</v>
      </c>
      <c r="AQ8" t="s">
        <v>2180</v>
      </c>
      <c r="AR8" t="s">
        <v>12</v>
      </c>
      <c r="AS8" t="s">
        <v>915</v>
      </c>
      <c r="AT8" t="s">
        <v>230</v>
      </c>
      <c r="AV8" t="s">
        <v>2197</v>
      </c>
      <c r="AW8" t="s">
        <v>3046</v>
      </c>
      <c r="AX8" t="s">
        <v>222</v>
      </c>
      <c r="BA8" s="57">
        <v>46270.666666666664</v>
      </c>
      <c r="BB8" t="s">
        <v>3045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e">
        <f>VLOOKUP(H8,Sheet2!$A$1:$B$270,2,FALSE)</f>
        <v>#N/A</v>
      </c>
    </row>
    <row r="9" spans="1:61">
      <c r="A9">
        <v>9</v>
      </c>
      <c r="B9">
        <v>1002569977</v>
      </c>
      <c r="C9">
        <v>3</v>
      </c>
      <c r="D9" t="s">
        <v>51</v>
      </c>
      <c r="E9">
        <v>4</v>
      </c>
      <c r="F9" t="s">
        <v>269</v>
      </c>
      <c r="G9" t="s">
        <v>823</v>
      </c>
      <c r="H9" t="s">
        <v>837</v>
      </c>
      <c r="I9" t="s">
        <v>212</v>
      </c>
      <c r="J9" t="s">
        <v>213</v>
      </c>
      <c r="K9" t="s">
        <v>149</v>
      </c>
      <c r="M9" t="s">
        <v>2196</v>
      </c>
      <c r="N9" t="s">
        <v>215</v>
      </c>
      <c r="O9" s="57">
        <v>46268.602997685186</v>
      </c>
      <c r="P9" s="57">
        <v>46272.39366898148</v>
      </c>
      <c r="Q9">
        <v>69383248</v>
      </c>
      <c r="R9">
        <v>2916944031</v>
      </c>
      <c r="S9">
        <v>146593115599</v>
      </c>
      <c r="T9" t="s">
        <v>2275</v>
      </c>
      <c r="U9" t="s">
        <v>2276</v>
      </c>
      <c r="V9" t="s">
        <v>2277</v>
      </c>
      <c r="Z9">
        <v>110.726451203213</v>
      </c>
      <c r="AA9">
        <v>-6.7963993980535102</v>
      </c>
      <c r="AB9" t="s">
        <v>2278</v>
      </c>
      <c r="AC9" t="s">
        <v>225</v>
      </c>
      <c r="AL9" t="s">
        <v>217</v>
      </c>
      <c r="AM9" t="s">
        <v>2279</v>
      </c>
      <c r="AN9" t="s">
        <v>6</v>
      </c>
      <c r="AO9" s="57">
        <v>46090.61109953704</v>
      </c>
      <c r="AP9" s="57">
        <v>46270.333333333336</v>
      </c>
      <c r="AQ9" t="s">
        <v>2161</v>
      </c>
      <c r="AR9" t="s">
        <v>12</v>
      </c>
      <c r="AS9" t="s">
        <v>918</v>
      </c>
      <c r="AT9" t="s">
        <v>230</v>
      </c>
      <c r="AV9" t="s">
        <v>2197</v>
      </c>
      <c r="AW9" t="s">
        <v>585</v>
      </c>
      <c r="AX9" t="s">
        <v>222</v>
      </c>
      <c r="BA9" s="57">
        <v>46270.333333333336</v>
      </c>
      <c r="BB9" t="s">
        <v>2279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e">
        <f>VLOOKUP(H9,Sheet2!$A$1:$B$270,2,FALSE)</f>
        <v>#N/A</v>
      </c>
    </row>
    <row r="10" spans="1:61">
      <c r="A10">
        <v>10</v>
      </c>
      <c r="B10">
        <v>1002570541</v>
      </c>
      <c r="C10">
        <v>3</v>
      </c>
      <c r="D10" t="s">
        <v>51</v>
      </c>
      <c r="E10">
        <v>4</v>
      </c>
      <c r="F10" t="s">
        <v>269</v>
      </c>
      <c r="G10" t="s">
        <v>269</v>
      </c>
      <c r="H10" t="s">
        <v>839</v>
      </c>
      <c r="I10" t="s">
        <v>212</v>
      </c>
      <c r="J10" t="s">
        <v>213</v>
      </c>
      <c r="K10" t="s">
        <v>149</v>
      </c>
      <c r="L10" t="s">
        <v>214</v>
      </c>
      <c r="M10" t="s">
        <v>2196</v>
      </c>
      <c r="N10" t="s">
        <v>215</v>
      </c>
      <c r="O10" s="57">
        <v>46268.704814814817</v>
      </c>
      <c r="P10" s="57">
        <v>46272.391689814816</v>
      </c>
      <c r="Q10">
        <v>69383435</v>
      </c>
      <c r="S10">
        <v>142401146202</v>
      </c>
      <c r="T10" t="s">
        <v>2398</v>
      </c>
      <c r="U10" t="s">
        <v>2399</v>
      </c>
      <c r="V10" t="s">
        <v>2400</v>
      </c>
      <c r="Z10">
        <v>110.8394546</v>
      </c>
      <c r="AA10">
        <v>-6.8272222999999999</v>
      </c>
      <c r="AB10" t="s">
        <v>2401</v>
      </c>
      <c r="AC10" t="s">
        <v>1756</v>
      </c>
      <c r="AL10" t="s">
        <v>217</v>
      </c>
      <c r="AM10" t="s">
        <v>2402</v>
      </c>
      <c r="AN10" t="s">
        <v>6</v>
      </c>
      <c r="AO10" s="57">
        <v>46090.715532407405</v>
      </c>
      <c r="AP10" s="57">
        <v>46269.541666666664</v>
      </c>
      <c r="AQ10" t="s">
        <v>2180</v>
      </c>
      <c r="AR10" t="s">
        <v>12</v>
      </c>
      <c r="AS10" t="s">
        <v>219</v>
      </c>
      <c r="AT10" t="s">
        <v>230</v>
      </c>
      <c r="AV10" t="s">
        <v>2197</v>
      </c>
      <c r="AW10" t="s">
        <v>885</v>
      </c>
      <c r="AX10" t="s">
        <v>222</v>
      </c>
      <c r="BA10" s="57">
        <v>46269.541666666664</v>
      </c>
      <c r="BB10" t="s">
        <v>2402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e">
        <f>VLOOKUP(H10,Sheet2!$A$1:$B$270,2,FALSE)</f>
        <v>#N/A</v>
      </c>
    </row>
    <row r="11" spans="1:61">
      <c r="A11">
        <v>11</v>
      </c>
      <c r="B11">
        <v>1002569669</v>
      </c>
      <c r="C11">
        <v>3</v>
      </c>
      <c r="D11" t="s">
        <v>49</v>
      </c>
      <c r="E11">
        <v>4</v>
      </c>
      <c r="F11" t="s">
        <v>245</v>
      </c>
      <c r="G11" t="s">
        <v>246</v>
      </c>
      <c r="H11" t="s">
        <v>2594</v>
      </c>
      <c r="I11" t="s">
        <v>212</v>
      </c>
      <c r="J11" t="s">
        <v>213</v>
      </c>
      <c r="K11" t="s">
        <v>149</v>
      </c>
      <c r="L11" t="s">
        <v>214</v>
      </c>
      <c r="M11" t="s">
        <v>2196</v>
      </c>
      <c r="N11" t="s">
        <v>215</v>
      </c>
      <c r="O11" s="57">
        <v>46268.542337962965</v>
      </c>
      <c r="P11" s="57">
        <v>46273.612060185187</v>
      </c>
      <c r="Q11">
        <v>69383112</v>
      </c>
      <c r="S11">
        <v>141423136807</v>
      </c>
      <c r="T11" t="s">
        <v>2595</v>
      </c>
      <c r="U11" t="s">
        <v>2596</v>
      </c>
      <c r="V11" t="s">
        <v>2597</v>
      </c>
      <c r="Z11">
        <v>110.4410724</v>
      </c>
      <c r="AA11">
        <v>-7.0680452999999996</v>
      </c>
      <c r="AB11" t="s">
        <v>2598</v>
      </c>
      <c r="AC11" t="s">
        <v>236</v>
      </c>
      <c r="AL11" t="s">
        <v>217</v>
      </c>
      <c r="AM11" t="s">
        <v>2599</v>
      </c>
      <c r="AN11" t="s">
        <v>6</v>
      </c>
      <c r="AO11" s="57">
        <v>46090.549004629633</v>
      </c>
      <c r="AP11" s="57">
        <v>46269.541666666664</v>
      </c>
      <c r="AQ11" t="s">
        <v>2180</v>
      </c>
      <c r="AR11" t="s">
        <v>12</v>
      </c>
      <c r="AS11" t="s">
        <v>219</v>
      </c>
      <c r="AT11" t="s">
        <v>230</v>
      </c>
      <c r="AV11" t="s">
        <v>2197</v>
      </c>
      <c r="AW11" t="s">
        <v>885</v>
      </c>
      <c r="AX11" t="s">
        <v>222</v>
      </c>
      <c r="BA11" s="57">
        <v>46269.541666666664</v>
      </c>
      <c r="BB11" t="s">
        <v>2599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e">
        <f>VLOOKUP(H11,Sheet2!$A$1:$B$270,2,FALSE)</f>
        <v>#N/A</v>
      </c>
    </row>
    <row r="12" spans="1:61">
      <c r="A12">
        <v>13</v>
      </c>
      <c r="B12">
        <v>1002570594</v>
      </c>
      <c r="C12">
        <v>3</v>
      </c>
      <c r="D12" t="s">
        <v>49</v>
      </c>
      <c r="E12">
        <v>4</v>
      </c>
      <c r="F12" t="s">
        <v>250</v>
      </c>
      <c r="G12" t="s">
        <v>253</v>
      </c>
      <c r="H12" t="s">
        <v>2231</v>
      </c>
      <c r="I12" t="s">
        <v>212</v>
      </c>
      <c r="J12" t="s">
        <v>213</v>
      </c>
      <c r="K12" t="s">
        <v>149</v>
      </c>
      <c r="M12" t="s">
        <v>2196</v>
      </c>
      <c r="N12" t="s">
        <v>215</v>
      </c>
      <c r="O12" s="57">
        <v>46268.720590277779</v>
      </c>
      <c r="P12" s="57">
        <v>46272.38890046296</v>
      </c>
      <c r="Q12">
        <v>69383466</v>
      </c>
      <c r="S12">
        <v>146282105643</v>
      </c>
      <c r="T12" t="s">
        <v>2232</v>
      </c>
      <c r="U12" t="s">
        <v>2233</v>
      </c>
      <c r="V12" t="s">
        <v>3047</v>
      </c>
      <c r="Z12">
        <v>109.141057</v>
      </c>
      <c r="AA12">
        <v>-6.9166420999999998</v>
      </c>
      <c r="AB12" t="s">
        <v>2234</v>
      </c>
      <c r="AC12" t="s">
        <v>225</v>
      </c>
      <c r="AL12" t="s">
        <v>217</v>
      </c>
      <c r="AM12" t="s">
        <v>3048</v>
      </c>
      <c r="AN12" t="s">
        <v>6</v>
      </c>
      <c r="AO12" s="57">
        <v>46090.725902777776</v>
      </c>
      <c r="AP12" s="57">
        <v>46271.333333333336</v>
      </c>
      <c r="AQ12" t="s">
        <v>2180</v>
      </c>
      <c r="AR12" t="s">
        <v>12</v>
      </c>
      <c r="AS12" t="s">
        <v>2235</v>
      </c>
      <c r="AT12" t="s">
        <v>230</v>
      </c>
      <c r="AV12" t="s">
        <v>2197</v>
      </c>
      <c r="AW12" t="s">
        <v>545</v>
      </c>
      <c r="AX12" t="s">
        <v>222</v>
      </c>
      <c r="BA12" s="57">
        <v>46271.333333333336</v>
      </c>
      <c r="BB12" t="s">
        <v>3048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e">
        <f>VLOOKUP(H12,Sheet2!$A$1:$B$270,2,FALSE)</f>
        <v>#N/A</v>
      </c>
    </row>
    <row r="13" spans="1:61">
      <c r="A13">
        <v>14</v>
      </c>
      <c r="B13">
        <v>1002567425</v>
      </c>
      <c r="C13">
        <v>3</v>
      </c>
      <c r="D13" t="s">
        <v>59</v>
      </c>
      <c r="E13">
        <v>4</v>
      </c>
      <c r="F13" t="s">
        <v>242</v>
      </c>
      <c r="G13" t="s">
        <v>1540</v>
      </c>
      <c r="H13" t="s">
        <v>1541</v>
      </c>
      <c r="I13" t="s">
        <v>212</v>
      </c>
      <c r="J13" t="s">
        <v>213</v>
      </c>
      <c r="K13" t="s">
        <v>149</v>
      </c>
      <c r="L13" t="s">
        <v>214</v>
      </c>
      <c r="M13" t="s">
        <v>2196</v>
      </c>
      <c r="N13" t="s">
        <v>215</v>
      </c>
      <c r="O13" s="57">
        <v>46267.504143518519</v>
      </c>
      <c r="P13" s="57">
        <v>46269.395324074074</v>
      </c>
      <c r="Q13">
        <v>69382249</v>
      </c>
      <c r="S13">
        <v>141373127581</v>
      </c>
      <c r="T13" t="s">
        <v>1645</v>
      </c>
      <c r="U13" t="s">
        <v>1646</v>
      </c>
      <c r="V13" t="s">
        <v>1647</v>
      </c>
      <c r="Z13">
        <v>109.999415</v>
      </c>
      <c r="AA13">
        <v>-7.3580639999999997</v>
      </c>
      <c r="AB13" t="s">
        <v>1648</v>
      </c>
      <c r="AC13" t="s">
        <v>236</v>
      </c>
      <c r="AL13" t="s">
        <v>217</v>
      </c>
      <c r="AM13" t="s">
        <v>1649</v>
      </c>
      <c r="AN13" t="s">
        <v>6</v>
      </c>
      <c r="AO13" s="57">
        <v>46062.506898148145</v>
      </c>
      <c r="AP13" s="57">
        <v>46268.541666666664</v>
      </c>
      <c r="AQ13" t="s">
        <v>2180</v>
      </c>
      <c r="AR13" t="s">
        <v>12</v>
      </c>
      <c r="AS13" t="s">
        <v>219</v>
      </c>
      <c r="AT13" t="s">
        <v>230</v>
      </c>
      <c r="AV13" t="s">
        <v>2197</v>
      </c>
      <c r="AW13" t="s">
        <v>886</v>
      </c>
      <c r="AX13" t="s">
        <v>222</v>
      </c>
      <c r="BA13" s="57">
        <v>46268.541666666664</v>
      </c>
      <c r="BB13" t="s">
        <v>1649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e">
        <f>VLOOKUP(H13,Sheet2!$A$1:$B$270,2,FALSE)</f>
        <v>#N/A</v>
      </c>
    </row>
    <row r="14" spans="1:61">
      <c r="A14">
        <v>18</v>
      </c>
      <c r="B14">
        <v>1002566822</v>
      </c>
      <c r="C14">
        <v>3</v>
      </c>
      <c r="D14" t="s">
        <v>42</v>
      </c>
      <c r="E14">
        <v>5</v>
      </c>
      <c r="F14" t="s">
        <v>232</v>
      </c>
      <c r="G14" t="s">
        <v>101</v>
      </c>
      <c r="H14" t="s">
        <v>427</v>
      </c>
      <c r="I14" t="s">
        <v>212</v>
      </c>
      <c r="J14" t="s">
        <v>213</v>
      </c>
      <c r="K14" t="s">
        <v>149</v>
      </c>
      <c r="L14" t="s">
        <v>214</v>
      </c>
      <c r="M14" t="s">
        <v>2196</v>
      </c>
      <c r="N14" t="s">
        <v>215</v>
      </c>
      <c r="O14" s="57">
        <v>46267.39162037037</v>
      </c>
      <c r="P14" s="57">
        <v>46269.368194444447</v>
      </c>
      <c r="Q14">
        <v>69382028</v>
      </c>
      <c r="S14">
        <v>152331251351</v>
      </c>
      <c r="T14" t="s">
        <v>1746</v>
      </c>
      <c r="U14" t="s">
        <v>1747</v>
      </c>
      <c r="V14" t="s">
        <v>1748</v>
      </c>
      <c r="Z14">
        <v>112.63323459999999</v>
      </c>
      <c r="AA14">
        <v>-7.4509832999999999</v>
      </c>
      <c r="AB14" t="s">
        <v>1749</v>
      </c>
      <c r="AC14" t="s">
        <v>216</v>
      </c>
      <c r="AL14" t="s">
        <v>217</v>
      </c>
      <c r="AM14" t="s">
        <v>1750</v>
      </c>
      <c r="AN14" t="s">
        <v>6</v>
      </c>
      <c r="AO14" s="57">
        <v>46062.402870370373</v>
      </c>
      <c r="AP14" s="57">
        <v>46270.333333333336</v>
      </c>
      <c r="AQ14" t="s">
        <v>2180</v>
      </c>
      <c r="AR14" t="s">
        <v>12</v>
      </c>
      <c r="AS14" t="s">
        <v>573</v>
      </c>
      <c r="AT14" t="s">
        <v>230</v>
      </c>
      <c r="AV14" t="s">
        <v>2197</v>
      </c>
      <c r="AW14" t="s">
        <v>881</v>
      </c>
      <c r="AX14" t="s">
        <v>222</v>
      </c>
      <c r="BA14" s="57">
        <v>46270.333333333336</v>
      </c>
      <c r="BB14" t="s">
        <v>1750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SIDOARJO</v>
      </c>
    </row>
    <row r="15" spans="1:61">
      <c r="A15">
        <v>23</v>
      </c>
      <c r="B15">
        <v>1002566474</v>
      </c>
      <c r="C15">
        <v>3</v>
      </c>
      <c r="D15" t="s">
        <v>51</v>
      </c>
      <c r="E15">
        <v>4</v>
      </c>
      <c r="F15" t="s">
        <v>269</v>
      </c>
      <c r="G15" t="s">
        <v>551</v>
      </c>
      <c r="H15" t="s">
        <v>597</v>
      </c>
      <c r="I15" t="s">
        <v>212</v>
      </c>
      <c r="J15" t="s">
        <v>213</v>
      </c>
      <c r="K15" t="s">
        <v>149</v>
      </c>
      <c r="L15" t="s">
        <v>214</v>
      </c>
      <c r="M15" t="s">
        <v>2196</v>
      </c>
      <c r="N15" t="s">
        <v>215</v>
      </c>
      <c r="O15" s="57">
        <v>46266.775648148148</v>
      </c>
      <c r="P15" s="57">
        <v>46270.425162037034</v>
      </c>
      <c r="Q15">
        <v>69381855</v>
      </c>
      <c r="S15">
        <v>146516109250</v>
      </c>
      <c r="T15" t="s">
        <v>1124</v>
      </c>
      <c r="U15" t="s">
        <v>1125</v>
      </c>
      <c r="V15" t="s">
        <v>1126</v>
      </c>
      <c r="Z15">
        <v>110.669162</v>
      </c>
      <c r="AA15">
        <v>-7.0585110000000002</v>
      </c>
      <c r="AB15" t="s">
        <v>1127</v>
      </c>
      <c r="AC15" t="s">
        <v>236</v>
      </c>
      <c r="AL15" t="s">
        <v>217</v>
      </c>
      <c r="AM15" t="s">
        <v>1128</v>
      </c>
      <c r="AN15" t="s">
        <v>6</v>
      </c>
      <c r="AO15" s="57">
        <v>46031.777754629627</v>
      </c>
      <c r="AP15" s="57">
        <v>46268.333333333336</v>
      </c>
      <c r="AQ15" t="s">
        <v>2180</v>
      </c>
      <c r="AR15" t="s">
        <v>12</v>
      </c>
      <c r="AS15" t="s">
        <v>912</v>
      </c>
      <c r="AT15" t="s">
        <v>230</v>
      </c>
      <c r="AV15" t="s">
        <v>2197</v>
      </c>
      <c r="AW15" t="s">
        <v>886</v>
      </c>
      <c r="AX15" t="s">
        <v>222</v>
      </c>
      <c r="BA15" s="57">
        <v>46268.333333333336</v>
      </c>
      <c r="BB15" t="s">
        <v>1128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e">
        <f>VLOOKUP(H15,Sheet2!$A$1:$B$270,2,FALSE)</f>
        <v>#N/A</v>
      </c>
    </row>
    <row r="16" spans="1:61">
      <c r="A16">
        <v>25</v>
      </c>
      <c r="B16">
        <v>1002577136</v>
      </c>
      <c r="C16">
        <v>3</v>
      </c>
      <c r="D16" t="s">
        <v>42</v>
      </c>
      <c r="E16">
        <v>5</v>
      </c>
      <c r="F16" t="s">
        <v>102</v>
      </c>
      <c r="G16" t="s">
        <v>100</v>
      </c>
      <c r="H16" t="s">
        <v>276</v>
      </c>
      <c r="I16" t="s">
        <v>212</v>
      </c>
      <c r="J16" t="s">
        <v>213</v>
      </c>
      <c r="K16" t="s">
        <v>149</v>
      </c>
      <c r="L16" t="s">
        <v>214</v>
      </c>
      <c r="M16" t="s">
        <v>235</v>
      </c>
      <c r="N16" t="s">
        <v>215</v>
      </c>
      <c r="O16" s="57">
        <v>46273.599953703706</v>
      </c>
      <c r="P16" s="57">
        <v>46273.695277777777</v>
      </c>
      <c r="Q16">
        <v>69386152</v>
      </c>
      <c r="S16">
        <v>152507224352</v>
      </c>
      <c r="T16" t="s">
        <v>3049</v>
      </c>
      <c r="U16" t="s">
        <v>3050</v>
      </c>
      <c r="V16" t="s">
        <v>3051</v>
      </c>
      <c r="Z16">
        <v>113.8480326</v>
      </c>
      <c r="AA16">
        <v>-8.0032695</v>
      </c>
      <c r="AB16" t="s">
        <v>3052</v>
      </c>
      <c r="AC16" t="s">
        <v>236</v>
      </c>
      <c r="AL16" t="s">
        <v>217</v>
      </c>
      <c r="AM16" t="s">
        <v>3053</v>
      </c>
      <c r="AN16" t="s">
        <v>6</v>
      </c>
      <c r="AO16" s="57">
        <v>46243.601111111115</v>
      </c>
      <c r="AP16" s="57">
        <v>46274.458333333336</v>
      </c>
      <c r="AR16" t="s">
        <v>12</v>
      </c>
      <c r="AS16" t="s">
        <v>100</v>
      </c>
      <c r="AT16" t="s">
        <v>230</v>
      </c>
      <c r="AV16" t="s">
        <v>3054</v>
      </c>
      <c r="AW16" t="s">
        <v>887</v>
      </c>
      <c r="AX16" t="s">
        <v>222</v>
      </c>
      <c r="BA16" s="57">
        <v>46274.458333333336</v>
      </c>
      <c r="BB16" t="s">
        <v>3053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JEMBER</v>
      </c>
    </row>
    <row r="17" spans="1:61">
      <c r="A17">
        <v>26</v>
      </c>
      <c r="B17">
        <v>1002577093</v>
      </c>
      <c r="C17">
        <v>3</v>
      </c>
      <c r="D17" t="s">
        <v>55</v>
      </c>
      <c r="E17">
        <v>5</v>
      </c>
      <c r="F17" t="s">
        <v>261</v>
      </c>
      <c r="G17" t="s">
        <v>126</v>
      </c>
      <c r="H17" t="s">
        <v>262</v>
      </c>
      <c r="I17" t="s">
        <v>212</v>
      </c>
      <c r="J17" t="s">
        <v>213</v>
      </c>
      <c r="K17" t="s">
        <v>149</v>
      </c>
      <c r="M17" t="s">
        <v>235</v>
      </c>
      <c r="N17" t="s">
        <v>215</v>
      </c>
      <c r="O17" s="57">
        <v>46273.594652777778</v>
      </c>
      <c r="P17" s="57">
        <v>46273.642812500002</v>
      </c>
      <c r="Q17">
        <v>69386121</v>
      </c>
      <c r="S17">
        <v>152413168025</v>
      </c>
      <c r="T17" t="s">
        <v>1873</v>
      </c>
      <c r="U17" t="s">
        <v>3055</v>
      </c>
      <c r="Z17">
        <v>112.7449129</v>
      </c>
      <c r="AA17">
        <v>-7.2656732000000002</v>
      </c>
      <c r="AB17" t="s">
        <v>3056</v>
      </c>
      <c r="AC17" t="s">
        <v>285</v>
      </c>
      <c r="AO17" s="57">
        <v>46243.601111111115</v>
      </c>
      <c r="AR17" t="s">
        <v>306</v>
      </c>
      <c r="AS17" t="s">
        <v>575</v>
      </c>
      <c r="AT17" t="s">
        <v>230</v>
      </c>
      <c r="AV17" t="s">
        <v>3057</v>
      </c>
      <c r="AW17" t="s">
        <v>571</v>
      </c>
      <c r="AX17" t="s">
        <v>222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SURABAYA SELATAN</v>
      </c>
    </row>
    <row r="18" spans="1:61">
      <c r="A18">
        <v>27</v>
      </c>
      <c r="B18">
        <v>1002576713</v>
      </c>
      <c r="C18">
        <v>3</v>
      </c>
      <c r="D18" t="s">
        <v>55</v>
      </c>
      <c r="E18">
        <v>5</v>
      </c>
      <c r="F18" t="s">
        <v>261</v>
      </c>
      <c r="G18" t="s">
        <v>126</v>
      </c>
      <c r="H18" t="s">
        <v>262</v>
      </c>
      <c r="I18" t="s">
        <v>212</v>
      </c>
      <c r="J18" t="s">
        <v>213</v>
      </c>
      <c r="K18" t="s">
        <v>149</v>
      </c>
      <c r="M18" t="s">
        <v>235</v>
      </c>
      <c r="N18" t="s">
        <v>215</v>
      </c>
      <c r="O18" s="57">
        <v>46273.481273148151</v>
      </c>
      <c r="P18" s="57">
        <v>46273.53261574074</v>
      </c>
      <c r="Q18">
        <v>69385943</v>
      </c>
      <c r="S18">
        <v>152413168022</v>
      </c>
      <c r="T18" t="s">
        <v>3058</v>
      </c>
      <c r="U18" t="s">
        <v>3059</v>
      </c>
      <c r="Z18">
        <v>112.7449129</v>
      </c>
      <c r="AA18">
        <v>-7.2656732000000002</v>
      </c>
      <c r="AB18" t="s">
        <v>3060</v>
      </c>
      <c r="AC18" t="s">
        <v>285</v>
      </c>
      <c r="AO18" s="57">
        <v>46243.486064814817</v>
      </c>
      <c r="AR18" t="s">
        <v>306</v>
      </c>
      <c r="AS18" t="s">
        <v>575</v>
      </c>
      <c r="AT18" t="s">
        <v>230</v>
      </c>
      <c r="AV18" t="s">
        <v>3061</v>
      </c>
      <c r="AW18" t="s">
        <v>553</v>
      </c>
      <c r="AX18" t="s">
        <v>222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SURABAYA SELATAN</v>
      </c>
    </row>
    <row r="19" spans="1:61">
      <c r="A19">
        <v>28</v>
      </c>
      <c r="B19">
        <v>1002576954</v>
      </c>
      <c r="C19">
        <v>3</v>
      </c>
      <c r="D19" t="s">
        <v>34</v>
      </c>
      <c r="E19">
        <v>5</v>
      </c>
      <c r="F19" t="s">
        <v>563</v>
      </c>
      <c r="G19" t="s">
        <v>86</v>
      </c>
      <c r="H19" t="s">
        <v>416</v>
      </c>
      <c r="I19" t="s">
        <v>212</v>
      </c>
      <c r="J19" t="s">
        <v>213</v>
      </c>
      <c r="K19" t="s">
        <v>149</v>
      </c>
      <c r="M19" t="s">
        <v>235</v>
      </c>
      <c r="N19" t="s">
        <v>215</v>
      </c>
      <c r="O19" s="57">
        <v>46273.563240740739</v>
      </c>
      <c r="P19" s="57">
        <v>46273.684652777774</v>
      </c>
      <c r="Q19">
        <v>69386071</v>
      </c>
      <c r="R19">
        <v>3619592056</v>
      </c>
      <c r="S19">
        <v>172419207307</v>
      </c>
      <c r="T19" t="s">
        <v>3062</v>
      </c>
      <c r="U19" t="s">
        <v>3063</v>
      </c>
      <c r="Z19">
        <v>115.1879915</v>
      </c>
      <c r="AA19">
        <v>-8.6945142999999998</v>
      </c>
      <c r="AB19" t="s">
        <v>3064</v>
      </c>
      <c r="AC19" t="s">
        <v>284</v>
      </c>
      <c r="AO19" s="57">
        <v>46243.569351851853</v>
      </c>
      <c r="AR19" t="s">
        <v>306</v>
      </c>
      <c r="AS19" t="s">
        <v>817</v>
      </c>
      <c r="AT19" t="s">
        <v>230</v>
      </c>
      <c r="AV19" t="s">
        <v>3065</v>
      </c>
      <c r="AW19" t="s">
        <v>545</v>
      </c>
      <c r="AX19" t="s">
        <v>222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UBUNG</v>
      </c>
    </row>
    <row r="20" spans="1:61">
      <c r="A20">
        <v>29</v>
      </c>
      <c r="B20">
        <v>1002576911</v>
      </c>
      <c r="C20">
        <v>3</v>
      </c>
      <c r="D20" t="s">
        <v>34</v>
      </c>
      <c r="E20">
        <v>5</v>
      </c>
      <c r="F20" t="s">
        <v>563</v>
      </c>
      <c r="G20" t="s">
        <v>86</v>
      </c>
      <c r="H20" t="s">
        <v>416</v>
      </c>
      <c r="I20" t="s">
        <v>212</v>
      </c>
      <c r="J20" t="s">
        <v>213</v>
      </c>
      <c r="K20" t="s">
        <v>149</v>
      </c>
      <c r="M20" t="s">
        <v>235</v>
      </c>
      <c r="N20" t="s">
        <v>215</v>
      </c>
      <c r="O20" s="57">
        <v>46273.556145833332</v>
      </c>
      <c r="P20" s="57">
        <v>46273.684189814812</v>
      </c>
      <c r="Q20">
        <v>69386038</v>
      </c>
      <c r="R20">
        <v>3619592055</v>
      </c>
      <c r="S20">
        <v>172419207306</v>
      </c>
      <c r="T20" t="s">
        <v>3062</v>
      </c>
      <c r="U20" t="s">
        <v>3063</v>
      </c>
      <c r="Z20">
        <v>115.1879915</v>
      </c>
      <c r="AA20">
        <v>-8.6945142999999998</v>
      </c>
      <c r="AB20" t="s">
        <v>3064</v>
      </c>
      <c r="AC20" t="s">
        <v>284</v>
      </c>
      <c r="AO20" s="57">
        <v>46243.55914351852</v>
      </c>
      <c r="AR20" t="s">
        <v>306</v>
      </c>
      <c r="AS20" t="s">
        <v>817</v>
      </c>
      <c r="AT20" t="s">
        <v>230</v>
      </c>
      <c r="AV20" t="s">
        <v>3065</v>
      </c>
      <c r="AW20" t="s">
        <v>2732</v>
      </c>
      <c r="AX20" t="s">
        <v>222</v>
      </c>
      <c r="AZ20" t="s">
        <v>3065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UBUNG</v>
      </c>
    </row>
    <row r="21" spans="1:61">
      <c r="A21">
        <v>30</v>
      </c>
      <c r="B21">
        <v>1002573876</v>
      </c>
      <c r="C21">
        <v>3</v>
      </c>
      <c r="D21" t="s">
        <v>55</v>
      </c>
      <c r="E21">
        <v>5</v>
      </c>
      <c r="F21" t="s">
        <v>227</v>
      </c>
      <c r="G21" t="s">
        <v>121</v>
      </c>
      <c r="H21" t="s">
        <v>278</v>
      </c>
      <c r="I21" t="s">
        <v>212</v>
      </c>
      <c r="J21" t="s">
        <v>213</v>
      </c>
      <c r="K21" t="s">
        <v>149</v>
      </c>
      <c r="M21" t="s">
        <v>235</v>
      </c>
      <c r="N21" t="s">
        <v>215</v>
      </c>
      <c r="O21" s="57">
        <v>46272.362372685187</v>
      </c>
      <c r="P21" s="57">
        <v>46272.804849537039</v>
      </c>
      <c r="Q21">
        <v>69384944</v>
      </c>
      <c r="S21">
        <v>152437905761</v>
      </c>
      <c r="T21" t="s">
        <v>3066</v>
      </c>
      <c r="U21" t="s">
        <v>3067</v>
      </c>
      <c r="Z21">
        <v>113.2758652</v>
      </c>
      <c r="AA21">
        <v>-6.9392114999999999</v>
      </c>
      <c r="AB21" t="s">
        <v>3068</v>
      </c>
      <c r="AC21" t="s">
        <v>229</v>
      </c>
      <c r="AO21" s="57">
        <v>46212.371504629627</v>
      </c>
      <c r="AR21" t="s">
        <v>306</v>
      </c>
      <c r="AS21" t="s">
        <v>219</v>
      </c>
      <c r="AT21" t="s">
        <v>220</v>
      </c>
      <c r="AV21" t="s">
        <v>3069</v>
      </c>
      <c r="AW21" t="s">
        <v>545</v>
      </c>
      <c r="AX21" t="s">
        <v>222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MADURA</v>
      </c>
    </row>
    <row r="22" spans="1:61">
      <c r="A22">
        <v>31</v>
      </c>
      <c r="B22">
        <v>1002574779</v>
      </c>
      <c r="C22">
        <v>3</v>
      </c>
      <c r="D22" t="s">
        <v>34</v>
      </c>
      <c r="E22">
        <v>5</v>
      </c>
      <c r="F22" t="s">
        <v>554</v>
      </c>
      <c r="G22" t="s">
        <v>82</v>
      </c>
      <c r="H22" t="s">
        <v>264</v>
      </c>
      <c r="I22" t="s">
        <v>212</v>
      </c>
      <c r="J22" t="s">
        <v>213</v>
      </c>
      <c r="K22" t="s">
        <v>149</v>
      </c>
      <c r="M22" t="s">
        <v>235</v>
      </c>
      <c r="N22" t="s">
        <v>215</v>
      </c>
      <c r="O22" s="57">
        <v>46272.514016203706</v>
      </c>
      <c r="P22" s="57">
        <v>46273.672615740739</v>
      </c>
      <c r="Q22">
        <v>69385229</v>
      </c>
      <c r="S22">
        <v>172428815951</v>
      </c>
      <c r="T22" t="s">
        <v>3070</v>
      </c>
      <c r="U22" t="s">
        <v>3071</v>
      </c>
      <c r="Z22">
        <v>115.4458211</v>
      </c>
      <c r="AA22">
        <v>-8.6790295000000004</v>
      </c>
      <c r="AB22" t="s">
        <v>3072</v>
      </c>
      <c r="AC22" t="s">
        <v>229</v>
      </c>
      <c r="AO22" s="57">
        <v>46212.51767361111</v>
      </c>
      <c r="AR22" t="s">
        <v>306</v>
      </c>
      <c r="AS22" t="s">
        <v>555</v>
      </c>
      <c r="AT22" t="s">
        <v>230</v>
      </c>
      <c r="AV22" t="s">
        <v>3073</v>
      </c>
      <c r="AW22" t="s">
        <v>545</v>
      </c>
      <c r="AX22" t="s">
        <v>222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KLUNGKUNG</v>
      </c>
    </row>
    <row r="23" spans="1:61">
      <c r="A23">
        <v>32</v>
      </c>
      <c r="B23">
        <v>1002575905</v>
      </c>
      <c r="C23">
        <v>3</v>
      </c>
      <c r="D23" t="s">
        <v>34</v>
      </c>
      <c r="E23">
        <v>5</v>
      </c>
      <c r="F23" t="s">
        <v>563</v>
      </c>
      <c r="G23" t="s">
        <v>86</v>
      </c>
      <c r="H23" t="s">
        <v>416</v>
      </c>
      <c r="I23" t="s">
        <v>212</v>
      </c>
      <c r="J23" t="s">
        <v>213</v>
      </c>
      <c r="K23" t="s">
        <v>149</v>
      </c>
      <c r="M23" t="s">
        <v>235</v>
      </c>
      <c r="N23" t="s">
        <v>215</v>
      </c>
      <c r="O23" s="57">
        <v>46272.753969907404</v>
      </c>
      <c r="P23" s="57">
        <v>46273.417164351849</v>
      </c>
      <c r="Q23">
        <v>69385626</v>
      </c>
      <c r="R23">
        <v>3619592038</v>
      </c>
      <c r="S23">
        <v>172419207295</v>
      </c>
      <c r="T23" t="s">
        <v>3074</v>
      </c>
      <c r="U23" t="s">
        <v>3063</v>
      </c>
      <c r="Z23">
        <v>115.1879915</v>
      </c>
      <c r="AA23">
        <v>-8.6945142999999998</v>
      </c>
      <c r="AB23" t="s">
        <v>3075</v>
      </c>
      <c r="AC23" t="s">
        <v>229</v>
      </c>
      <c r="AO23" s="57">
        <v>46212.757060185184</v>
      </c>
      <c r="AR23" t="s">
        <v>306</v>
      </c>
      <c r="AS23" t="s">
        <v>817</v>
      </c>
      <c r="AT23" t="s">
        <v>230</v>
      </c>
      <c r="AV23" t="s">
        <v>3065</v>
      </c>
      <c r="AW23" t="s">
        <v>585</v>
      </c>
      <c r="AX23" t="s">
        <v>222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UBUNG</v>
      </c>
    </row>
    <row r="24" spans="1:61">
      <c r="A24">
        <v>33</v>
      </c>
      <c r="B24">
        <v>1002575787</v>
      </c>
      <c r="C24">
        <v>3</v>
      </c>
      <c r="D24" t="s">
        <v>34</v>
      </c>
      <c r="E24">
        <v>5</v>
      </c>
      <c r="F24" t="s">
        <v>563</v>
      </c>
      <c r="G24" t="s">
        <v>86</v>
      </c>
      <c r="H24" t="s">
        <v>416</v>
      </c>
      <c r="I24" t="s">
        <v>212</v>
      </c>
      <c r="J24" t="s">
        <v>213</v>
      </c>
      <c r="K24" t="s">
        <v>149</v>
      </c>
      <c r="M24" t="s">
        <v>235</v>
      </c>
      <c r="N24" t="s">
        <v>215</v>
      </c>
      <c r="O24" s="57">
        <v>46272.698703703703</v>
      </c>
      <c r="P24" s="57">
        <v>46273.416701388887</v>
      </c>
      <c r="Q24">
        <v>69385562</v>
      </c>
      <c r="R24">
        <v>3619592036</v>
      </c>
      <c r="S24">
        <v>172419207293</v>
      </c>
      <c r="T24" t="s">
        <v>3074</v>
      </c>
      <c r="U24" t="s">
        <v>3063</v>
      </c>
      <c r="AB24" t="s">
        <v>3076</v>
      </c>
      <c r="AC24" t="s">
        <v>229</v>
      </c>
      <c r="AO24" s="57">
        <v>46212.704895833333</v>
      </c>
      <c r="AR24" t="s">
        <v>306</v>
      </c>
      <c r="AS24" t="s">
        <v>817</v>
      </c>
      <c r="AT24" t="s">
        <v>230</v>
      </c>
      <c r="AV24" t="s">
        <v>3065</v>
      </c>
      <c r="AW24" t="s">
        <v>2732</v>
      </c>
      <c r="AX24" t="s">
        <v>222</v>
      </c>
      <c r="AZ24" t="s">
        <v>3065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UBUNG</v>
      </c>
    </row>
    <row r="25" spans="1:61">
      <c r="A25">
        <v>34</v>
      </c>
      <c r="B25">
        <v>1002575479</v>
      </c>
      <c r="C25">
        <v>3</v>
      </c>
      <c r="D25" t="s">
        <v>51</v>
      </c>
      <c r="E25">
        <v>4</v>
      </c>
      <c r="F25" t="s">
        <v>269</v>
      </c>
      <c r="G25" t="s">
        <v>551</v>
      </c>
      <c r="H25" t="s">
        <v>851</v>
      </c>
      <c r="I25" t="s">
        <v>212</v>
      </c>
      <c r="J25" t="s">
        <v>213</v>
      </c>
      <c r="K25" t="s">
        <v>149</v>
      </c>
      <c r="L25" t="s">
        <v>214</v>
      </c>
      <c r="M25" t="s">
        <v>235</v>
      </c>
      <c r="N25" t="s">
        <v>215</v>
      </c>
      <c r="O25" s="57">
        <v>46272.641631944447</v>
      </c>
      <c r="P25" s="57">
        <v>46273.523495370369</v>
      </c>
      <c r="Q25">
        <v>69385464</v>
      </c>
      <c r="S25">
        <v>142521103440</v>
      </c>
      <c r="T25" t="s">
        <v>3077</v>
      </c>
      <c r="U25" t="s">
        <v>3078</v>
      </c>
      <c r="V25" t="s">
        <v>3079</v>
      </c>
      <c r="Z25">
        <v>110.796673</v>
      </c>
      <c r="AA25">
        <v>-7.008483</v>
      </c>
      <c r="AB25" t="s">
        <v>3080</v>
      </c>
      <c r="AC25" t="s">
        <v>236</v>
      </c>
      <c r="AL25" t="s">
        <v>217</v>
      </c>
      <c r="AM25" t="s">
        <v>3081</v>
      </c>
      <c r="AN25" t="s">
        <v>6</v>
      </c>
      <c r="AO25" s="57">
        <v>46212.642754629633</v>
      </c>
      <c r="AP25" s="57">
        <v>46273.541666666664</v>
      </c>
      <c r="AR25" t="s">
        <v>12</v>
      </c>
      <c r="AS25" t="s">
        <v>912</v>
      </c>
      <c r="AT25" t="s">
        <v>220</v>
      </c>
      <c r="AV25" t="s">
        <v>3082</v>
      </c>
      <c r="AW25" t="s">
        <v>3083</v>
      </c>
      <c r="AX25" t="s">
        <v>222</v>
      </c>
      <c r="BA25" s="57">
        <v>46273.541666666664</v>
      </c>
      <c r="BB25" t="s">
        <v>3081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e">
        <f>VLOOKUP(H25,Sheet2!$A$1:$B$270,2,FALSE)</f>
        <v>#N/A</v>
      </c>
    </row>
    <row r="26" spans="1:61">
      <c r="A26">
        <v>35</v>
      </c>
      <c r="B26">
        <v>1002574672</v>
      </c>
      <c r="C26">
        <v>3</v>
      </c>
      <c r="D26" t="s">
        <v>55</v>
      </c>
      <c r="E26">
        <v>5</v>
      </c>
      <c r="F26" t="s">
        <v>261</v>
      </c>
      <c r="G26" t="s">
        <v>126</v>
      </c>
      <c r="H26" t="s">
        <v>262</v>
      </c>
      <c r="I26" t="s">
        <v>212</v>
      </c>
      <c r="J26" t="s">
        <v>213</v>
      </c>
      <c r="K26" t="s">
        <v>149</v>
      </c>
      <c r="M26" t="s">
        <v>235</v>
      </c>
      <c r="N26" t="s">
        <v>215</v>
      </c>
      <c r="O26" s="57">
        <v>46272.490520833337</v>
      </c>
      <c r="P26" s="57">
        <v>46272.586087962962</v>
      </c>
      <c r="Q26">
        <v>69385148</v>
      </c>
      <c r="S26">
        <v>152413167030</v>
      </c>
      <c r="T26" t="s">
        <v>3058</v>
      </c>
      <c r="U26" t="s">
        <v>3084</v>
      </c>
      <c r="Z26">
        <v>112.74423280000001</v>
      </c>
      <c r="AA26">
        <v>-7.2677389999999997</v>
      </c>
      <c r="AB26" t="s">
        <v>3060</v>
      </c>
      <c r="AC26" t="s">
        <v>285</v>
      </c>
      <c r="AO26" s="57">
        <v>46212.496481481481</v>
      </c>
      <c r="AR26" t="s">
        <v>306</v>
      </c>
      <c r="AS26" t="s">
        <v>575</v>
      </c>
      <c r="AT26" t="s">
        <v>230</v>
      </c>
      <c r="AV26" t="s">
        <v>3085</v>
      </c>
      <c r="AW26" t="s">
        <v>545</v>
      </c>
      <c r="AX26" t="s">
        <v>222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SURABAYA SELATAN</v>
      </c>
    </row>
    <row r="27" spans="1:61">
      <c r="A27">
        <v>36</v>
      </c>
      <c r="B27">
        <v>1002574621</v>
      </c>
      <c r="C27">
        <v>3</v>
      </c>
      <c r="D27" t="s">
        <v>59</v>
      </c>
      <c r="E27">
        <v>4</v>
      </c>
      <c r="F27" t="s">
        <v>549</v>
      </c>
      <c r="G27" t="s">
        <v>582</v>
      </c>
      <c r="H27" t="s">
        <v>841</v>
      </c>
      <c r="I27" t="s">
        <v>212</v>
      </c>
      <c r="J27" t="s">
        <v>213</v>
      </c>
      <c r="K27" t="s">
        <v>149</v>
      </c>
      <c r="L27" t="s">
        <v>214</v>
      </c>
      <c r="M27" t="s">
        <v>235</v>
      </c>
      <c r="N27" t="s">
        <v>215</v>
      </c>
      <c r="O27" s="57">
        <v>46272.481215277781</v>
      </c>
      <c r="P27" s="57">
        <v>46272.670706018522</v>
      </c>
      <c r="Q27">
        <v>69385156</v>
      </c>
      <c r="S27">
        <v>143132123750</v>
      </c>
      <c r="T27" t="s">
        <v>3086</v>
      </c>
      <c r="U27" t="s">
        <v>3087</v>
      </c>
      <c r="V27" t="s">
        <v>3088</v>
      </c>
      <c r="Z27">
        <v>110.4207</v>
      </c>
      <c r="AA27">
        <v>-7.8322180000000001</v>
      </c>
      <c r="AB27" t="s">
        <v>3089</v>
      </c>
      <c r="AC27" t="s">
        <v>236</v>
      </c>
      <c r="AL27" t="s">
        <v>217</v>
      </c>
      <c r="AM27" t="s">
        <v>3090</v>
      </c>
      <c r="AN27" t="s">
        <v>6</v>
      </c>
      <c r="AO27" s="57">
        <v>46212.486145833333</v>
      </c>
      <c r="AP27" s="57">
        <v>46275.333333333336</v>
      </c>
      <c r="AR27" t="s">
        <v>12</v>
      </c>
      <c r="AS27" t="s">
        <v>915</v>
      </c>
      <c r="AT27" t="s">
        <v>230</v>
      </c>
      <c r="AV27" t="s">
        <v>3091</v>
      </c>
      <c r="AW27" t="s">
        <v>886</v>
      </c>
      <c r="AX27" t="s">
        <v>222</v>
      </c>
      <c r="BA27" s="57">
        <v>46275.333333333336</v>
      </c>
      <c r="BB27" t="s">
        <v>3090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e">
        <f>VLOOKUP(H27,Sheet2!$A$1:$B$270,2,FALSE)</f>
        <v>#N/A</v>
      </c>
    </row>
    <row r="28" spans="1:61">
      <c r="A28">
        <v>37</v>
      </c>
      <c r="B28">
        <v>1002575234</v>
      </c>
      <c r="C28">
        <v>3</v>
      </c>
      <c r="D28" t="s">
        <v>34</v>
      </c>
      <c r="E28">
        <v>5</v>
      </c>
      <c r="F28" t="s">
        <v>563</v>
      </c>
      <c r="G28" t="s">
        <v>86</v>
      </c>
      <c r="H28" t="s">
        <v>299</v>
      </c>
      <c r="I28" t="s">
        <v>212</v>
      </c>
      <c r="J28" t="s">
        <v>213</v>
      </c>
      <c r="K28" t="s">
        <v>149</v>
      </c>
      <c r="M28" t="s">
        <v>235</v>
      </c>
      <c r="N28" t="s">
        <v>215</v>
      </c>
      <c r="O28" s="57">
        <v>46272.606585648151</v>
      </c>
      <c r="P28" s="57">
        <v>46273.359247685185</v>
      </c>
      <c r="Q28">
        <v>69385384</v>
      </c>
      <c r="S28">
        <v>172416797959</v>
      </c>
      <c r="T28" t="s">
        <v>3092</v>
      </c>
      <c r="U28" t="s">
        <v>3093</v>
      </c>
      <c r="Z28">
        <v>115.1644771</v>
      </c>
      <c r="AA28">
        <v>-8.6721342999999997</v>
      </c>
      <c r="AB28" t="s">
        <v>3094</v>
      </c>
      <c r="AC28" t="s">
        <v>229</v>
      </c>
      <c r="AO28" s="57">
        <v>46212.611157407409</v>
      </c>
      <c r="AR28" t="s">
        <v>306</v>
      </c>
      <c r="AS28" t="s">
        <v>596</v>
      </c>
      <c r="AT28" t="s">
        <v>344</v>
      </c>
      <c r="AV28" t="s">
        <v>3095</v>
      </c>
      <c r="AW28" t="s">
        <v>3096</v>
      </c>
      <c r="AX28" t="s">
        <v>222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UBUNG</v>
      </c>
    </row>
    <row r="29" spans="1:61">
      <c r="A29">
        <v>38</v>
      </c>
      <c r="B29">
        <v>1002572982</v>
      </c>
      <c r="C29">
        <v>3</v>
      </c>
      <c r="D29" t="s">
        <v>34</v>
      </c>
      <c r="E29">
        <v>5</v>
      </c>
      <c r="F29" t="s">
        <v>554</v>
      </c>
      <c r="G29" t="s">
        <v>82</v>
      </c>
      <c r="H29" t="s">
        <v>264</v>
      </c>
      <c r="I29" t="s">
        <v>212</v>
      </c>
      <c r="J29" t="s">
        <v>213</v>
      </c>
      <c r="K29" t="s">
        <v>149</v>
      </c>
      <c r="M29" t="s">
        <v>235</v>
      </c>
      <c r="N29" t="s">
        <v>215</v>
      </c>
      <c r="O29" s="57">
        <v>46270.498900462961</v>
      </c>
      <c r="P29" s="57">
        <v>46270.766053240739</v>
      </c>
      <c r="Q29">
        <v>69384429</v>
      </c>
      <c r="S29">
        <v>172428816084</v>
      </c>
      <c r="T29" t="s">
        <v>3097</v>
      </c>
      <c r="U29" t="s">
        <v>3071</v>
      </c>
      <c r="Z29">
        <v>106.843779087066</v>
      </c>
      <c r="AA29">
        <v>-6.1670089767355103</v>
      </c>
      <c r="AB29" t="s">
        <v>3098</v>
      </c>
      <c r="AC29" t="s">
        <v>229</v>
      </c>
      <c r="AO29" s="57">
        <v>46151.506898148145</v>
      </c>
      <c r="AR29" t="s">
        <v>306</v>
      </c>
      <c r="AS29" t="s">
        <v>555</v>
      </c>
      <c r="AT29" t="s">
        <v>230</v>
      </c>
      <c r="AV29" t="s">
        <v>3099</v>
      </c>
      <c r="AW29" t="s">
        <v>545</v>
      </c>
      <c r="AX29" t="s">
        <v>222</v>
      </c>
      <c r="AZ29" t="s">
        <v>3099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KLUNGKUNG</v>
      </c>
    </row>
    <row r="30" spans="1:61">
      <c r="A30">
        <v>39</v>
      </c>
      <c r="B30">
        <v>1002571282</v>
      </c>
      <c r="C30">
        <v>3</v>
      </c>
      <c r="D30" t="s">
        <v>55</v>
      </c>
      <c r="E30">
        <v>5</v>
      </c>
      <c r="F30" t="s">
        <v>227</v>
      </c>
      <c r="G30" t="s">
        <v>127</v>
      </c>
      <c r="H30" t="s">
        <v>228</v>
      </c>
      <c r="I30" t="s">
        <v>212</v>
      </c>
      <c r="J30" t="s">
        <v>213</v>
      </c>
      <c r="K30" t="s">
        <v>149</v>
      </c>
      <c r="M30" t="s">
        <v>235</v>
      </c>
      <c r="N30" t="s">
        <v>215</v>
      </c>
      <c r="O30" s="57">
        <v>46269.463402777779</v>
      </c>
      <c r="P30" s="57">
        <v>46270.445555555554</v>
      </c>
      <c r="Q30">
        <v>69383729</v>
      </c>
      <c r="S30">
        <v>152426928636</v>
      </c>
      <c r="T30" t="s">
        <v>3100</v>
      </c>
      <c r="U30" t="s">
        <v>3101</v>
      </c>
      <c r="Z30">
        <v>113.4406649</v>
      </c>
      <c r="AA30">
        <v>-7.0693732000000002</v>
      </c>
      <c r="AB30" t="s">
        <v>3102</v>
      </c>
      <c r="AC30" t="s">
        <v>229</v>
      </c>
      <c r="AO30" s="57">
        <v>46121.465381944443</v>
      </c>
      <c r="AR30" t="s">
        <v>306</v>
      </c>
      <c r="AS30" t="s">
        <v>127</v>
      </c>
      <c r="AT30" t="s">
        <v>220</v>
      </c>
      <c r="AV30" t="s">
        <v>3069</v>
      </c>
      <c r="AW30" t="s">
        <v>1539</v>
      </c>
      <c r="AX30" t="s">
        <v>222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MADURA</v>
      </c>
    </row>
    <row r="31" spans="1:61">
      <c r="A31">
        <v>40</v>
      </c>
      <c r="B31">
        <v>1002571315</v>
      </c>
      <c r="C31">
        <v>3</v>
      </c>
      <c r="D31" t="s">
        <v>34</v>
      </c>
      <c r="E31">
        <v>5</v>
      </c>
      <c r="F31" t="s">
        <v>563</v>
      </c>
      <c r="G31" t="s">
        <v>86</v>
      </c>
      <c r="H31" t="s">
        <v>299</v>
      </c>
      <c r="I31" t="s">
        <v>212</v>
      </c>
      <c r="J31" t="s">
        <v>213</v>
      </c>
      <c r="K31" t="s">
        <v>149</v>
      </c>
      <c r="M31" t="s">
        <v>235</v>
      </c>
      <c r="N31" t="s">
        <v>215</v>
      </c>
      <c r="O31" s="57">
        <v>46269.469606481478</v>
      </c>
      <c r="P31" s="57">
        <v>46269.774236111109</v>
      </c>
      <c r="Q31">
        <v>69383713</v>
      </c>
      <c r="S31">
        <v>172416797794</v>
      </c>
      <c r="T31" t="s">
        <v>3103</v>
      </c>
      <c r="U31" t="s">
        <v>3104</v>
      </c>
      <c r="Z31">
        <v>115.1606685</v>
      </c>
      <c r="AA31">
        <v>-8.6718902999999994</v>
      </c>
      <c r="AB31" t="s">
        <v>3105</v>
      </c>
      <c r="AC31" t="s">
        <v>229</v>
      </c>
      <c r="AO31" s="57">
        <v>46121.475856481484</v>
      </c>
      <c r="AR31" t="s">
        <v>306</v>
      </c>
      <c r="AS31" t="s">
        <v>596</v>
      </c>
      <c r="AT31" t="s">
        <v>230</v>
      </c>
      <c r="AV31" t="s">
        <v>2201</v>
      </c>
      <c r="AW31" t="s">
        <v>545</v>
      </c>
      <c r="AX31" t="s">
        <v>222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UBUNG</v>
      </c>
    </row>
    <row r="32" spans="1:61">
      <c r="A32">
        <v>41</v>
      </c>
      <c r="B32">
        <v>1002571324</v>
      </c>
      <c r="C32">
        <v>3</v>
      </c>
      <c r="D32" t="s">
        <v>42</v>
      </c>
      <c r="E32">
        <v>5</v>
      </c>
      <c r="F32" t="s">
        <v>232</v>
      </c>
      <c r="G32" t="s">
        <v>101</v>
      </c>
      <c r="H32" t="s">
        <v>259</v>
      </c>
      <c r="I32" t="s">
        <v>212</v>
      </c>
      <c r="J32" t="s">
        <v>213</v>
      </c>
      <c r="K32" t="s">
        <v>149</v>
      </c>
      <c r="M32" t="s">
        <v>235</v>
      </c>
      <c r="N32" t="s">
        <v>215</v>
      </c>
      <c r="O32" s="57">
        <v>46269.471076388887</v>
      </c>
      <c r="P32" s="57">
        <v>46269.611875000002</v>
      </c>
      <c r="Q32">
        <v>69383756</v>
      </c>
      <c r="S32">
        <v>152316232597</v>
      </c>
      <c r="T32" t="s">
        <v>3106</v>
      </c>
      <c r="U32" t="s">
        <v>3107</v>
      </c>
      <c r="Z32">
        <v>112.7058031</v>
      </c>
      <c r="AA32">
        <v>-7.4476820999999997</v>
      </c>
      <c r="AB32" t="s">
        <v>3108</v>
      </c>
      <c r="AC32" t="s">
        <v>229</v>
      </c>
      <c r="AO32" s="57">
        <v>46121.475856481484</v>
      </c>
      <c r="AR32" t="s">
        <v>306</v>
      </c>
      <c r="AS32" t="s">
        <v>232</v>
      </c>
      <c r="AT32" t="s">
        <v>230</v>
      </c>
      <c r="AV32" t="s">
        <v>3095</v>
      </c>
      <c r="AW32" t="s">
        <v>545</v>
      </c>
      <c r="AX32" t="s">
        <v>222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SIDOARJO</v>
      </c>
    </row>
    <row r="33" spans="1:61">
      <c r="A33">
        <v>42</v>
      </c>
      <c r="B33">
        <v>1002571933</v>
      </c>
      <c r="C33">
        <v>3</v>
      </c>
      <c r="D33" t="s">
        <v>34</v>
      </c>
      <c r="E33">
        <v>5</v>
      </c>
      <c r="F33" t="s">
        <v>563</v>
      </c>
      <c r="G33" t="s">
        <v>86</v>
      </c>
      <c r="H33" t="s">
        <v>299</v>
      </c>
      <c r="I33" t="s">
        <v>212</v>
      </c>
      <c r="J33" t="s">
        <v>213</v>
      </c>
      <c r="K33" t="s">
        <v>149</v>
      </c>
      <c r="M33" t="s">
        <v>235</v>
      </c>
      <c r="N33" t="s">
        <v>215</v>
      </c>
      <c r="O33" s="57">
        <v>46269.611273148148</v>
      </c>
      <c r="P33" s="57">
        <v>46272.53087962963</v>
      </c>
      <c r="Q33">
        <v>69383979</v>
      </c>
      <c r="S33">
        <v>172416797940</v>
      </c>
      <c r="T33" t="s">
        <v>3103</v>
      </c>
      <c r="U33" t="s">
        <v>3093</v>
      </c>
      <c r="Z33">
        <v>115.1644771</v>
      </c>
      <c r="AA33">
        <v>-8.6721342999999997</v>
      </c>
      <c r="AB33" t="s">
        <v>3109</v>
      </c>
      <c r="AC33" t="s">
        <v>229</v>
      </c>
      <c r="AO33" s="57">
        <v>46121.621574074074</v>
      </c>
      <c r="AR33" t="s">
        <v>306</v>
      </c>
      <c r="AS33" t="s">
        <v>596</v>
      </c>
      <c r="AT33" t="s">
        <v>344</v>
      </c>
      <c r="AV33" t="s">
        <v>3110</v>
      </c>
      <c r="AW33" t="s">
        <v>545</v>
      </c>
      <c r="AX33" t="s">
        <v>222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UBUNG</v>
      </c>
    </row>
    <row r="34" spans="1:61">
      <c r="A34">
        <v>43</v>
      </c>
      <c r="B34">
        <v>1002572287</v>
      </c>
      <c r="C34">
        <v>3</v>
      </c>
      <c r="D34" t="s">
        <v>42</v>
      </c>
      <c r="E34">
        <v>5</v>
      </c>
      <c r="F34" t="s">
        <v>232</v>
      </c>
      <c r="G34" t="s">
        <v>101</v>
      </c>
      <c r="H34" t="s">
        <v>259</v>
      </c>
      <c r="I34" t="s">
        <v>212</v>
      </c>
      <c r="J34" t="s">
        <v>213</v>
      </c>
      <c r="K34" t="s">
        <v>149</v>
      </c>
      <c r="M34" t="s">
        <v>235</v>
      </c>
      <c r="N34" t="s">
        <v>215</v>
      </c>
      <c r="O34" s="57">
        <v>46269.667743055557</v>
      </c>
      <c r="P34" s="57">
        <v>46269.691111111111</v>
      </c>
      <c r="Q34">
        <v>69384094</v>
      </c>
      <c r="S34">
        <v>152316232601</v>
      </c>
      <c r="T34" t="s">
        <v>3106</v>
      </c>
      <c r="U34" t="s">
        <v>3107</v>
      </c>
      <c r="Z34">
        <v>112.7058031</v>
      </c>
      <c r="AA34">
        <v>-7.4476820999999997</v>
      </c>
      <c r="AB34" t="s">
        <v>3111</v>
      </c>
      <c r="AC34" t="s">
        <v>229</v>
      </c>
      <c r="AO34" s="57">
        <v>46121.673634259256</v>
      </c>
      <c r="AR34" t="s">
        <v>306</v>
      </c>
      <c r="AS34" t="s">
        <v>232</v>
      </c>
      <c r="AT34" t="s">
        <v>230</v>
      </c>
      <c r="AV34" t="s">
        <v>3112</v>
      </c>
      <c r="AW34" t="s">
        <v>546</v>
      </c>
      <c r="AX34" t="s">
        <v>222</v>
      </c>
      <c r="AZ34" t="s">
        <v>3112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SIDOARJO</v>
      </c>
    </row>
    <row r="35" spans="1:61">
      <c r="A35">
        <v>44</v>
      </c>
      <c r="B35">
        <v>1002568764</v>
      </c>
      <c r="C35">
        <v>3</v>
      </c>
      <c r="D35" t="s">
        <v>34</v>
      </c>
      <c r="E35">
        <v>5</v>
      </c>
      <c r="F35" t="s">
        <v>554</v>
      </c>
      <c r="G35" t="s">
        <v>85</v>
      </c>
      <c r="H35" t="s">
        <v>279</v>
      </c>
      <c r="I35" t="s">
        <v>212</v>
      </c>
      <c r="J35" t="s">
        <v>213</v>
      </c>
      <c r="K35" t="s">
        <v>149</v>
      </c>
      <c r="M35" t="s">
        <v>235</v>
      </c>
      <c r="N35" t="s">
        <v>215</v>
      </c>
      <c r="O35" s="57">
        <v>46268.366064814814</v>
      </c>
      <c r="P35" s="57">
        <v>46268.585520833331</v>
      </c>
      <c r="Q35">
        <v>69382731</v>
      </c>
      <c r="S35">
        <v>172413244719</v>
      </c>
      <c r="T35" t="s">
        <v>2198</v>
      </c>
      <c r="U35" t="s">
        <v>2199</v>
      </c>
      <c r="Z35">
        <v>115.0674085</v>
      </c>
      <c r="AA35">
        <v>-8.5025791000000002</v>
      </c>
      <c r="AB35" t="s">
        <v>2200</v>
      </c>
      <c r="AC35" t="s">
        <v>229</v>
      </c>
      <c r="AO35" s="57">
        <v>46090.37158564815</v>
      </c>
      <c r="AR35" t="s">
        <v>306</v>
      </c>
      <c r="AS35" t="s">
        <v>85</v>
      </c>
      <c r="AT35" t="s">
        <v>230</v>
      </c>
      <c r="AV35" t="s">
        <v>2201</v>
      </c>
      <c r="AW35" t="s">
        <v>545</v>
      </c>
      <c r="AX35" t="s">
        <v>222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TABANAN</v>
      </c>
    </row>
    <row r="36" spans="1:61">
      <c r="A36">
        <v>45</v>
      </c>
      <c r="B36">
        <v>1002568878</v>
      </c>
      <c r="C36">
        <v>3</v>
      </c>
      <c r="D36" t="s">
        <v>42</v>
      </c>
      <c r="E36">
        <v>5</v>
      </c>
      <c r="F36" t="s">
        <v>232</v>
      </c>
      <c r="G36" t="s">
        <v>106</v>
      </c>
      <c r="H36" t="s">
        <v>290</v>
      </c>
      <c r="I36" t="s">
        <v>212</v>
      </c>
      <c r="J36" t="s">
        <v>213</v>
      </c>
      <c r="K36" t="s">
        <v>149</v>
      </c>
      <c r="M36" t="s">
        <v>235</v>
      </c>
      <c r="N36" t="s">
        <v>215</v>
      </c>
      <c r="O36" s="57">
        <v>46268.386874999997</v>
      </c>
      <c r="P36" s="57">
        <v>46268.800555555557</v>
      </c>
      <c r="Q36">
        <v>69382789</v>
      </c>
      <c r="S36">
        <v>152743216268</v>
      </c>
      <c r="T36" t="s">
        <v>2202</v>
      </c>
      <c r="U36" t="s">
        <v>2203</v>
      </c>
      <c r="Z36">
        <v>112.69097189999999</v>
      </c>
      <c r="AA36">
        <v>-7.5412992000000001</v>
      </c>
      <c r="AB36" t="s">
        <v>2204</v>
      </c>
      <c r="AC36" t="s">
        <v>229</v>
      </c>
      <c r="AO36" s="57">
        <v>46090.392812500002</v>
      </c>
      <c r="AR36" t="s">
        <v>306</v>
      </c>
      <c r="AS36" t="s">
        <v>1510</v>
      </c>
      <c r="AT36" t="s">
        <v>230</v>
      </c>
      <c r="AV36" t="s">
        <v>2205</v>
      </c>
      <c r="AW36" t="s">
        <v>546</v>
      </c>
      <c r="AX36" t="s">
        <v>222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PASURUAN</v>
      </c>
    </row>
    <row r="37" spans="1:61">
      <c r="A37">
        <v>46</v>
      </c>
      <c r="B37">
        <v>1002568907</v>
      </c>
      <c r="C37">
        <v>3</v>
      </c>
      <c r="D37" t="s">
        <v>42</v>
      </c>
      <c r="E37">
        <v>5</v>
      </c>
      <c r="F37" t="s">
        <v>232</v>
      </c>
      <c r="G37" t="s">
        <v>106</v>
      </c>
      <c r="H37" t="s">
        <v>290</v>
      </c>
      <c r="I37" t="s">
        <v>212</v>
      </c>
      <c r="J37" t="s">
        <v>213</v>
      </c>
      <c r="K37" t="s">
        <v>149</v>
      </c>
      <c r="M37" t="s">
        <v>235</v>
      </c>
      <c r="N37" t="s">
        <v>215</v>
      </c>
      <c r="O37" s="57">
        <v>46268.391979166663</v>
      </c>
      <c r="P37" s="57">
        <v>46268.801412037035</v>
      </c>
      <c r="Q37">
        <v>69382810</v>
      </c>
      <c r="S37">
        <v>152743216139</v>
      </c>
      <c r="T37" t="s">
        <v>2202</v>
      </c>
      <c r="U37" t="s">
        <v>2206</v>
      </c>
      <c r="Z37">
        <v>112.69097189999999</v>
      </c>
      <c r="AA37">
        <v>-7.5412992000000001</v>
      </c>
      <c r="AB37" t="s">
        <v>2207</v>
      </c>
      <c r="AC37" t="s">
        <v>229</v>
      </c>
      <c r="AO37" s="57">
        <v>46090.392812500002</v>
      </c>
      <c r="AR37" t="s">
        <v>306</v>
      </c>
      <c r="AS37" t="s">
        <v>1510</v>
      </c>
      <c r="AT37" t="s">
        <v>230</v>
      </c>
      <c r="AV37" t="s">
        <v>2205</v>
      </c>
      <c r="AW37" t="s">
        <v>545</v>
      </c>
      <c r="AX37" t="s">
        <v>222</v>
      </c>
      <c r="AZ37" t="s">
        <v>2205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PASURUAN</v>
      </c>
    </row>
    <row r="38" spans="1:61">
      <c r="A38">
        <v>47</v>
      </c>
      <c r="B38">
        <v>1002568895</v>
      </c>
      <c r="C38">
        <v>3</v>
      </c>
      <c r="D38" t="s">
        <v>42</v>
      </c>
      <c r="E38">
        <v>5</v>
      </c>
      <c r="F38" t="s">
        <v>232</v>
      </c>
      <c r="G38" t="s">
        <v>106</v>
      </c>
      <c r="H38" t="s">
        <v>290</v>
      </c>
      <c r="I38" t="s">
        <v>212</v>
      </c>
      <c r="J38" t="s">
        <v>213</v>
      </c>
      <c r="K38" t="s">
        <v>149</v>
      </c>
      <c r="M38" t="s">
        <v>235</v>
      </c>
      <c r="N38" t="s">
        <v>215</v>
      </c>
      <c r="O38" s="57">
        <v>46268.389826388891</v>
      </c>
      <c r="P38" s="57">
        <v>46268.801435185182</v>
      </c>
      <c r="Q38">
        <v>69382783</v>
      </c>
      <c r="S38">
        <v>152743216138</v>
      </c>
      <c r="T38" t="s">
        <v>2202</v>
      </c>
      <c r="U38" t="s">
        <v>2203</v>
      </c>
      <c r="Z38">
        <v>112.69097189999999</v>
      </c>
      <c r="AA38">
        <v>-7.5412992000000001</v>
      </c>
      <c r="AB38" t="s">
        <v>2204</v>
      </c>
      <c r="AC38" t="s">
        <v>229</v>
      </c>
      <c r="AO38" s="57">
        <v>46090.392812500002</v>
      </c>
      <c r="AR38" t="s">
        <v>306</v>
      </c>
      <c r="AS38" t="s">
        <v>1510</v>
      </c>
      <c r="AT38" t="s">
        <v>230</v>
      </c>
      <c r="AV38" t="s">
        <v>2205</v>
      </c>
      <c r="AW38" t="s">
        <v>545</v>
      </c>
      <c r="AX38" t="s">
        <v>222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PASURUAN</v>
      </c>
    </row>
    <row r="39" spans="1:61">
      <c r="A39">
        <v>48</v>
      </c>
      <c r="B39">
        <v>1002570414</v>
      </c>
      <c r="C39">
        <v>3</v>
      </c>
      <c r="D39" t="s">
        <v>34</v>
      </c>
      <c r="E39">
        <v>5</v>
      </c>
      <c r="F39" t="s">
        <v>554</v>
      </c>
      <c r="G39" t="s">
        <v>82</v>
      </c>
      <c r="H39" t="s">
        <v>264</v>
      </c>
      <c r="I39" t="s">
        <v>212</v>
      </c>
      <c r="J39" t="s">
        <v>213</v>
      </c>
      <c r="K39" t="s">
        <v>149</v>
      </c>
      <c r="M39" t="s">
        <v>235</v>
      </c>
      <c r="N39" t="s">
        <v>215</v>
      </c>
      <c r="O39" s="57">
        <v>46268.678078703706</v>
      </c>
      <c r="P39" s="57">
        <v>46270.392430555556</v>
      </c>
      <c r="Q39">
        <v>69383387</v>
      </c>
      <c r="S39">
        <v>172428816074</v>
      </c>
      <c r="T39" t="s">
        <v>2213</v>
      </c>
      <c r="U39" t="s">
        <v>2214</v>
      </c>
      <c r="Z39">
        <v>115.39076609999999</v>
      </c>
      <c r="AA39">
        <v>-8.5526589000000008</v>
      </c>
      <c r="AB39" t="s">
        <v>2215</v>
      </c>
      <c r="AC39" t="s">
        <v>229</v>
      </c>
      <c r="AO39" s="57">
        <v>46090.684282407405</v>
      </c>
      <c r="AR39" t="s">
        <v>306</v>
      </c>
      <c r="AS39" t="s">
        <v>555</v>
      </c>
      <c r="AT39" t="s">
        <v>230</v>
      </c>
      <c r="AV39" t="s">
        <v>3085</v>
      </c>
      <c r="AW39" t="s">
        <v>545</v>
      </c>
      <c r="AX39" t="s">
        <v>222</v>
      </c>
      <c r="AZ39" t="s">
        <v>3085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KLUNGKUNG</v>
      </c>
    </row>
    <row r="40" spans="1:61">
      <c r="A40">
        <v>49</v>
      </c>
      <c r="B40">
        <v>1002570341</v>
      </c>
      <c r="C40">
        <v>3</v>
      </c>
      <c r="D40" t="s">
        <v>34</v>
      </c>
      <c r="E40">
        <v>5</v>
      </c>
      <c r="F40" t="s">
        <v>554</v>
      </c>
      <c r="G40" t="s">
        <v>82</v>
      </c>
      <c r="H40" t="s">
        <v>264</v>
      </c>
      <c r="I40" t="s">
        <v>212</v>
      </c>
      <c r="J40" t="s">
        <v>213</v>
      </c>
      <c r="K40" t="s">
        <v>149</v>
      </c>
      <c r="M40" t="s">
        <v>235</v>
      </c>
      <c r="N40" t="s">
        <v>215</v>
      </c>
      <c r="O40" s="57">
        <v>46268.666655092595</v>
      </c>
      <c r="P40" s="57">
        <v>46270.394016203703</v>
      </c>
      <c r="Q40">
        <v>69383357</v>
      </c>
      <c r="S40">
        <v>172428816071</v>
      </c>
      <c r="T40" t="s">
        <v>2213</v>
      </c>
      <c r="U40" t="s">
        <v>2216</v>
      </c>
      <c r="Z40">
        <v>115.3907672</v>
      </c>
      <c r="AA40">
        <v>-8.5526590000000002</v>
      </c>
      <c r="AB40" t="s">
        <v>2217</v>
      </c>
      <c r="AC40" t="s">
        <v>229</v>
      </c>
      <c r="AO40" s="57">
        <v>46090.673796296294</v>
      </c>
      <c r="AR40" t="s">
        <v>306</v>
      </c>
      <c r="AS40" t="s">
        <v>555</v>
      </c>
      <c r="AT40" t="s">
        <v>230</v>
      </c>
      <c r="AV40" t="s">
        <v>3085</v>
      </c>
      <c r="AW40" t="s">
        <v>545</v>
      </c>
      <c r="AX40" t="s">
        <v>222</v>
      </c>
      <c r="AZ40" t="s">
        <v>3085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KLUNGKUNG</v>
      </c>
    </row>
    <row r="41" spans="1:61">
      <c r="A41">
        <v>50</v>
      </c>
      <c r="B41">
        <v>1002568688</v>
      </c>
      <c r="C41">
        <v>3</v>
      </c>
      <c r="D41" t="s">
        <v>34</v>
      </c>
      <c r="E41">
        <v>5</v>
      </c>
      <c r="F41" t="s">
        <v>554</v>
      </c>
      <c r="G41" t="s">
        <v>85</v>
      </c>
      <c r="H41" t="s">
        <v>279</v>
      </c>
      <c r="I41" t="s">
        <v>212</v>
      </c>
      <c r="J41" t="s">
        <v>213</v>
      </c>
      <c r="K41" t="s">
        <v>149</v>
      </c>
      <c r="M41" t="s">
        <v>235</v>
      </c>
      <c r="N41" t="s">
        <v>215</v>
      </c>
      <c r="O41" s="57">
        <v>46268.349039351851</v>
      </c>
      <c r="P41" s="57">
        <v>46272.916678240741</v>
      </c>
      <c r="Q41">
        <v>69382695</v>
      </c>
      <c r="S41">
        <v>172413244714</v>
      </c>
      <c r="T41" t="s">
        <v>2218</v>
      </c>
      <c r="U41" t="s">
        <v>2219</v>
      </c>
      <c r="Z41">
        <v>115.143073</v>
      </c>
      <c r="AA41">
        <v>-8.5688189999999995</v>
      </c>
      <c r="AB41" t="s">
        <v>2220</v>
      </c>
      <c r="AC41" t="s">
        <v>229</v>
      </c>
      <c r="AO41" s="57">
        <v>46090.350740740738</v>
      </c>
      <c r="AR41" t="s">
        <v>306</v>
      </c>
      <c r="AS41" t="s">
        <v>85</v>
      </c>
      <c r="AT41" t="s">
        <v>344</v>
      </c>
      <c r="AV41" t="s">
        <v>3113</v>
      </c>
      <c r="AW41" t="s">
        <v>1838</v>
      </c>
      <c r="AX41" t="s">
        <v>222</v>
      </c>
      <c r="AZ41" t="s">
        <v>3113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TABANAN</v>
      </c>
    </row>
    <row r="42" spans="1:61">
      <c r="A42">
        <v>51</v>
      </c>
      <c r="B42">
        <v>1002566939</v>
      </c>
      <c r="C42">
        <v>3</v>
      </c>
      <c r="D42" t="s">
        <v>42</v>
      </c>
      <c r="E42">
        <v>5</v>
      </c>
      <c r="F42" t="s">
        <v>232</v>
      </c>
      <c r="G42" t="s">
        <v>106</v>
      </c>
      <c r="H42" t="s">
        <v>414</v>
      </c>
      <c r="I42" t="s">
        <v>212</v>
      </c>
      <c r="J42" t="s">
        <v>213</v>
      </c>
      <c r="K42" t="s">
        <v>149</v>
      </c>
      <c r="M42" t="s">
        <v>235</v>
      </c>
      <c r="N42" t="s">
        <v>215</v>
      </c>
      <c r="O42" s="57">
        <v>46267.410821759258</v>
      </c>
      <c r="P42" s="57">
        <v>46267.738993055558</v>
      </c>
      <c r="Q42">
        <v>69382069</v>
      </c>
      <c r="S42">
        <v>152740208101</v>
      </c>
      <c r="T42" t="s">
        <v>1507</v>
      </c>
      <c r="U42" t="s">
        <v>1508</v>
      </c>
      <c r="Z42">
        <v>112.8256774</v>
      </c>
      <c r="AA42">
        <v>-7.7647108999999999</v>
      </c>
      <c r="AB42" t="s">
        <v>1509</v>
      </c>
      <c r="AC42" t="s">
        <v>229</v>
      </c>
      <c r="AO42" s="57">
        <v>46062.413263888891</v>
      </c>
      <c r="AR42" t="s">
        <v>306</v>
      </c>
      <c r="AS42" t="s">
        <v>1510</v>
      </c>
      <c r="AT42" t="s">
        <v>230</v>
      </c>
      <c r="AV42" t="s">
        <v>1511</v>
      </c>
      <c r="AW42" t="s">
        <v>545</v>
      </c>
      <c r="AX42" t="s">
        <v>222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PASURUAN</v>
      </c>
    </row>
    <row r="43" spans="1:61">
      <c r="A43">
        <v>52</v>
      </c>
      <c r="B43">
        <v>1002566730</v>
      </c>
      <c r="C43">
        <v>3</v>
      </c>
      <c r="D43" t="s">
        <v>51</v>
      </c>
      <c r="E43">
        <v>4</v>
      </c>
      <c r="F43" t="s">
        <v>234</v>
      </c>
      <c r="G43" t="s">
        <v>562</v>
      </c>
      <c r="H43" t="s">
        <v>588</v>
      </c>
      <c r="I43" t="s">
        <v>212</v>
      </c>
      <c r="J43" t="s">
        <v>213</v>
      </c>
      <c r="K43" t="s">
        <v>149</v>
      </c>
      <c r="M43" t="s">
        <v>235</v>
      </c>
      <c r="N43" t="s">
        <v>215</v>
      </c>
      <c r="O43" s="57">
        <v>46267.371134259258</v>
      </c>
      <c r="P43" s="57">
        <v>46267.428379629629</v>
      </c>
      <c r="Q43">
        <v>69381954</v>
      </c>
      <c r="S43">
        <v>142505403232</v>
      </c>
      <c r="T43" t="s">
        <v>1512</v>
      </c>
      <c r="U43" t="s">
        <v>1513</v>
      </c>
      <c r="Z43">
        <v>110.7841482</v>
      </c>
      <c r="AA43">
        <v>-7.5490475000000004</v>
      </c>
      <c r="AB43" t="s">
        <v>1514</v>
      </c>
      <c r="AC43" t="s">
        <v>229</v>
      </c>
      <c r="AO43" s="57">
        <v>46062.382025462961</v>
      </c>
      <c r="AR43" t="s">
        <v>306</v>
      </c>
      <c r="AS43" t="s">
        <v>219</v>
      </c>
      <c r="AT43" t="s">
        <v>230</v>
      </c>
      <c r="AV43" t="s">
        <v>1515</v>
      </c>
      <c r="AW43" t="s">
        <v>545</v>
      </c>
      <c r="AX43" t="s">
        <v>222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e">
        <f>VLOOKUP(H43,Sheet2!$A$1:$B$270,2,FALSE)</f>
        <v>#N/A</v>
      </c>
    </row>
    <row r="44" spans="1:61">
      <c r="A44">
        <v>53</v>
      </c>
      <c r="B44">
        <v>1002564745</v>
      </c>
      <c r="C44">
        <v>3</v>
      </c>
      <c r="D44" t="s">
        <v>55</v>
      </c>
      <c r="E44">
        <v>5</v>
      </c>
      <c r="F44" t="s">
        <v>227</v>
      </c>
      <c r="G44" t="s">
        <v>121</v>
      </c>
      <c r="H44" t="s">
        <v>334</v>
      </c>
      <c r="I44" t="s">
        <v>212</v>
      </c>
      <c r="J44" t="s">
        <v>213</v>
      </c>
      <c r="K44" t="s">
        <v>149</v>
      </c>
      <c r="M44" t="s">
        <v>235</v>
      </c>
      <c r="N44" t="s">
        <v>215</v>
      </c>
      <c r="O44" s="57">
        <v>46266.44158564815</v>
      </c>
      <c r="P44" s="57">
        <v>46272.59270833333</v>
      </c>
      <c r="Q44">
        <v>69381308</v>
      </c>
      <c r="S44">
        <v>152434913996</v>
      </c>
      <c r="T44" t="s">
        <v>1048</v>
      </c>
      <c r="U44" t="s">
        <v>859</v>
      </c>
      <c r="Z44">
        <v>113.2519231</v>
      </c>
      <c r="AA44">
        <v>-7.1953864999999997</v>
      </c>
      <c r="AB44" t="s">
        <v>1049</v>
      </c>
      <c r="AC44" t="s">
        <v>229</v>
      </c>
      <c r="AO44" s="57">
        <v>46031.444409722222</v>
      </c>
      <c r="AR44" t="s">
        <v>306</v>
      </c>
      <c r="AS44" t="s">
        <v>335</v>
      </c>
      <c r="AT44" t="s">
        <v>230</v>
      </c>
      <c r="AV44" t="s">
        <v>3114</v>
      </c>
      <c r="AW44" t="s">
        <v>544</v>
      </c>
      <c r="AX44" t="s">
        <v>222</v>
      </c>
      <c r="AZ44" t="s">
        <v>3114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MADURA</v>
      </c>
    </row>
    <row r="45" spans="1:61">
      <c r="A45">
        <v>54</v>
      </c>
      <c r="B45">
        <v>1002564244</v>
      </c>
      <c r="C45">
        <v>3</v>
      </c>
      <c r="D45" t="s">
        <v>49</v>
      </c>
      <c r="E45">
        <v>4</v>
      </c>
      <c r="F45" t="s">
        <v>250</v>
      </c>
      <c r="G45" t="s">
        <v>250</v>
      </c>
      <c r="H45" t="s">
        <v>854</v>
      </c>
      <c r="I45" t="s">
        <v>212</v>
      </c>
      <c r="J45" t="s">
        <v>213</v>
      </c>
      <c r="K45" t="s">
        <v>149</v>
      </c>
      <c r="L45" t="s">
        <v>214</v>
      </c>
      <c r="M45" t="s">
        <v>235</v>
      </c>
      <c r="N45" t="s">
        <v>215</v>
      </c>
      <c r="O45" s="57">
        <v>46266.376064814816</v>
      </c>
      <c r="P45" s="57">
        <v>46266.622476851851</v>
      </c>
      <c r="Q45">
        <v>69377558</v>
      </c>
      <c r="T45" t="s">
        <v>964</v>
      </c>
      <c r="V45" t="s">
        <v>965</v>
      </c>
      <c r="Z45">
        <v>109.52406000000001</v>
      </c>
      <c r="AA45">
        <v>-7.0198</v>
      </c>
      <c r="AB45" t="s">
        <v>966</v>
      </c>
      <c r="AC45" t="s">
        <v>236</v>
      </c>
      <c r="AL45" t="s">
        <v>217</v>
      </c>
      <c r="AM45" t="s">
        <v>967</v>
      </c>
      <c r="AN45" t="s">
        <v>6</v>
      </c>
      <c r="AO45" s="57">
        <v>46031.382175925923</v>
      </c>
      <c r="AP45" s="57">
        <v>46262</v>
      </c>
      <c r="AR45" t="s">
        <v>306</v>
      </c>
      <c r="AS45" t="s">
        <v>898</v>
      </c>
      <c r="AT45" t="s">
        <v>230</v>
      </c>
      <c r="AV45" t="s">
        <v>1038</v>
      </c>
      <c r="AW45" t="s">
        <v>885</v>
      </c>
      <c r="AX45" t="s">
        <v>222</v>
      </c>
      <c r="AZ45" t="s">
        <v>1038</v>
      </c>
      <c r="BA45" s="57">
        <v>46262.333333333336</v>
      </c>
      <c r="BB45" t="s">
        <v>967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e">
        <f>VLOOKUP(H45,Sheet2!$A$1:$B$270,2,FALSE)</f>
        <v>#N/A</v>
      </c>
    </row>
    <row r="46" spans="1:61">
      <c r="A46">
        <v>56</v>
      </c>
      <c r="B46">
        <v>1002576116</v>
      </c>
      <c r="C46">
        <v>3</v>
      </c>
      <c r="D46" t="s">
        <v>34</v>
      </c>
      <c r="E46">
        <v>5</v>
      </c>
      <c r="F46" t="s">
        <v>563</v>
      </c>
      <c r="G46" t="s">
        <v>86</v>
      </c>
      <c r="H46" t="s">
        <v>416</v>
      </c>
      <c r="I46" t="s">
        <v>212</v>
      </c>
      <c r="J46" t="s">
        <v>213</v>
      </c>
      <c r="K46" t="s">
        <v>149</v>
      </c>
      <c r="M46" t="s">
        <v>3115</v>
      </c>
      <c r="N46" t="s">
        <v>215</v>
      </c>
      <c r="O46" s="57">
        <v>46273.363437499997</v>
      </c>
      <c r="P46" s="57">
        <v>46274.336319444446</v>
      </c>
      <c r="Q46">
        <v>69385730</v>
      </c>
      <c r="R46">
        <v>3619592041</v>
      </c>
      <c r="S46">
        <v>172419207298</v>
      </c>
      <c r="T46" t="s">
        <v>3062</v>
      </c>
      <c r="U46" t="s">
        <v>3063</v>
      </c>
      <c r="V46" t="s">
        <v>3116</v>
      </c>
      <c r="Z46">
        <v>115.1879915</v>
      </c>
      <c r="AA46">
        <v>-8.6945142999999998</v>
      </c>
      <c r="AB46" t="s">
        <v>3117</v>
      </c>
      <c r="AC46" t="s">
        <v>229</v>
      </c>
      <c r="AL46" t="s">
        <v>217</v>
      </c>
      <c r="AM46" t="s">
        <v>3118</v>
      </c>
      <c r="AN46" t="s">
        <v>6</v>
      </c>
      <c r="AO46" s="57">
        <v>46243.371481481481</v>
      </c>
      <c r="AP46" s="57">
        <v>46274.333333333336</v>
      </c>
      <c r="AR46" t="s">
        <v>327</v>
      </c>
      <c r="AS46" t="s">
        <v>817</v>
      </c>
      <c r="AT46" t="s">
        <v>230</v>
      </c>
      <c r="AV46" t="s">
        <v>3119</v>
      </c>
      <c r="AW46" t="s">
        <v>585</v>
      </c>
      <c r="AX46" t="s">
        <v>222</v>
      </c>
      <c r="BA46" s="57">
        <v>46274.333333333336</v>
      </c>
      <c r="BB46" t="s">
        <v>3118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UBUNG</v>
      </c>
    </row>
    <row r="47" spans="1:61">
      <c r="A47">
        <v>57</v>
      </c>
      <c r="B47">
        <v>1002576476</v>
      </c>
      <c r="C47">
        <v>3</v>
      </c>
      <c r="D47" t="s">
        <v>38</v>
      </c>
      <c r="E47">
        <v>5</v>
      </c>
      <c r="F47" t="s">
        <v>92</v>
      </c>
      <c r="G47" t="s">
        <v>94</v>
      </c>
      <c r="H47" t="s">
        <v>442</v>
      </c>
      <c r="I47" t="s">
        <v>212</v>
      </c>
      <c r="J47" t="s">
        <v>213</v>
      </c>
      <c r="K47" t="s">
        <v>149</v>
      </c>
      <c r="L47" t="s">
        <v>214</v>
      </c>
      <c r="M47" t="s">
        <v>3115</v>
      </c>
      <c r="N47" t="s">
        <v>215</v>
      </c>
      <c r="O47" s="57">
        <v>46273.435381944444</v>
      </c>
      <c r="P47" s="57">
        <v>46274.336377314816</v>
      </c>
      <c r="Q47">
        <v>69385885</v>
      </c>
      <c r="S47">
        <v>152635205095</v>
      </c>
      <c r="T47" t="s">
        <v>3120</v>
      </c>
      <c r="U47" t="s">
        <v>3121</v>
      </c>
      <c r="V47" t="s">
        <v>3122</v>
      </c>
      <c r="Z47">
        <v>111.30850599999999</v>
      </c>
      <c r="AA47">
        <v>-7.5678599999999996</v>
      </c>
      <c r="AB47" t="s">
        <v>3123</v>
      </c>
      <c r="AC47" t="s">
        <v>236</v>
      </c>
      <c r="AL47" t="s">
        <v>217</v>
      </c>
      <c r="AM47" t="s">
        <v>3124</v>
      </c>
      <c r="AN47" t="s">
        <v>6</v>
      </c>
      <c r="AO47" s="57">
        <v>46243.444363425922</v>
      </c>
      <c r="AP47" s="57">
        <v>46274.333333333336</v>
      </c>
      <c r="AR47" t="s">
        <v>327</v>
      </c>
      <c r="AS47" t="s">
        <v>219</v>
      </c>
      <c r="AT47" t="s">
        <v>230</v>
      </c>
      <c r="AV47" t="s">
        <v>3125</v>
      </c>
      <c r="AW47" t="s">
        <v>885</v>
      </c>
      <c r="AX47" t="s">
        <v>222</v>
      </c>
      <c r="BA47" s="57">
        <v>46274.333333333336</v>
      </c>
      <c r="BB47" t="s">
        <v>3124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MADIUN</v>
      </c>
    </row>
    <row r="48" spans="1:61">
      <c r="A48">
        <v>58</v>
      </c>
      <c r="B48">
        <v>1002576699</v>
      </c>
      <c r="C48">
        <v>3</v>
      </c>
      <c r="D48" t="s">
        <v>55</v>
      </c>
      <c r="E48">
        <v>5</v>
      </c>
      <c r="F48" t="s">
        <v>261</v>
      </c>
      <c r="G48" t="s">
        <v>126</v>
      </c>
      <c r="H48" t="s">
        <v>262</v>
      </c>
      <c r="I48" t="s">
        <v>212</v>
      </c>
      <c r="J48" t="s">
        <v>213</v>
      </c>
      <c r="K48" t="s">
        <v>149</v>
      </c>
      <c r="M48" t="s">
        <v>1516</v>
      </c>
      <c r="N48" t="s">
        <v>215</v>
      </c>
      <c r="O48" s="57">
        <v>46273.47934027778</v>
      </c>
      <c r="P48" s="57">
        <v>46273.479895833334</v>
      </c>
      <c r="Q48">
        <v>69385960</v>
      </c>
      <c r="T48" t="s">
        <v>3126</v>
      </c>
      <c r="Z48">
        <v>112.736090894524</v>
      </c>
      <c r="AA48">
        <v>-7.2563005838302397</v>
      </c>
      <c r="AB48" t="s">
        <v>3127</v>
      </c>
      <c r="AC48" t="s">
        <v>229</v>
      </c>
      <c r="AL48" t="s">
        <v>217</v>
      </c>
      <c r="AM48" s="58">
        <v>25569</v>
      </c>
      <c r="AN48" t="s">
        <v>6</v>
      </c>
      <c r="AO48" s="57">
        <v>46243.486064814817</v>
      </c>
      <c r="AR48" t="s">
        <v>6</v>
      </c>
      <c r="AS48" t="s">
        <v>575</v>
      </c>
      <c r="AT48" t="s">
        <v>344</v>
      </c>
      <c r="AV48" t="s">
        <v>1517</v>
      </c>
      <c r="AW48" t="s">
        <v>3128</v>
      </c>
      <c r="AX48" t="s">
        <v>222</v>
      </c>
      <c r="BA48" s="57">
        <v>25569</v>
      </c>
      <c r="BB48" s="58">
        <v>25569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SURABAYA SELATAN</v>
      </c>
    </row>
    <row r="49" spans="1:61">
      <c r="A49">
        <v>59</v>
      </c>
      <c r="B49">
        <v>1002577307</v>
      </c>
      <c r="C49">
        <v>3</v>
      </c>
      <c r="D49" t="s">
        <v>49</v>
      </c>
      <c r="E49">
        <v>4</v>
      </c>
      <c r="F49" t="s">
        <v>245</v>
      </c>
      <c r="G49" t="s">
        <v>246</v>
      </c>
      <c r="H49" t="s">
        <v>1955</v>
      </c>
      <c r="I49" t="s">
        <v>212</v>
      </c>
      <c r="J49" t="s">
        <v>213</v>
      </c>
      <c r="K49" t="s">
        <v>149</v>
      </c>
      <c r="M49" t="s">
        <v>1516</v>
      </c>
      <c r="N49" t="s">
        <v>215</v>
      </c>
      <c r="O49" s="57">
        <v>46273.629351851851</v>
      </c>
      <c r="P49" s="57">
        <v>46274.366701388892</v>
      </c>
      <c r="Q49">
        <v>69386223</v>
      </c>
      <c r="S49">
        <v>142426803399</v>
      </c>
      <c r="T49" t="s">
        <v>3129</v>
      </c>
      <c r="U49" t="s">
        <v>3130</v>
      </c>
      <c r="Z49">
        <v>110.3299585</v>
      </c>
      <c r="AA49">
        <v>-7.0270029999999997</v>
      </c>
      <c r="AB49" t="s">
        <v>3131</v>
      </c>
      <c r="AC49" t="s">
        <v>225</v>
      </c>
      <c r="AO49" s="57">
        <v>46243.632222222222</v>
      </c>
      <c r="AR49" t="s">
        <v>6</v>
      </c>
      <c r="AS49" t="s">
        <v>1961</v>
      </c>
      <c r="AT49" t="s">
        <v>230</v>
      </c>
      <c r="AV49" t="s">
        <v>1517</v>
      </c>
      <c r="AW49" t="s">
        <v>545</v>
      </c>
      <c r="AX49" t="s">
        <v>222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e">
        <f>VLOOKUP(H49,Sheet2!$A$1:$B$270,2,FALSE)</f>
        <v>#N/A</v>
      </c>
    </row>
    <row r="50" spans="1:61">
      <c r="A50">
        <v>60</v>
      </c>
      <c r="B50">
        <v>1002576748</v>
      </c>
      <c r="C50">
        <v>3</v>
      </c>
      <c r="D50" t="s">
        <v>55</v>
      </c>
      <c r="E50">
        <v>5</v>
      </c>
      <c r="F50" t="s">
        <v>261</v>
      </c>
      <c r="G50" t="s">
        <v>126</v>
      </c>
      <c r="H50" t="s">
        <v>262</v>
      </c>
      <c r="I50" t="s">
        <v>212</v>
      </c>
      <c r="J50" t="s">
        <v>213</v>
      </c>
      <c r="K50" t="s">
        <v>149</v>
      </c>
      <c r="M50" t="s">
        <v>1516</v>
      </c>
      <c r="N50" t="s">
        <v>215</v>
      </c>
      <c r="O50" s="57">
        <v>46273.48773148148</v>
      </c>
      <c r="P50" s="57">
        <v>46273.489050925928</v>
      </c>
      <c r="Q50">
        <v>69385972</v>
      </c>
      <c r="T50" t="s">
        <v>3126</v>
      </c>
      <c r="Z50">
        <v>112.736084859554</v>
      </c>
      <c r="AA50">
        <v>-7.2563005838302397</v>
      </c>
      <c r="AB50" t="s">
        <v>3127</v>
      </c>
      <c r="AC50" t="s">
        <v>229</v>
      </c>
      <c r="AL50" t="s">
        <v>217</v>
      </c>
      <c r="AM50" s="58">
        <v>25569</v>
      </c>
      <c r="AN50" t="s">
        <v>6</v>
      </c>
      <c r="AO50" s="57">
        <v>46243.496655092589</v>
      </c>
      <c r="AR50" t="s">
        <v>6</v>
      </c>
      <c r="AS50" t="s">
        <v>575</v>
      </c>
      <c r="AT50" t="s">
        <v>344</v>
      </c>
      <c r="AV50" t="s">
        <v>1517</v>
      </c>
      <c r="AW50" t="s">
        <v>3128</v>
      </c>
      <c r="AX50" t="s">
        <v>222</v>
      </c>
      <c r="BA50" s="57">
        <v>25569</v>
      </c>
      <c r="BB50" s="58">
        <v>25569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SURABAYA SELATAN</v>
      </c>
    </row>
    <row r="51" spans="1:61">
      <c r="A51">
        <v>61</v>
      </c>
      <c r="B51">
        <v>1002577763</v>
      </c>
      <c r="C51">
        <v>3</v>
      </c>
      <c r="D51" t="s">
        <v>55</v>
      </c>
      <c r="E51">
        <v>5</v>
      </c>
      <c r="F51" t="s">
        <v>227</v>
      </c>
      <c r="G51" t="s">
        <v>121</v>
      </c>
      <c r="H51" t="s">
        <v>444</v>
      </c>
      <c r="I51" t="s">
        <v>212</v>
      </c>
      <c r="J51" t="s">
        <v>213</v>
      </c>
      <c r="K51" t="s">
        <v>149</v>
      </c>
      <c r="M51" t="s">
        <v>1516</v>
      </c>
      <c r="N51" t="s">
        <v>215</v>
      </c>
      <c r="O51" s="57">
        <v>46273.767013888886</v>
      </c>
      <c r="P51" s="57">
        <v>46274.355578703704</v>
      </c>
      <c r="Q51">
        <v>69386447</v>
      </c>
      <c r="S51">
        <v>152436205866</v>
      </c>
      <c r="T51" t="s">
        <v>3132</v>
      </c>
      <c r="U51" t="s">
        <v>3133</v>
      </c>
      <c r="Z51">
        <v>112.77309440000001</v>
      </c>
      <c r="AA51">
        <v>-7.1396100000000002</v>
      </c>
      <c r="AB51" t="s">
        <v>3134</v>
      </c>
      <c r="AC51" t="s">
        <v>229</v>
      </c>
      <c r="AO51" s="57">
        <v>46243.767731481479</v>
      </c>
      <c r="AR51" t="s">
        <v>6</v>
      </c>
      <c r="AS51" t="s">
        <v>219</v>
      </c>
      <c r="AT51" t="s">
        <v>230</v>
      </c>
      <c r="AV51" t="s">
        <v>1517</v>
      </c>
      <c r="AW51" t="s">
        <v>544</v>
      </c>
      <c r="AX51" t="s">
        <v>222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MADURA</v>
      </c>
    </row>
    <row r="52" spans="1:61">
      <c r="A52">
        <v>62</v>
      </c>
      <c r="B52">
        <v>1002576667</v>
      </c>
      <c r="C52">
        <v>3</v>
      </c>
      <c r="D52" t="s">
        <v>55</v>
      </c>
      <c r="E52">
        <v>5</v>
      </c>
      <c r="F52" t="s">
        <v>261</v>
      </c>
      <c r="G52" t="s">
        <v>126</v>
      </c>
      <c r="H52" t="s">
        <v>262</v>
      </c>
      <c r="I52" t="s">
        <v>212</v>
      </c>
      <c r="J52" t="s">
        <v>213</v>
      </c>
      <c r="K52" t="s">
        <v>149</v>
      </c>
      <c r="M52" t="s">
        <v>1516</v>
      </c>
      <c r="N52" t="s">
        <v>215</v>
      </c>
      <c r="O52" s="57">
        <v>46273.474733796298</v>
      </c>
      <c r="P52" s="57">
        <v>46273.475798611114</v>
      </c>
      <c r="Q52">
        <v>69385936</v>
      </c>
      <c r="T52" t="s">
        <v>3126</v>
      </c>
      <c r="Z52">
        <v>112.73608687121001</v>
      </c>
      <c r="AA52">
        <v>-7.2563032445575599</v>
      </c>
      <c r="AB52" t="s">
        <v>3127</v>
      </c>
      <c r="AC52" t="s">
        <v>229</v>
      </c>
      <c r="AL52" t="s">
        <v>217</v>
      </c>
      <c r="AM52" s="58">
        <v>25569</v>
      </c>
      <c r="AN52" t="s">
        <v>6</v>
      </c>
      <c r="AO52" s="57">
        <v>46243.475949074076</v>
      </c>
      <c r="AR52" t="s">
        <v>6</v>
      </c>
      <c r="AS52" t="s">
        <v>575</v>
      </c>
      <c r="AT52" t="s">
        <v>344</v>
      </c>
      <c r="AV52" t="s">
        <v>1517</v>
      </c>
      <c r="AW52" t="s">
        <v>3135</v>
      </c>
      <c r="AX52" t="s">
        <v>222</v>
      </c>
      <c r="BA52" s="57">
        <v>25569</v>
      </c>
      <c r="BB52" s="58">
        <v>25569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SURABAYA SELATAN</v>
      </c>
    </row>
    <row r="53" spans="1:61">
      <c r="A53">
        <v>63</v>
      </c>
      <c r="B53">
        <v>1002571936</v>
      </c>
      <c r="C53">
        <v>3</v>
      </c>
      <c r="D53" t="s">
        <v>59</v>
      </c>
      <c r="E53">
        <v>4</v>
      </c>
      <c r="F53" t="s">
        <v>549</v>
      </c>
      <c r="G53" t="s">
        <v>582</v>
      </c>
      <c r="H53" t="s">
        <v>583</v>
      </c>
      <c r="I53" t="s">
        <v>212</v>
      </c>
      <c r="J53" t="s">
        <v>213</v>
      </c>
      <c r="K53" t="s">
        <v>149</v>
      </c>
      <c r="M53" t="s">
        <v>1516</v>
      </c>
      <c r="N53" t="s">
        <v>215</v>
      </c>
      <c r="O53" s="57">
        <v>46269.610567129632</v>
      </c>
      <c r="P53" s="57">
        <v>46269.611203703702</v>
      </c>
      <c r="Q53">
        <v>69383994</v>
      </c>
      <c r="S53">
        <v>146130138769</v>
      </c>
      <c r="T53" t="s">
        <v>3136</v>
      </c>
      <c r="Z53">
        <v>110.38986893226</v>
      </c>
      <c r="AA53">
        <v>-7.7146899374275399</v>
      </c>
      <c r="AB53" t="s">
        <v>3137</v>
      </c>
      <c r="AC53" t="s">
        <v>284</v>
      </c>
      <c r="AO53" s="57">
        <v>46121.611157407409</v>
      </c>
      <c r="AR53" t="s">
        <v>6</v>
      </c>
      <c r="AS53" t="s">
        <v>903</v>
      </c>
      <c r="AT53" t="s">
        <v>230</v>
      </c>
      <c r="AV53" t="s">
        <v>1517</v>
      </c>
      <c r="AW53" t="s">
        <v>545</v>
      </c>
      <c r="AX53" t="s">
        <v>222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e">
        <f>VLOOKUP(H53,Sheet2!$A$1:$B$270,2,FALSE)</f>
        <v>#N/A</v>
      </c>
    </row>
    <row r="54" spans="1:61">
      <c r="A54">
        <v>64</v>
      </c>
      <c r="B54">
        <v>1002571916</v>
      </c>
      <c r="C54">
        <v>3</v>
      </c>
      <c r="D54" t="s">
        <v>59</v>
      </c>
      <c r="E54">
        <v>4</v>
      </c>
      <c r="F54" t="s">
        <v>549</v>
      </c>
      <c r="G54" t="s">
        <v>582</v>
      </c>
      <c r="H54" t="s">
        <v>583</v>
      </c>
      <c r="I54" t="s">
        <v>212</v>
      </c>
      <c r="J54" t="s">
        <v>213</v>
      </c>
      <c r="K54" t="s">
        <v>149</v>
      </c>
      <c r="M54" t="s">
        <v>1516</v>
      </c>
      <c r="N54" t="s">
        <v>215</v>
      </c>
      <c r="O54" s="57">
        <v>46269.608530092592</v>
      </c>
      <c r="P54" s="57">
        <v>46269.609756944446</v>
      </c>
      <c r="Q54">
        <v>69383992</v>
      </c>
      <c r="S54">
        <v>146130138768</v>
      </c>
      <c r="T54" t="s">
        <v>3138</v>
      </c>
      <c r="Z54">
        <v>110.390071951319</v>
      </c>
      <c r="AA54">
        <v>-7.7146557312748802</v>
      </c>
      <c r="AB54" t="s">
        <v>3139</v>
      </c>
      <c r="AC54" t="s">
        <v>284</v>
      </c>
      <c r="AO54" s="57">
        <v>46121.611157407409</v>
      </c>
      <c r="AR54" t="s">
        <v>6</v>
      </c>
      <c r="AS54" t="s">
        <v>903</v>
      </c>
      <c r="AT54" t="s">
        <v>230</v>
      </c>
      <c r="AV54" t="s">
        <v>1517</v>
      </c>
      <c r="AW54" t="s">
        <v>572</v>
      </c>
      <c r="AX54" t="s">
        <v>222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e">
        <f>VLOOKUP(H54,Sheet2!$A$1:$B$270,2,FALSE)</f>
        <v>#N/A</v>
      </c>
    </row>
    <row r="55" spans="1:61">
      <c r="A55">
        <v>65</v>
      </c>
      <c r="B55">
        <v>1002568862</v>
      </c>
      <c r="C55">
        <v>3</v>
      </c>
      <c r="D55" t="s">
        <v>51</v>
      </c>
      <c r="E55">
        <v>4</v>
      </c>
      <c r="F55" t="s">
        <v>234</v>
      </c>
      <c r="G55" t="s">
        <v>562</v>
      </c>
      <c r="H55" t="s">
        <v>588</v>
      </c>
      <c r="I55" t="s">
        <v>212</v>
      </c>
      <c r="J55" t="s">
        <v>213</v>
      </c>
      <c r="K55" t="s">
        <v>149</v>
      </c>
      <c r="M55" t="s">
        <v>1516</v>
      </c>
      <c r="N55" t="s">
        <v>215</v>
      </c>
      <c r="O55" s="57">
        <v>46268.38590277778</v>
      </c>
      <c r="P55" s="57">
        <v>46268.38689814815</v>
      </c>
      <c r="Q55">
        <v>69382744</v>
      </c>
      <c r="T55" t="s">
        <v>2208</v>
      </c>
      <c r="Z55">
        <v>110.7651166</v>
      </c>
      <c r="AA55">
        <v>-7.5409540000000002</v>
      </c>
      <c r="AB55" t="s">
        <v>2209</v>
      </c>
      <c r="AC55" t="s">
        <v>229</v>
      </c>
      <c r="AL55" t="s">
        <v>217</v>
      </c>
      <c r="AM55" s="58">
        <v>25569</v>
      </c>
      <c r="AN55" t="s">
        <v>6</v>
      </c>
      <c r="AO55" s="57">
        <v>46090.392812500002</v>
      </c>
      <c r="AR55" t="s">
        <v>6</v>
      </c>
      <c r="AS55" t="s">
        <v>219</v>
      </c>
      <c r="AT55" t="s">
        <v>230</v>
      </c>
      <c r="AV55" t="s">
        <v>1517</v>
      </c>
      <c r="AW55" t="s">
        <v>599</v>
      </c>
      <c r="AX55" t="s">
        <v>222</v>
      </c>
      <c r="BA55" s="57">
        <v>25569</v>
      </c>
      <c r="BB55" s="58">
        <v>25569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e">
        <f>VLOOKUP(H55,Sheet2!$A$1:$B$270,2,FALSE)</f>
        <v>#N/A</v>
      </c>
    </row>
    <row r="56" spans="1:61">
      <c r="A56">
        <v>66</v>
      </c>
      <c r="B56">
        <v>1002568834</v>
      </c>
      <c r="C56">
        <v>3</v>
      </c>
      <c r="D56" t="s">
        <v>51</v>
      </c>
      <c r="E56">
        <v>4</v>
      </c>
      <c r="F56" t="s">
        <v>234</v>
      </c>
      <c r="G56" t="s">
        <v>562</v>
      </c>
      <c r="H56" t="s">
        <v>588</v>
      </c>
      <c r="I56" t="s">
        <v>212</v>
      </c>
      <c r="J56" t="s">
        <v>213</v>
      </c>
      <c r="K56" t="s">
        <v>149</v>
      </c>
      <c r="M56" t="s">
        <v>1516</v>
      </c>
      <c r="N56" t="s">
        <v>215</v>
      </c>
      <c r="O56" s="57">
        <v>46268.382615740738</v>
      </c>
      <c r="P56" s="57">
        <v>46268.383425925924</v>
      </c>
      <c r="Q56">
        <v>69382772</v>
      </c>
      <c r="T56" t="s">
        <v>2211</v>
      </c>
      <c r="Z56">
        <v>110.7651166</v>
      </c>
      <c r="AA56">
        <v>-7.5409540000000002</v>
      </c>
      <c r="AB56" t="s">
        <v>2212</v>
      </c>
      <c r="AC56" t="s">
        <v>229</v>
      </c>
      <c r="AL56" t="s">
        <v>217</v>
      </c>
      <c r="AM56" s="58">
        <v>25569</v>
      </c>
      <c r="AN56" t="s">
        <v>6</v>
      </c>
      <c r="AO56" s="57">
        <v>46090.392812500002</v>
      </c>
      <c r="AR56" t="s">
        <v>6</v>
      </c>
      <c r="AS56" t="s">
        <v>219</v>
      </c>
      <c r="AT56" t="s">
        <v>230</v>
      </c>
      <c r="AV56" t="s">
        <v>1517</v>
      </c>
      <c r="AW56" t="s">
        <v>599</v>
      </c>
      <c r="AX56" t="s">
        <v>222</v>
      </c>
      <c r="BA56" s="57">
        <v>25569</v>
      </c>
      <c r="BB56" s="58">
        <v>25569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e">
        <f>VLOOKUP(H56,Sheet2!$A$1:$B$270,2,FALSE)</f>
        <v>#N/A</v>
      </c>
    </row>
    <row r="57" spans="1:61">
      <c r="A57">
        <v>67</v>
      </c>
      <c r="B57">
        <v>1002568893</v>
      </c>
      <c r="C57">
        <v>3</v>
      </c>
      <c r="D57" t="s">
        <v>51</v>
      </c>
      <c r="E57">
        <v>4</v>
      </c>
      <c r="F57" t="s">
        <v>234</v>
      </c>
      <c r="G57" t="s">
        <v>562</v>
      </c>
      <c r="H57" t="s">
        <v>588</v>
      </c>
      <c r="I57" t="s">
        <v>212</v>
      </c>
      <c r="J57" t="s">
        <v>213</v>
      </c>
      <c r="K57" t="s">
        <v>149</v>
      </c>
      <c r="M57" t="s">
        <v>3140</v>
      </c>
      <c r="N57" t="s">
        <v>215</v>
      </c>
      <c r="O57" s="57">
        <v>46268.389849537038</v>
      </c>
      <c r="P57" s="57">
        <v>46272.475266203706</v>
      </c>
      <c r="Q57">
        <v>69382805</v>
      </c>
      <c r="T57" t="s">
        <v>2210</v>
      </c>
      <c r="U57" t="s">
        <v>3141</v>
      </c>
      <c r="V57" t="s">
        <v>3142</v>
      </c>
      <c r="Z57">
        <v>110.7651166</v>
      </c>
      <c r="AA57">
        <v>-7.5409540000000002</v>
      </c>
      <c r="AB57" t="s">
        <v>2209</v>
      </c>
      <c r="AC57" t="s">
        <v>229</v>
      </c>
      <c r="AL57" t="s">
        <v>217</v>
      </c>
      <c r="AM57" t="s">
        <v>3143</v>
      </c>
      <c r="AN57" t="s">
        <v>6</v>
      </c>
      <c r="AO57" s="57">
        <v>46090.392812500002</v>
      </c>
      <c r="AR57" t="s">
        <v>6</v>
      </c>
      <c r="AS57" t="s">
        <v>219</v>
      </c>
      <c r="AT57" t="s">
        <v>230</v>
      </c>
      <c r="AV57" t="s">
        <v>3144</v>
      </c>
      <c r="AW57" t="s">
        <v>544</v>
      </c>
      <c r="AX57" t="s">
        <v>222</v>
      </c>
      <c r="BA57" s="57">
        <v>46273.333333333336</v>
      </c>
      <c r="BB57" t="s">
        <v>3143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e">
        <f>VLOOKUP(H57,Sheet2!$A$1:$B$270,2,FALSE)</f>
        <v>#N/A</v>
      </c>
    </row>
    <row r="58" spans="1:61">
      <c r="A58">
        <v>68</v>
      </c>
      <c r="B58">
        <v>1002576191</v>
      </c>
      <c r="C58">
        <v>3</v>
      </c>
      <c r="D58" t="s">
        <v>51</v>
      </c>
      <c r="E58">
        <v>4</v>
      </c>
      <c r="F58" t="s">
        <v>234</v>
      </c>
      <c r="G58" t="s">
        <v>562</v>
      </c>
      <c r="H58" t="s">
        <v>588</v>
      </c>
      <c r="I58" t="s">
        <v>212</v>
      </c>
      <c r="J58" t="s">
        <v>213</v>
      </c>
      <c r="K58" t="s">
        <v>149</v>
      </c>
      <c r="M58" t="s">
        <v>971</v>
      </c>
      <c r="N58" t="s">
        <v>215</v>
      </c>
      <c r="O58" s="57">
        <v>46273.377962962964</v>
      </c>
      <c r="P58" s="57">
        <v>46273.379363425927</v>
      </c>
      <c r="Q58">
        <v>69385750</v>
      </c>
      <c r="S58">
        <v>142505404339</v>
      </c>
      <c r="T58" t="s">
        <v>3145</v>
      </c>
      <c r="U58" t="s">
        <v>3146</v>
      </c>
      <c r="Z58">
        <v>110.80988120000001</v>
      </c>
      <c r="AA58">
        <v>-7.5623274</v>
      </c>
      <c r="AB58" t="s">
        <v>3147</v>
      </c>
      <c r="AC58" t="s">
        <v>225</v>
      </c>
      <c r="AO58" s="57">
        <v>46243.382407407407</v>
      </c>
      <c r="AR58" t="s">
        <v>327</v>
      </c>
      <c r="AS58" t="s">
        <v>219</v>
      </c>
      <c r="AT58" t="s">
        <v>230</v>
      </c>
      <c r="AV58" t="s">
        <v>972</v>
      </c>
      <c r="AW58" t="s">
        <v>545</v>
      </c>
      <c r="AX58" t="s">
        <v>222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e">
        <f>VLOOKUP(H58,Sheet2!$A$1:$B$270,2,FALSE)</f>
        <v>#N/A</v>
      </c>
    </row>
    <row r="59" spans="1:61">
      <c r="A59">
        <v>69</v>
      </c>
      <c r="B59">
        <v>1002577404</v>
      </c>
      <c r="C59">
        <v>3</v>
      </c>
      <c r="D59" t="s">
        <v>42</v>
      </c>
      <c r="E59">
        <v>5</v>
      </c>
      <c r="F59" t="s">
        <v>102</v>
      </c>
      <c r="G59" t="s">
        <v>99</v>
      </c>
      <c r="H59" t="s">
        <v>275</v>
      </c>
      <c r="I59" t="s">
        <v>212</v>
      </c>
      <c r="J59" t="s">
        <v>213</v>
      </c>
      <c r="K59" t="s">
        <v>149</v>
      </c>
      <c r="M59" t="s">
        <v>971</v>
      </c>
      <c r="N59" t="s">
        <v>215</v>
      </c>
      <c r="O59" s="57">
        <v>46273.664687500001</v>
      </c>
      <c r="P59" s="57">
        <v>46273.666724537034</v>
      </c>
      <c r="Q59">
        <v>69386301</v>
      </c>
      <c r="S59">
        <v>152517201806</v>
      </c>
      <c r="T59" t="s">
        <v>3148</v>
      </c>
      <c r="U59" t="s">
        <v>3149</v>
      </c>
      <c r="Z59">
        <v>114.392159357672</v>
      </c>
      <c r="AA59">
        <v>-8.1473739480175809</v>
      </c>
      <c r="AB59" t="s">
        <v>3150</v>
      </c>
      <c r="AC59" t="s">
        <v>225</v>
      </c>
      <c r="AO59" s="57">
        <v>46243.67355324074</v>
      </c>
      <c r="AR59" t="s">
        <v>327</v>
      </c>
      <c r="AS59" t="s">
        <v>99</v>
      </c>
      <c r="AT59" t="s">
        <v>230</v>
      </c>
      <c r="AV59" t="s">
        <v>972</v>
      </c>
      <c r="AW59" t="s">
        <v>545</v>
      </c>
      <c r="AX59" t="s">
        <v>222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BANYUWANGI</v>
      </c>
    </row>
    <row r="60" spans="1:61">
      <c r="A60">
        <v>70</v>
      </c>
      <c r="B60">
        <v>1002577475</v>
      </c>
      <c r="C60">
        <v>3</v>
      </c>
      <c r="D60" t="s">
        <v>51</v>
      </c>
      <c r="E60">
        <v>4</v>
      </c>
      <c r="F60" t="s">
        <v>234</v>
      </c>
      <c r="G60" t="s">
        <v>562</v>
      </c>
      <c r="H60" t="s">
        <v>588</v>
      </c>
      <c r="I60" t="s">
        <v>212</v>
      </c>
      <c r="J60" t="s">
        <v>213</v>
      </c>
      <c r="K60" t="s">
        <v>149</v>
      </c>
      <c r="M60" t="s">
        <v>971</v>
      </c>
      <c r="N60" t="s">
        <v>215</v>
      </c>
      <c r="O60" s="57">
        <v>46273.664189814815</v>
      </c>
      <c r="P60" s="57">
        <v>46273.665347222224</v>
      </c>
      <c r="Q60">
        <v>69386333</v>
      </c>
      <c r="S60">
        <v>142505404477</v>
      </c>
      <c r="T60" t="s">
        <v>3151</v>
      </c>
      <c r="U60" t="s">
        <v>3146</v>
      </c>
      <c r="Z60">
        <v>110.80990300000001</v>
      </c>
      <c r="AA60">
        <v>-7.5624184999999997</v>
      </c>
      <c r="AB60" t="s">
        <v>3147</v>
      </c>
      <c r="AC60" t="s">
        <v>225</v>
      </c>
      <c r="AO60" s="57">
        <v>46243.67355324074</v>
      </c>
      <c r="AR60" t="s">
        <v>327</v>
      </c>
      <c r="AS60" t="s">
        <v>219</v>
      </c>
      <c r="AT60" t="s">
        <v>230</v>
      </c>
      <c r="AV60" t="s">
        <v>972</v>
      </c>
      <c r="AW60" t="s">
        <v>550</v>
      </c>
      <c r="AX60" t="s">
        <v>222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e">
        <f>VLOOKUP(H60,Sheet2!$A$1:$B$270,2,FALSE)</f>
        <v>#N/A</v>
      </c>
    </row>
    <row r="61" spans="1:61">
      <c r="A61">
        <v>71</v>
      </c>
      <c r="B61">
        <v>1002575178</v>
      </c>
      <c r="C61">
        <v>3</v>
      </c>
      <c r="D61" t="s">
        <v>51</v>
      </c>
      <c r="E61">
        <v>4</v>
      </c>
      <c r="F61" t="s">
        <v>234</v>
      </c>
      <c r="G61" t="s">
        <v>562</v>
      </c>
      <c r="H61" t="s">
        <v>2488</v>
      </c>
      <c r="I61" t="s">
        <v>212</v>
      </c>
      <c r="J61" t="s">
        <v>213</v>
      </c>
      <c r="K61" t="s">
        <v>149</v>
      </c>
      <c r="M61" t="s">
        <v>971</v>
      </c>
      <c r="N61" t="s">
        <v>215</v>
      </c>
      <c r="O61" s="57">
        <v>46272.59851851852</v>
      </c>
      <c r="P61" s="57">
        <v>46272.600069444445</v>
      </c>
      <c r="Q61">
        <v>69385370</v>
      </c>
      <c r="S61">
        <v>146528601881</v>
      </c>
      <c r="T61" t="s">
        <v>3152</v>
      </c>
      <c r="U61" t="s">
        <v>3153</v>
      </c>
      <c r="Z61">
        <v>110.744845</v>
      </c>
      <c r="AA61">
        <v>-7.5857710000000003</v>
      </c>
      <c r="AB61" t="s">
        <v>3154</v>
      </c>
      <c r="AC61" t="s">
        <v>285</v>
      </c>
      <c r="AO61" s="57">
        <v>46212.600995370369</v>
      </c>
      <c r="AR61" t="s">
        <v>327</v>
      </c>
      <c r="AS61" t="s">
        <v>2494</v>
      </c>
      <c r="AT61" t="s">
        <v>230</v>
      </c>
      <c r="AV61" t="s">
        <v>972</v>
      </c>
      <c r="AW61" t="s">
        <v>546</v>
      </c>
      <c r="AX61" t="s">
        <v>222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e">
        <f>VLOOKUP(H61,Sheet2!$A$1:$B$270,2,FALSE)</f>
        <v>#N/A</v>
      </c>
    </row>
    <row r="62" spans="1:61">
      <c r="A62">
        <v>72</v>
      </c>
      <c r="B62">
        <v>1002572983</v>
      </c>
      <c r="C62">
        <v>3</v>
      </c>
      <c r="D62" t="s">
        <v>38</v>
      </c>
      <c r="E62">
        <v>5</v>
      </c>
      <c r="F62" t="s">
        <v>92</v>
      </c>
      <c r="G62" t="s">
        <v>89</v>
      </c>
      <c r="H62" t="s">
        <v>399</v>
      </c>
      <c r="I62" t="s">
        <v>212</v>
      </c>
      <c r="J62" t="s">
        <v>213</v>
      </c>
      <c r="K62" t="s">
        <v>149</v>
      </c>
      <c r="M62" t="s">
        <v>971</v>
      </c>
      <c r="N62" t="s">
        <v>215</v>
      </c>
      <c r="O62" s="57">
        <v>46270.499583333331</v>
      </c>
      <c r="P62" s="57">
        <v>46270.501458333332</v>
      </c>
      <c r="Q62">
        <v>69384433</v>
      </c>
      <c r="S62">
        <v>152609258712</v>
      </c>
      <c r="T62" t="s">
        <v>3155</v>
      </c>
      <c r="U62" t="s">
        <v>3156</v>
      </c>
      <c r="Z62">
        <v>111.874528</v>
      </c>
      <c r="AA62">
        <v>-7.1470820000000002</v>
      </c>
      <c r="AB62" t="s">
        <v>3157</v>
      </c>
      <c r="AC62" t="s">
        <v>285</v>
      </c>
      <c r="AO62" s="57">
        <v>46151.506898148145</v>
      </c>
      <c r="AR62" t="s">
        <v>327</v>
      </c>
      <c r="AS62" t="s">
        <v>219</v>
      </c>
      <c r="AT62" t="s">
        <v>230</v>
      </c>
      <c r="AV62" t="s">
        <v>972</v>
      </c>
      <c r="AW62" t="s">
        <v>545</v>
      </c>
      <c r="AX62" t="s">
        <v>222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BOJONEGORO</v>
      </c>
    </row>
    <row r="63" spans="1:61">
      <c r="A63">
        <v>73</v>
      </c>
      <c r="B63">
        <v>1002572979</v>
      </c>
      <c r="C63">
        <v>3</v>
      </c>
      <c r="D63" t="s">
        <v>38</v>
      </c>
      <c r="E63">
        <v>5</v>
      </c>
      <c r="F63" t="s">
        <v>92</v>
      </c>
      <c r="G63" t="s">
        <v>89</v>
      </c>
      <c r="H63" t="s">
        <v>399</v>
      </c>
      <c r="I63" t="s">
        <v>212</v>
      </c>
      <c r="J63" t="s">
        <v>213</v>
      </c>
      <c r="K63" t="s">
        <v>149</v>
      </c>
      <c r="M63" t="s">
        <v>971</v>
      </c>
      <c r="N63" t="s">
        <v>215</v>
      </c>
      <c r="O63" s="57">
        <v>46270.498425925929</v>
      </c>
      <c r="P63" s="57">
        <v>46270.500069444446</v>
      </c>
      <c r="Q63">
        <v>69384432</v>
      </c>
      <c r="S63">
        <v>152609258711</v>
      </c>
      <c r="T63" t="s">
        <v>3158</v>
      </c>
      <c r="U63" t="s">
        <v>3159</v>
      </c>
      <c r="Z63">
        <v>111.874308</v>
      </c>
      <c r="AA63">
        <v>-7.1519950000000003</v>
      </c>
      <c r="AB63" t="s">
        <v>3160</v>
      </c>
      <c r="AC63" t="s">
        <v>285</v>
      </c>
      <c r="AO63" s="57">
        <v>46151.506898148145</v>
      </c>
      <c r="AR63" t="s">
        <v>327</v>
      </c>
      <c r="AS63" t="s">
        <v>219</v>
      </c>
      <c r="AT63" t="s">
        <v>230</v>
      </c>
      <c r="AV63" t="s">
        <v>972</v>
      </c>
      <c r="AW63" t="s">
        <v>546</v>
      </c>
      <c r="AX63" t="s">
        <v>222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BOJONEGORO</v>
      </c>
    </row>
    <row r="64" spans="1:61">
      <c r="A64">
        <v>74</v>
      </c>
      <c r="B64">
        <v>1002577497</v>
      </c>
      <c r="C64">
        <v>3</v>
      </c>
      <c r="D64" t="s">
        <v>45</v>
      </c>
      <c r="E64">
        <v>5</v>
      </c>
      <c r="F64" t="s">
        <v>210</v>
      </c>
      <c r="G64" t="s">
        <v>116</v>
      </c>
      <c r="H64" t="s">
        <v>268</v>
      </c>
      <c r="I64" t="s">
        <v>212</v>
      </c>
      <c r="J64" t="s">
        <v>213</v>
      </c>
      <c r="K64" t="s">
        <v>149</v>
      </c>
      <c r="M64" t="s">
        <v>541</v>
      </c>
      <c r="N64" t="s">
        <v>215</v>
      </c>
      <c r="O64" s="57">
        <v>46273.670219907406</v>
      </c>
      <c r="P64" s="57">
        <v>46273.767812500002</v>
      </c>
      <c r="Q64">
        <v>69386335</v>
      </c>
      <c r="S64">
        <v>172604214306</v>
      </c>
      <c r="T64" t="s">
        <v>3161</v>
      </c>
      <c r="U64" t="s">
        <v>3162</v>
      </c>
      <c r="Z64">
        <v>116.04135119999999</v>
      </c>
      <c r="AA64">
        <v>-8.3465576000000006</v>
      </c>
      <c r="AB64" t="s">
        <v>3163</v>
      </c>
      <c r="AC64" t="s">
        <v>285</v>
      </c>
      <c r="AO64" s="57">
        <v>46243.67355324074</v>
      </c>
      <c r="AR64" t="s">
        <v>6</v>
      </c>
      <c r="AS64" t="s">
        <v>911</v>
      </c>
      <c r="AT64" t="s">
        <v>230</v>
      </c>
      <c r="AV64" t="s">
        <v>3164</v>
      </c>
      <c r="AW64" t="s">
        <v>545</v>
      </c>
      <c r="AX64" t="s">
        <v>222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SELONG</v>
      </c>
    </row>
    <row r="65" spans="1:61">
      <c r="A65">
        <v>75</v>
      </c>
      <c r="B65">
        <v>1002576805</v>
      </c>
      <c r="C65">
        <v>3</v>
      </c>
      <c r="D65" t="s">
        <v>34</v>
      </c>
      <c r="E65">
        <v>5</v>
      </c>
      <c r="F65" t="s">
        <v>554</v>
      </c>
      <c r="G65" t="s">
        <v>82</v>
      </c>
      <c r="H65" t="s">
        <v>264</v>
      </c>
      <c r="I65" t="s">
        <v>212</v>
      </c>
      <c r="J65" t="s">
        <v>213</v>
      </c>
      <c r="K65" t="s">
        <v>149</v>
      </c>
      <c r="M65" t="s">
        <v>541</v>
      </c>
      <c r="N65" t="s">
        <v>215</v>
      </c>
      <c r="O65" s="57">
        <v>46273.509375000001</v>
      </c>
      <c r="P65" s="57">
        <v>46273.693009259259</v>
      </c>
      <c r="Q65">
        <v>69386012</v>
      </c>
      <c r="S65">
        <v>172428816094</v>
      </c>
      <c r="T65" t="s">
        <v>3165</v>
      </c>
      <c r="U65" t="s">
        <v>3166</v>
      </c>
      <c r="Z65">
        <v>115.41548040000001</v>
      </c>
      <c r="AA65">
        <v>-8.5268367000000005</v>
      </c>
      <c r="AB65" t="s">
        <v>3167</v>
      </c>
      <c r="AC65" t="s">
        <v>229</v>
      </c>
      <c r="AO65" s="57">
        <v>46243.517731481479</v>
      </c>
      <c r="AR65" t="s">
        <v>6</v>
      </c>
      <c r="AS65" t="s">
        <v>555</v>
      </c>
      <c r="AT65" t="s">
        <v>344</v>
      </c>
      <c r="AV65" t="s">
        <v>3168</v>
      </c>
      <c r="AW65" t="s">
        <v>3169</v>
      </c>
      <c r="AX65" t="s">
        <v>222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KLUNGKUNG</v>
      </c>
    </row>
    <row r="66" spans="1:61">
      <c r="A66">
        <v>77</v>
      </c>
      <c r="B66">
        <v>1002571491</v>
      </c>
      <c r="C66">
        <v>3</v>
      </c>
      <c r="D66" t="s">
        <v>59</v>
      </c>
      <c r="E66">
        <v>4</v>
      </c>
      <c r="F66" t="s">
        <v>223</v>
      </c>
      <c r="G66" t="s">
        <v>223</v>
      </c>
      <c r="H66" t="s">
        <v>827</v>
      </c>
      <c r="I66" t="s">
        <v>212</v>
      </c>
      <c r="J66" t="s">
        <v>213</v>
      </c>
      <c r="K66" t="s">
        <v>149</v>
      </c>
      <c r="M66" t="s">
        <v>541</v>
      </c>
      <c r="N66" t="s">
        <v>215</v>
      </c>
      <c r="O66" s="57">
        <v>46269.534930555557</v>
      </c>
      <c r="P66" s="57">
        <v>46273.661261574074</v>
      </c>
      <c r="Q66">
        <v>69383831</v>
      </c>
      <c r="S66">
        <v>146303629033</v>
      </c>
      <c r="T66" t="s">
        <v>3170</v>
      </c>
      <c r="U66" t="s">
        <v>3171</v>
      </c>
      <c r="Z66">
        <v>109.2303572086</v>
      </c>
      <c r="AA66">
        <v>-7.4261705494093997</v>
      </c>
      <c r="AB66" t="s">
        <v>3172</v>
      </c>
      <c r="AC66" t="s">
        <v>285</v>
      </c>
      <c r="AO66" s="57">
        <v>46121.538124999999</v>
      </c>
      <c r="AP66" s="57">
        <v>46275.333333333336</v>
      </c>
      <c r="AR66" t="s">
        <v>6</v>
      </c>
      <c r="AS66" t="s">
        <v>219</v>
      </c>
      <c r="AT66" t="s">
        <v>230</v>
      </c>
      <c r="AV66" t="s">
        <v>3173</v>
      </c>
      <c r="AW66" t="s">
        <v>544</v>
      </c>
      <c r="AX66" t="s">
        <v>222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e">
        <f>VLOOKUP(H66,Sheet2!$A$1:$B$270,2,FALSE)</f>
        <v>#N/A</v>
      </c>
    </row>
    <row r="67" spans="1:61">
      <c r="A67">
        <v>78</v>
      </c>
      <c r="B67">
        <v>1002566671</v>
      </c>
      <c r="C67">
        <v>3</v>
      </c>
      <c r="D67" t="s">
        <v>34</v>
      </c>
      <c r="E67">
        <v>5</v>
      </c>
      <c r="F67" t="s">
        <v>554</v>
      </c>
      <c r="G67" t="s">
        <v>85</v>
      </c>
      <c r="H67" t="s">
        <v>279</v>
      </c>
      <c r="I67" t="s">
        <v>212</v>
      </c>
      <c r="J67" t="s">
        <v>213</v>
      </c>
      <c r="K67" t="s">
        <v>149</v>
      </c>
      <c r="M67" t="s">
        <v>541</v>
      </c>
      <c r="N67" t="s">
        <v>215</v>
      </c>
      <c r="O67" s="57">
        <v>46267.356516203705</v>
      </c>
      <c r="P67" s="57">
        <v>46273.810243055559</v>
      </c>
      <c r="Q67">
        <v>69381948</v>
      </c>
      <c r="S67">
        <v>172413244691</v>
      </c>
      <c r="T67" t="s">
        <v>1524</v>
      </c>
      <c r="U67" t="s">
        <v>1525</v>
      </c>
      <c r="Z67">
        <v>115.1825267</v>
      </c>
      <c r="AA67">
        <v>-8.5028325000000002</v>
      </c>
      <c r="AB67" t="s">
        <v>1526</v>
      </c>
      <c r="AC67" t="s">
        <v>229</v>
      </c>
      <c r="AO67" s="57">
        <v>46062.361122685186</v>
      </c>
      <c r="AR67" t="s">
        <v>6</v>
      </c>
      <c r="AS67" t="s">
        <v>85</v>
      </c>
      <c r="AT67" t="s">
        <v>230</v>
      </c>
      <c r="AV67" t="s">
        <v>1527</v>
      </c>
      <c r="AW67" t="s">
        <v>545</v>
      </c>
      <c r="AX67" t="s">
        <v>222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TABANAN</v>
      </c>
    </row>
    <row r="68" spans="1:61">
      <c r="A68">
        <v>79</v>
      </c>
      <c r="B68">
        <v>1002566613</v>
      </c>
      <c r="C68">
        <v>3</v>
      </c>
      <c r="D68" t="s">
        <v>34</v>
      </c>
      <c r="E68">
        <v>5</v>
      </c>
      <c r="F68" t="s">
        <v>554</v>
      </c>
      <c r="G68" t="s">
        <v>85</v>
      </c>
      <c r="H68" t="s">
        <v>279</v>
      </c>
      <c r="I68" t="s">
        <v>212</v>
      </c>
      <c r="J68" t="s">
        <v>213</v>
      </c>
      <c r="K68" t="s">
        <v>149</v>
      </c>
      <c r="M68" t="s">
        <v>541</v>
      </c>
      <c r="N68" t="s">
        <v>215</v>
      </c>
      <c r="O68" s="57">
        <v>46267.345983796295</v>
      </c>
      <c r="P68" s="57">
        <v>46273.733819444446</v>
      </c>
      <c r="Q68">
        <v>69381917</v>
      </c>
      <c r="S68">
        <v>172413244690</v>
      </c>
      <c r="T68" t="s">
        <v>1521</v>
      </c>
      <c r="U68" t="s">
        <v>1522</v>
      </c>
      <c r="Z68">
        <v>115.01495749999999</v>
      </c>
      <c r="AA68">
        <v>-8.4991479999999999</v>
      </c>
      <c r="AB68" t="s">
        <v>1523</v>
      </c>
      <c r="AC68" t="s">
        <v>229</v>
      </c>
      <c r="AO68" s="57">
        <v>46062.350763888891</v>
      </c>
      <c r="AR68" t="s">
        <v>6</v>
      </c>
      <c r="AS68" t="s">
        <v>85</v>
      </c>
      <c r="AT68" t="s">
        <v>230</v>
      </c>
      <c r="AV68" t="s">
        <v>2236</v>
      </c>
      <c r="AW68" t="s">
        <v>545</v>
      </c>
      <c r="AX68" t="s">
        <v>222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TABANAN</v>
      </c>
    </row>
    <row r="69" spans="1:61">
      <c r="A69">
        <v>80</v>
      </c>
      <c r="B69">
        <v>1002571774</v>
      </c>
      <c r="C69">
        <v>3</v>
      </c>
      <c r="D69" t="s">
        <v>38</v>
      </c>
      <c r="E69">
        <v>5</v>
      </c>
      <c r="F69" t="s">
        <v>90</v>
      </c>
      <c r="G69" t="s">
        <v>88</v>
      </c>
      <c r="H69" t="s">
        <v>505</v>
      </c>
      <c r="I69" t="s">
        <v>212</v>
      </c>
      <c r="J69" t="s">
        <v>213</v>
      </c>
      <c r="K69" t="s">
        <v>149</v>
      </c>
      <c r="L69" t="s">
        <v>214</v>
      </c>
      <c r="M69" t="s">
        <v>559</v>
      </c>
      <c r="N69" t="s">
        <v>215</v>
      </c>
      <c r="O69" s="57">
        <v>46269.588738425926</v>
      </c>
      <c r="P69" s="57">
        <v>46270.510428240741</v>
      </c>
      <c r="Q69">
        <v>69381290</v>
      </c>
      <c r="T69" t="s">
        <v>1356</v>
      </c>
      <c r="V69" t="s">
        <v>1357</v>
      </c>
      <c r="Z69">
        <v>112.24788100000001</v>
      </c>
      <c r="AA69">
        <v>-8.0174819999999993</v>
      </c>
      <c r="AB69" t="s">
        <v>1358</v>
      </c>
      <c r="AC69" t="s">
        <v>216</v>
      </c>
      <c r="AL69" t="s">
        <v>217</v>
      </c>
      <c r="AM69" t="s">
        <v>2152</v>
      </c>
      <c r="AN69" t="s">
        <v>6</v>
      </c>
      <c r="AO69" s="57">
        <v>46121.590300925927</v>
      </c>
      <c r="AR69" t="s">
        <v>548</v>
      </c>
      <c r="AS69" t="s">
        <v>558</v>
      </c>
      <c r="AT69" t="s">
        <v>230</v>
      </c>
      <c r="AV69" t="s">
        <v>846</v>
      </c>
      <c r="AW69" t="s">
        <v>885</v>
      </c>
      <c r="AX69" t="s">
        <v>222</v>
      </c>
      <c r="BA69" s="57">
        <v>46268.541666666664</v>
      </c>
      <c r="BB69" t="s">
        <v>2152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BLITAR</v>
      </c>
    </row>
    <row r="70" spans="1:61">
      <c r="A70">
        <v>81</v>
      </c>
      <c r="B70">
        <v>1002570665</v>
      </c>
      <c r="C70">
        <v>3</v>
      </c>
      <c r="D70" t="s">
        <v>55</v>
      </c>
      <c r="E70">
        <v>5</v>
      </c>
      <c r="F70" t="s">
        <v>261</v>
      </c>
      <c r="G70" t="s">
        <v>123</v>
      </c>
      <c r="H70" t="s">
        <v>267</v>
      </c>
      <c r="I70" t="s">
        <v>212</v>
      </c>
      <c r="J70" t="s">
        <v>213</v>
      </c>
      <c r="K70" t="s">
        <v>149</v>
      </c>
      <c r="L70" t="s">
        <v>214</v>
      </c>
      <c r="M70" t="s">
        <v>559</v>
      </c>
      <c r="N70" t="s">
        <v>215</v>
      </c>
      <c r="O70" s="57">
        <v>46268.775659722225</v>
      </c>
      <c r="P70" s="57">
        <v>46269.495856481481</v>
      </c>
      <c r="Q70">
        <v>69383511</v>
      </c>
      <c r="S70">
        <v>152407281666</v>
      </c>
      <c r="T70" t="s">
        <v>2462</v>
      </c>
      <c r="U70" t="s">
        <v>2463</v>
      </c>
      <c r="V70" t="s">
        <v>2464</v>
      </c>
      <c r="Z70">
        <v>112.78979200000001</v>
      </c>
      <c r="AA70">
        <v>-7.2524105999999904</v>
      </c>
      <c r="AB70" t="s">
        <v>2465</v>
      </c>
      <c r="AC70" t="s">
        <v>216</v>
      </c>
      <c r="AL70" t="s">
        <v>217</v>
      </c>
      <c r="AM70" t="s">
        <v>2466</v>
      </c>
      <c r="AN70" t="s">
        <v>6</v>
      </c>
      <c r="AO70" s="57">
        <v>46090.777800925927</v>
      </c>
      <c r="AP70" s="57">
        <v>46274.333333333336</v>
      </c>
      <c r="AR70" t="s">
        <v>548</v>
      </c>
      <c r="AS70" t="s">
        <v>123</v>
      </c>
      <c r="AT70" t="s">
        <v>230</v>
      </c>
      <c r="AV70" t="s">
        <v>846</v>
      </c>
      <c r="AW70" t="s">
        <v>2467</v>
      </c>
      <c r="AX70" t="s">
        <v>222</v>
      </c>
      <c r="BA70" s="57">
        <v>46274.333333333336</v>
      </c>
      <c r="BB70" t="s">
        <v>2466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SURABAYA UTARA</v>
      </c>
    </row>
    <row r="71" spans="1:61">
      <c r="A71">
        <v>82</v>
      </c>
      <c r="B71">
        <v>1002564602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273</v>
      </c>
      <c r="I71" t="s">
        <v>212</v>
      </c>
      <c r="J71" t="s">
        <v>213</v>
      </c>
      <c r="K71" t="s">
        <v>149</v>
      </c>
      <c r="L71" t="s">
        <v>214</v>
      </c>
      <c r="M71" t="s">
        <v>559</v>
      </c>
      <c r="N71" t="s">
        <v>215</v>
      </c>
      <c r="O71" s="57">
        <v>46266.418541666666</v>
      </c>
      <c r="P71" s="57">
        <v>46268.718773148146</v>
      </c>
      <c r="Q71">
        <v>69374745</v>
      </c>
      <c r="S71">
        <v>172603791824</v>
      </c>
      <c r="T71" t="s">
        <v>948</v>
      </c>
      <c r="U71" t="s">
        <v>1535</v>
      </c>
      <c r="V71" t="s">
        <v>949</v>
      </c>
      <c r="Z71">
        <v>116.316</v>
      </c>
      <c r="AA71">
        <v>-8.6163000000000007</v>
      </c>
      <c r="AB71" t="s">
        <v>950</v>
      </c>
      <c r="AC71" t="s">
        <v>216</v>
      </c>
      <c r="AL71" t="s">
        <v>217</v>
      </c>
      <c r="AM71" t="s">
        <v>951</v>
      </c>
      <c r="AN71" t="s">
        <v>6</v>
      </c>
      <c r="AO71" s="57">
        <v>46031.423645833333</v>
      </c>
      <c r="AP71" s="57">
        <v>46261</v>
      </c>
      <c r="AR71" t="s">
        <v>548</v>
      </c>
      <c r="AS71" t="s">
        <v>900</v>
      </c>
      <c r="AT71" t="s">
        <v>230</v>
      </c>
      <c r="AV71" t="s">
        <v>846</v>
      </c>
      <c r="AW71" t="s">
        <v>831</v>
      </c>
      <c r="AX71" t="s">
        <v>222</v>
      </c>
      <c r="BA71" s="57">
        <v>46261.625</v>
      </c>
      <c r="BB71" t="s">
        <v>951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83</v>
      </c>
      <c r="B72">
        <v>1002566333</v>
      </c>
      <c r="C72">
        <v>3</v>
      </c>
      <c r="D72" t="s">
        <v>59</v>
      </c>
      <c r="E72">
        <v>4</v>
      </c>
      <c r="F72" t="s">
        <v>549</v>
      </c>
      <c r="G72" t="s">
        <v>849</v>
      </c>
      <c r="H72" t="s">
        <v>850</v>
      </c>
      <c r="I72" t="s">
        <v>212</v>
      </c>
      <c r="J72" t="s">
        <v>213</v>
      </c>
      <c r="K72" t="s">
        <v>149</v>
      </c>
      <c r="L72" t="s">
        <v>214</v>
      </c>
      <c r="M72" t="s">
        <v>559</v>
      </c>
      <c r="N72" t="s">
        <v>215</v>
      </c>
      <c r="O72" s="57">
        <v>46266.70417824074</v>
      </c>
      <c r="P72" s="57">
        <v>46267.460439814815</v>
      </c>
      <c r="Q72">
        <v>69380335</v>
      </c>
      <c r="T72" t="s">
        <v>1026</v>
      </c>
      <c r="V72" t="s">
        <v>1027</v>
      </c>
      <c r="Z72">
        <v>110.74294399999999</v>
      </c>
      <c r="AA72">
        <v>-8.0177610000000001</v>
      </c>
      <c r="AB72" t="s">
        <v>1028</v>
      </c>
      <c r="AC72" t="s">
        <v>236</v>
      </c>
      <c r="AL72" t="s">
        <v>217</v>
      </c>
      <c r="AM72" t="s">
        <v>1029</v>
      </c>
      <c r="AN72" t="s">
        <v>6</v>
      </c>
      <c r="AO72" s="57">
        <v>46031.704814814817</v>
      </c>
      <c r="AP72" s="57">
        <v>46266</v>
      </c>
      <c r="AR72" t="s">
        <v>548</v>
      </c>
      <c r="AS72" t="s">
        <v>902</v>
      </c>
      <c r="AT72" t="s">
        <v>230</v>
      </c>
      <c r="AV72" t="s">
        <v>846</v>
      </c>
      <c r="AW72" t="s">
        <v>836</v>
      </c>
      <c r="AX72" t="s">
        <v>222</v>
      </c>
      <c r="BA72" s="57">
        <v>46266.625</v>
      </c>
      <c r="BB72" t="s">
        <v>1029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e">
        <f>VLOOKUP(H72,Sheet2!$A$1:$B$270,2,FALSE)</f>
        <v>#N/A</v>
      </c>
    </row>
    <row r="73" spans="1:61">
      <c r="A73">
        <v>84</v>
      </c>
      <c r="B73">
        <v>1002576050</v>
      </c>
      <c r="C73">
        <v>3</v>
      </c>
      <c r="D73" t="s">
        <v>55</v>
      </c>
      <c r="E73">
        <v>5</v>
      </c>
      <c r="F73" t="s">
        <v>261</v>
      </c>
      <c r="G73" t="s">
        <v>122</v>
      </c>
      <c r="H73" t="s">
        <v>453</v>
      </c>
      <c r="I73" t="s">
        <v>212</v>
      </c>
      <c r="J73" t="s">
        <v>213</v>
      </c>
      <c r="K73" t="s">
        <v>149</v>
      </c>
      <c r="L73" t="s">
        <v>214</v>
      </c>
      <c r="M73" t="s">
        <v>239</v>
      </c>
      <c r="N73" t="s">
        <v>215</v>
      </c>
      <c r="O73" s="57">
        <v>46273.34578703704</v>
      </c>
      <c r="P73" s="57">
        <v>46273.347245370373</v>
      </c>
      <c r="Q73">
        <v>69385695</v>
      </c>
      <c r="S73">
        <v>152442202398</v>
      </c>
      <c r="T73" t="s">
        <v>3174</v>
      </c>
      <c r="U73" t="s">
        <v>3175</v>
      </c>
      <c r="V73" t="s">
        <v>3176</v>
      </c>
      <c r="Z73">
        <v>112.5638718</v>
      </c>
      <c r="AA73">
        <v>-7.2842757999999996</v>
      </c>
      <c r="AB73" t="s">
        <v>3177</v>
      </c>
      <c r="AC73" t="s">
        <v>236</v>
      </c>
      <c r="AL73" t="s">
        <v>217</v>
      </c>
      <c r="AM73" t="s">
        <v>3178</v>
      </c>
      <c r="AN73" t="s">
        <v>6</v>
      </c>
      <c r="AO73" s="57">
        <v>46243.351076388892</v>
      </c>
      <c r="AP73" s="57">
        <v>46275.458333333336</v>
      </c>
      <c r="AR73" t="s">
        <v>240</v>
      </c>
      <c r="AS73" t="s">
        <v>1764</v>
      </c>
      <c r="AT73" t="s">
        <v>230</v>
      </c>
      <c r="AV73" t="s">
        <v>239</v>
      </c>
      <c r="AW73" t="s">
        <v>883</v>
      </c>
      <c r="AX73" t="s">
        <v>222</v>
      </c>
      <c r="BA73" s="57">
        <v>46275.458333333336</v>
      </c>
      <c r="BB73" t="s">
        <v>3178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GRESIK</v>
      </c>
    </row>
    <row r="74" spans="1:61">
      <c r="A74">
        <v>85</v>
      </c>
      <c r="B74">
        <v>1002577815</v>
      </c>
      <c r="C74">
        <v>3</v>
      </c>
      <c r="D74" t="s">
        <v>49</v>
      </c>
      <c r="E74">
        <v>4</v>
      </c>
      <c r="F74" t="s">
        <v>245</v>
      </c>
      <c r="G74" t="s">
        <v>246</v>
      </c>
      <c r="H74" t="s">
        <v>832</v>
      </c>
      <c r="I74" t="s">
        <v>212</v>
      </c>
      <c r="J74" t="s">
        <v>213</v>
      </c>
      <c r="K74" t="s">
        <v>149</v>
      </c>
      <c r="L74" t="s">
        <v>214</v>
      </c>
      <c r="M74" t="s">
        <v>239</v>
      </c>
      <c r="N74" t="s">
        <v>215</v>
      </c>
      <c r="O74" s="57">
        <v>46273.831203703703</v>
      </c>
      <c r="P74" s="57">
        <v>46273.832013888888</v>
      </c>
      <c r="Q74">
        <v>69386444</v>
      </c>
      <c r="S74">
        <v>142406122875</v>
      </c>
      <c r="T74" t="s">
        <v>3179</v>
      </c>
      <c r="U74" t="s">
        <v>3180</v>
      </c>
      <c r="V74" t="s">
        <v>3181</v>
      </c>
      <c r="Z74">
        <v>110.4055503</v>
      </c>
      <c r="AA74">
        <v>-6.9829996999999997</v>
      </c>
      <c r="AB74" t="s">
        <v>3182</v>
      </c>
      <c r="AC74" t="s">
        <v>216</v>
      </c>
      <c r="AL74" t="s">
        <v>217</v>
      </c>
      <c r="AM74" t="s">
        <v>3183</v>
      </c>
      <c r="AN74" t="s">
        <v>6</v>
      </c>
      <c r="AO74" s="57">
        <v>46243.840555555558</v>
      </c>
      <c r="AP74" s="57">
        <v>46275.333333333336</v>
      </c>
      <c r="AR74" t="s">
        <v>240</v>
      </c>
      <c r="AS74" t="s">
        <v>899</v>
      </c>
      <c r="AT74" t="s">
        <v>230</v>
      </c>
      <c r="AV74" t="s">
        <v>239</v>
      </c>
      <c r="AW74" t="s">
        <v>928</v>
      </c>
      <c r="AX74" t="s">
        <v>222</v>
      </c>
      <c r="BA74" s="57">
        <v>46275.333333333336</v>
      </c>
      <c r="BB74" t="s">
        <v>3183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e">
        <f>VLOOKUP(H74,Sheet2!$A$1:$B$270,2,FALSE)</f>
        <v>#N/A</v>
      </c>
    </row>
    <row r="75" spans="1:61">
      <c r="A75">
        <v>86</v>
      </c>
      <c r="B75">
        <v>1002577665</v>
      </c>
      <c r="C75">
        <v>3</v>
      </c>
      <c r="D75" t="s">
        <v>42</v>
      </c>
      <c r="E75">
        <v>5</v>
      </c>
      <c r="F75" t="s">
        <v>232</v>
      </c>
      <c r="G75" t="s">
        <v>101</v>
      </c>
      <c r="H75" t="s">
        <v>427</v>
      </c>
      <c r="I75" t="s">
        <v>212</v>
      </c>
      <c r="J75" t="s">
        <v>213</v>
      </c>
      <c r="K75" t="s">
        <v>149</v>
      </c>
      <c r="L75" t="s">
        <v>214</v>
      </c>
      <c r="M75" t="s">
        <v>239</v>
      </c>
      <c r="N75" t="s">
        <v>215</v>
      </c>
      <c r="O75" s="57">
        <v>46273.708287037036</v>
      </c>
      <c r="P75" s="57">
        <v>46273.709745370368</v>
      </c>
      <c r="Q75">
        <v>69386407</v>
      </c>
      <c r="S75">
        <v>152331251467</v>
      </c>
      <c r="T75" t="s">
        <v>3184</v>
      </c>
      <c r="U75" t="s">
        <v>3185</v>
      </c>
      <c r="V75" t="s">
        <v>3186</v>
      </c>
      <c r="Z75">
        <v>112.63132799416699</v>
      </c>
      <c r="AA75">
        <v>-7.4530088812900104</v>
      </c>
      <c r="AB75" t="s">
        <v>3187</v>
      </c>
      <c r="AC75" t="s">
        <v>216</v>
      </c>
      <c r="AL75" t="s">
        <v>217</v>
      </c>
      <c r="AM75" t="s">
        <v>3188</v>
      </c>
      <c r="AN75" t="s">
        <v>6</v>
      </c>
      <c r="AO75" s="57">
        <v>46243.715520833335</v>
      </c>
      <c r="AP75" s="57">
        <v>46274.625</v>
      </c>
      <c r="AR75" t="s">
        <v>240</v>
      </c>
      <c r="AS75" t="s">
        <v>573</v>
      </c>
      <c r="AT75" t="s">
        <v>230</v>
      </c>
      <c r="AV75" t="s">
        <v>239</v>
      </c>
      <c r="AW75" t="s">
        <v>887</v>
      </c>
      <c r="AX75" t="s">
        <v>222</v>
      </c>
      <c r="BA75" s="57">
        <v>46274.625</v>
      </c>
      <c r="BB75" t="s">
        <v>3188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SIDOARJO</v>
      </c>
    </row>
    <row r="76" spans="1:61">
      <c r="A76">
        <v>87</v>
      </c>
      <c r="B76">
        <v>1002577053</v>
      </c>
      <c r="C76">
        <v>3</v>
      </c>
      <c r="D76" t="s">
        <v>34</v>
      </c>
      <c r="E76">
        <v>5</v>
      </c>
      <c r="F76" t="s">
        <v>563</v>
      </c>
      <c r="G76" t="s">
        <v>81</v>
      </c>
      <c r="H76" t="s">
        <v>316</v>
      </c>
      <c r="I76" t="s">
        <v>212</v>
      </c>
      <c r="J76" t="s">
        <v>213</v>
      </c>
      <c r="K76" t="s">
        <v>149</v>
      </c>
      <c r="M76" t="s">
        <v>239</v>
      </c>
      <c r="N76" t="s">
        <v>215</v>
      </c>
      <c r="O76" s="57">
        <v>46273.597557870373</v>
      </c>
      <c r="P76" s="57">
        <v>46274.351400462961</v>
      </c>
      <c r="Q76">
        <v>69386112</v>
      </c>
      <c r="S76">
        <v>172415798710</v>
      </c>
      <c r="T76" t="s">
        <v>3189</v>
      </c>
      <c r="U76" t="s">
        <v>3190</v>
      </c>
      <c r="V76" t="s">
        <v>3191</v>
      </c>
      <c r="Z76">
        <v>115.1085511</v>
      </c>
      <c r="AA76">
        <v>-8.8401657</v>
      </c>
      <c r="AB76" t="s">
        <v>3192</v>
      </c>
      <c r="AC76" t="s">
        <v>284</v>
      </c>
      <c r="AL76" t="s">
        <v>217</v>
      </c>
      <c r="AM76" t="s">
        <v>3193</v>
      </c>
      <c r="AN76" t="s">
        <v>6</v>
      </c>
      <c r="AO76" s="57">
        <v>46243.601111111115</v>
      </c>
      <c r="AP76" s="57">
        <v>46275.333333333336</v>
      </c>
      <c r="AR76" t="s">
        <v>240</v>
      </c>
      <c r="AS76" t="s">
        <v>905</v>
      </c>
      <c r="AT76" t="s">
        <v>230</v>
      </c>
      <c r="AV76" t="s">
        <v>239</v>
      </c>
      <c r="AW76" t="s">
        <v>545</v>
      </c>
      <c r="AX76" t="s">
        <v>222</v>
      </c>
      <c r="BA76" s="57">
        <v>46275.333333333336</v>
      </c>
      <c r="BB76" t="s">
        <v>3193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JIMBARAN</v>
      </c>
    </row>
    <row r="77" spans="1:61">
      <c r="A77">
        <v>88</v>
      </c>
      <c r="B77">
        <v>1002577154</v>
      </c>
      <c r="C77">
        <v>3</v>
      </c>
      <c r="D77" t="s">
        <v>34</v>
      </c>
      <c r="E77">
        <v>5</v>
      </c>
      <c r="F77" t="s">
        <v>563</v>
      </c>
      <c r="G77" t="s">
        <v>81</v>
      </c>
      <c r="H77" t="s">
        <v>316</v>
      </c>
      <c r="I77" t="s">
        <v>212</v>
      </c>
      <c r="J77" t="s">
        <v>213</v>
      </c>
      <c r="K77" t="s">
        <v>149</v>
      </c>
      <c r="M77" t="s">
        <v>239</v>
      </c>
      <c r="N77" t="s">
        <v>215</v>
      </c>
      <c r="O77" s="57">
        <v>46273.603310185186</v>
      </c>
      <c r="P77" s="57">
        <v>46274.354178240741</v>
      </c>
      <c r="Q77">
        <v>69386156</v>
      </c>
      <c r="S77">
        <v>172415798884</v>
      </c>
      <c r="T77" t="s">
        <v>3189</v>
      </c>
      <c r="U77" t="s">
        <v>3194</v>
      </c>
      <c r="V77" t="s">
        <v>3195</v>
      </c>
      <c r="Z77">
        <v>115.108558207499</v>
      </c>
      <c r="AA77">
        <v>-8.8405880672475998</v>
      </c>
      <c r="AB77" t="s">
        <v>3192</v>
      </c>
      <c r="AC77" t="s">
        <v>284</v>
      </c>
      <c r="AL77" t="s">
        <v>217</v>
      </c>
      <c r="AM77" t="s">
        <v>3196</v>
      </c>
      <c r="AN77" t="s">
        <v>6</v>
      </c>
      <c r="AO77" s="57">
        <v>46243.611284722225</v>
      </c>
      <c r="AP77" s="57">
        <v>46275.333333333336</v>
      </c>
      <c r="AR77" t="s">
        <v>240</v>
      </c>
      <c r="AS77" t="s">
        <v>905</v>
      </c>
      <c r="AT77" t="s">
        <v>230</v>
      </c>
      <c r="AV77" t="s">
        <v>239</v>
      </c>
      <c r="AW77" t="s">
        <v>544</v>
      </c>
      <c r="AX77" t="s">
        <v>222</v>
      </c>
      <c r="BA77" s="57">
        <v>46275.333333333336</v>
      </c>
      <c r="BB77" t="s">
        <v>3196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JIMBARAN</v>
      </c>
    </row>
    <row r="78" spans="1:61">
      <c r="A78">
        <v>89</v>
      </c>
      <c r="B78">
        <v>1002576992</v>
      </c>
      <c r="C78">
        <v>3</v>
      </c>
      <c r="D78" t="s">
        <v>49</v>
      </c>
      <c r="E78">
        <v>4</v>
      </c>
      <c r="F78" t="s">
        <v>245</v>
      </c>
      <c r="G78" t="s">
        <v>1920</v>
      </c>
      <c r="H78" t="s">
        <v>1921</v>
      </c>
      <c r="I78" t="s">
        <v>212</v>
      </c>
      <c r="J78" t="s">
        <v>213</v>
      </c>
      <c r="K78" t="s">
        <v>149</v>
      </c>
      <c r="L78" t="s">
        <v>214</v>
      </c>
      <c r="M78" t="s">
        <v>239</v>
      </c>
      <c r="N78" t="s">
        <v>215</v>
      </c>
      <c r="O78" s="57">
        <v>46273.568715277775</v>
      </c>
      <c r="P78" s="57">
        <v>46273.569513888891</v>
      </c>
      <c r="Q78">
        <v>69386092</v>
      </c>
      <c r="S78">
        <v>141459106718</v>
      </c>
      <c r="T78" t="s">
        <v>3197</v>
      </c>
      <c r="U78" t="s">
        <v>3198</v>
      </c>
      <c r="V78" t="s">
        <v>3199</v>
      </c>
      <c r="Z78">
        <v>110.33824850000001</v>
      </c>
      <c r="AA78">
        <v>-7.3337386999999996</v>
      </c>
      <c r="AB78" t="s">
        <v>3200</v>
      </c>
      <c r="AC78" t="s">
        <v>236</v>
      </c>
      <c r="AL78" t="s">
        <v>217</v>
      </c>
      <c r="AM78" t="s">
        <v>3201</v>
      </c>
      <c r="AN78" t="s">
        <v>6</v>
      </c>
      <c r="AO78" s="57">
        <v>46243.569351851853</v>
      </c>
      <c r="AP78" s="57">
        <v>46274.458333333336</v>
      </c>
      <c r="AR78" t="s">
        <v>240</v>
      </c>
      <c r="AS78" t="s">
        <v>1927</v>
      </c>
      <c r="AT78" t="s">
        <v>230</v>
      </c>
      <c r="AV78" t="s">
        <v>239</v>
      </c>
      <c r="AW78" t="s">
        <v>885</v>
      </c>
      <c r="AX78" t="s">
        <v>222</v>
      </c>
      <c r="BA78" s="57">
        <v>46274.458333333336</v>
      </c>
      <c r="BB78" t="s">
        <v>3201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e">
        <f>VLOOKUP(H78,Sheet2!$A$1:$B$270,2,FALSE)</f>
        <v>#N/A</v>
      </c>
    </row>
    <row r="79" spans="1:61">
      <c r="A79">
        <v>90</v>
      </c>
      <c r="B79">
        <v>1002576991</v>
      </c>
      <c r="C79">
        <v>3</v>
      </c>
      <c r="D79" t="s">
        <v>59</v>
      </c>
      <c r="E79">
        <v>4</v>
      </c>
      <c r="F79" t="s">
        <v>223</v>
      </c>
      <c r="G79" t="s">
        <v>580</v>
      </c>
      <c r="H79" t="s">
        <v>842</v>
      </c>
      <c r="I79" t="s">
        <v>212</v>
      </c>
      <c r="J79" t="s">
        <v>213</v>
      </c>
      <c r="K79" t="s">
        <v>149</v>
      </c>
      <c r="L79" t="s">
        <v>214</v>
      </c>
      <c r="M79" t="s">
        <v>239</v>
      </c>
      <c r="N79" t="s">
        <v>215</v>
      </c>
      <c r="O79" s="57">
        <v>46273.568715277775</v>
      </c>
      <c r="P79" s="57">
        <v>46273.569513888891</v>
      </c>
      <c r="Q79">
        <v>69386093</v>
      </c>
      <c r="S79">
        <v>141362106445</v>
      </c>
      <c r="T79" t="s">
        <v>3202</v>
      </c>
      <c r="U79" t="s">
        <v>3203</v>
      </c>
      <c r="V79" t="s">
        <v>3204</v>
      </c>
      <c r="Z79">
        <v>109.03076280000001</v>
      </c>
      <c r="AA79">
        <v>-7.6727238</v>
      </c>
      <c r="AB79" t="s">
        <v>3205</v>
      </c>
      <c r="AC79" t="s">
        <v>236</v>
      </c>
      <c r="AL79" t="s">
        <v>217</v>
      </c>
      <c r="AM79" t="s">
        <v>3206</v>
      </c>
      <c r="AN79" t="s">
        <v>6</v>
      </c>
      <c r="AO79" s="57">
        <v>46243.569351851853</v>
      </c>
      <c r="AP79" s="57">
        <v>46275.333333333336</v>
      </c>
      <c r="AR79" t="s">
        <v>240</v>
      </c>
      <c r="AS79" t="s">
        <v>219</v>
      </c>
      <c r="AT79" t="s">
        <v>230</v>
      </c>
      <c r="AV79" t="s">
        <v>239</v>
      </c>
      <c r="AW79" t="s">
        <v>887</v>
      </c>
      <c r="AX79" t="s">
        <v>222</v>
      </c>
      <c r="BA79" s="57">
        <v>46275.333333333336</v>
      </c>
      <c r="BB79" t="s">
        <v>3206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e">
        <f>VLOOKUP(H79,Sheet2!$A$1:$B$270,2,FALSE)</f>
        <v>#N/A</v>
      </c>
    </row>
    <row r="80" spans="1:61">
      <c r="A80">
        <v>91</v>
      </c>
      <c r="B80">
        <v>1002577731</v>
      </c>
      <c r="C80">
        <v>3</v>
      </c>
      <c r="D80" t="s">
        <v>55</v>
      </c>
      <c r="E80">
        <v>5</v>
      </c>
      <c r="F80" t="s">
        <v>227</v>
      </c>
      <c r="G80" t="s">
        <v>121</v>
      </c>
      <c r="H80" t="s">
        <v>377</v>
      </c>
      <c r="I80" t="s">
        <v>212</v>
      </c>
      <c r="J80" t="s">
        <v>213</v>
      </c>
      <c r="K80" t="s">
        <v>149</v>
      </c>
      <c r="L80" t="s">
        <v>214</v>
      </c>
      <c r="M80" t="s">
        <v>239</v>
      </c>
      <c r="N80" t="s">
        <v>215</v>
      </c>
      <c r="O80" s="57">
        <v>46273.741631944446</v>
      </c>
      <c r="P80" s="57">
        <v>46273.743067129632</v>
      </c>
      <c r="Q80">
        <v>69386421</v>
      </c>
      <c r="S80">
        <v>152435910356</v>
      </c>
      <c r="T80" t="s">
        <v>3207</v>
      </c>
      <c r="U80" t="s">
        <v>3208</v>
      </c>
      <c r="V80" t="s">
        <v>3209</v>
      </c>
      <c r="Z80">
        <v>112.75258999317801</v>
      </c>
      <c r="AA80">
        <v>-7.0890429103476</v>
      </c>
      <c r="AB80" t="s">
        <v>3210</v>
      </c>
      <c r="AC80" t="s">
        <v>216</v>
      </c>
      <c r="AL80" t="s">
        <v>217</v>
      </c>
      <c r="AM80" t="s">
        <v>3211</v>
      </c>
      <c r="AN80" t="s">
        <v>6</v>
      </c>
      <c r="AO80" s="57">
        <v>46243.746435185189</v>
      </c>
      <c r="AP80" s="57">
        <v>46275.333333333336</v>
      </c>
      <c r="AR80" t="s">
        <v>240</v>
      </c>
      <c r="AS80" t="s">
        <v>219</v>
      </c>
      <c r="AT80" t="s">
        <v>220</v>
      </c>
      <c r="AV80" t="s">
        <v>239</v>
      </c>
      <c r="AW80" t="s">
        <v>3083</v>
      </c>
      <c r="AX80" t="s">
        <v>222</v>
      </c>
      <c r="BA80" s="57">
        <v>46275.333333333336</v>
      </c>
      <c r="BB80" t="s">
        <v>3211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MADURA</v>
      </c>
    </row>
    <row r="81" spans="1:61">
      <c r="A81">
        <v>92</v>
      </c>
      <c r="B81">
        <v>1002577739</v>
      </c>
      <c r="C81">
        <v>3</v>
      </c>
      <c r="D81" t="s">
        <v>49</v>
      </c>
      <c r="E81">
        <v>4</v>
      </c>
      <c r="F81" t="s">
        <v>245</v>
      </c>
      <c r="G81" t="s">
        <v>2524</v>
      </c>
      <c r="H81" t="s">
        <v>3212</v>
      </c>
      <c r="I81" t="s">
        <v>212</v>
      </c>
      <c r="J81" t="s">
        <v>213</v>
      </c>
      <c r="K81" t="s">
        <v>149</v>
      </c>
      <c r="L81" t="s">
        <v>214</v>
      </c>
      <c r="M81" t="s">
        <v>239</v>
      </c>
      <c r="N81" t="s">
        <v>215</v>
      </c>
      <c r="O81" s="57">
        <v>46273.743715277778</v>
      </c>
      <c r="P81" s="57">
        <v>46273.744768518518</v>
      </c>
      <c r="Q81">
        <v>69386402</v>
      </c>
      <c r="S81">
        <v>146457106512</v>
      </c>
      <c r="T81" t="s">
        <v>3213</v>
      </c>
      <c r="U81" t="s">
        <v>3214</v>
      </c>
      <c r="V81" t="s">
        <v>3215</v>
      </c>
      <c r="Z81">
        <v>110.15802942860201</v>
      </c>
      <c r="AA81">
        <v>-6.9271841657158797</v>
      </c>
      <c r="AB81" t="s">
        <v>3216</v>
      </c>
      <c r="AC81" t="s">
        <v>1756</v>
      </c>
      <c r="AL81" t="s">
        <v>217</v>
      </c>
      <c r="AM81" t="s">
        <v>3217</v>
      </c>
      <c r="AN81" t="s">
        <v>6</v>
      </c>
      <c r="AO81" s="57">
        <v>46243.746435185189</v>
      </c>
      <c r="AP81" s="57">
        <v>46274.625</v>
      </c>
      <c r="AR81" t="s">
        <v>240</v>
      </c>
      <c r="AS81" t="s">
        <v>219</v>
      </c>
      <c r="AT81" t="s">
        <v>230</v>
      </c>
      <c r="AV81" t="s">
        <v>239</v>
      </c>
      <c r="AW81" t="s">
        <v>889</v>
      </c>
      <c r="AX81" t="s">
        <v>222</v>
      </c>
      <c r="BA81" s="57">
        <v>46274.625</v>
      </c>
      <c r="BB81" t="s">
        <v>3217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e">
        <f>VLOOKUP(H81,Sheet2!$A$1:$B$270,2,FALSE)</f>
        <v>#N/A</v>
      </c>
    </row>
    <row r="82" spans="1:61">
      <c r="A82">
        <v>93</v>
      </c>
      <c r="B82">
        <v>1002577807</v>
      </c>
      <c r="C82">
        <v>3</v>
      </c>
      <c r="D82" t="s">
        <v>59</v>
      </c>
      <c r="E82">
        <v>4</v>
      </c>
      <c r="F82" t="s">
        <v>242</v>
      </c>
      <c r="G82" t="s">
        <v>600</v>
      </c>
      <c r="H82" t="s">
        <v>601</v>
      </c>
      <c r="I82" t="s">
        <v>212</v>
      </c>
      <c r="J82" t="s">
        <v>213</v>
      </c>
      <c r="K82" t="s">
        <v>149</v>
      </c>
      <c r="L82" t="s">
        <v>214</v>
      </c>
      <c r="M82" t="s">
        <v>239</v>
      </c>
      <c r="N82" t="s">
        <v>215</v>
      </c>
      <c r="O82" s="57">
        <v>46273.822881944441</v>
      </c>
      <c r="P82" s="57">
        <v>46273.823622685188</v>
      </c>
      <c r="Q82">
        <v>69386457</v>
      </c>
      <c r="S82">
        <v>141149112974</v>
      </c>
      <c r="T82" t="s">
        <v>3218</v>
      </c>
      <c r="U82" t="s">
        <v>3219</v>
      </c>
      <c r="V82" t="s">
        <v>3220</v>
      </c>
      <c r="Z82">
        <v>110.05389940000001</v>
      </c>
      <c r="AA82">
        <v>-7.1727445999999997</v>
      </c>
      <c r="AB82" t="s">
        <v>3221</v>
      </c>
      <c r="AC82" t="s">
        <v>236</v>
      </c>
      <c r="AL82" t="s">
        <v>217</v>
      </c>
      <c r="AM82" t="s">
        <v>3222</v>
      </c>
      <c r="AN82" t="s">
        <v>6</v>
      </c>
      <c r="AO82" s="57">
        <v>46243.829722222225</v>
      </c>
      <c r="AP82" s="57">
        <v>46275.333333333336</v>
      </c>
      <c r="AR82" t="s">
        <v>240</v>
      </c>
      <c r="AS82" t="s">
        <v>919</v>
      </c>
      <c r="AT82" t="s">
        <v>230</v>
      </c>
      <c r="AV82" t="s">
        <v>239</v>
      </c>
      <c r="AW82" t="s">
        <v>883</v>
      </c>
      <c r="AX82" t="s">
        <v>222</v>
      </c>
      <c r="BA82" s="57">
        <v>46275.333333333336</v>
      </c>
      <c r="BB82" t="s">
        <v>3222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e">
        <f>VLOOKUP(H82,Sheet2!$A$1:$B$270,2,FALSE)</f>
        <v>#N/A</v>
      </c>
    </row>
    <row r="83" spans="1:61">
      <c r="A83">
        <v>94</v>
      </c>
      <c r="B83">
        <v>1002577669</v>
      </c>
      <c r="C83">
        <v>3</v>
      </c>
      <c r="D83" t="s">
        <v>34</v>
      </c>
      <c r="E83">
        <v>5</v>
      </c>
      <c r="F83" t="s">
        <v>563</v>
      </c>
      <c r="G83" t="s">
        <v>81</v>
      </c>
      <c r="H83" t="s">
        <v>350</v>
      </c>
      <c r="I83" t="s">
        <v>212</v>
      </c>
      <c r="J83" t="s">
        <v>213</v>
      </c>
      <c r="K83" t="s">
        <v>149</v>
      </c>
      <c r="L83" t="s">
        <v>214</v>
      </c>
      <c r="M83" t="s">
        <v>239</v>
      </c>
      <c r="N83" t="s">
        <v>215</v>
      </c>
      <c r="O83" s="57">
        <v>46273.710370370369</v>
      </c>
      <c r="P83" s="57">
        <v>46273.711180555554</v>
      </c>
      <c r="Q83">
        <v>69386386</v>
      </c>
      <c r="S83">
        <v>172416429378</v>
      </c>
      <c r="T83" t="s">
        <v>3223</v>
      </c>
      <c r="U83" t="s">
        <v>3224</v>
      </c>
      <c r="V83" t="s">
        <v>3225</v>
      </c>
      <c r="Z83">
        <v>115.17252379999999</v>
      </c>
      <c r="AA83">
        <v>-8.7083873000000001</v>
      </c>
      <c r="AB83" t="s">
        <v>3226</v>
      </c>
      <c r="AC83" t="s">
        <v>236</v>
      </c>
      <c r="AL83" t="s">
        <v>217</v>
      </c>
      <c r="AM83" t="s">
        <v>3227</v>
      </c>
      <c r="AN83" t="s">
        <v>6</v>
      </c>
      <c r="AO83" s="57">
        <v>46243.715520833335</v>
      </c>
      <c r="AP83" s="57">
        <v>46274.625</v>
      </c>
      <c r="AR83" t="s">
        <v>240</v>
      </c>
      <c r="AS83" t="s">
        <v>818</v>
      </c>
      <c r="AT83" t="s">
        <v>344</v>
      </c>
      <c r="AV83" t="s">
        <v>239</v>
      </c>
      <c r="AW83" t="s">
        <v>3228</v>
      </c>
      <c r="AX83" t="s">
        <v>222</v>
      </c>
      <c r="BA83" s="57">
        <v>46274.625</v>
      </c>
      <c r="BB83" t="s">
        <v>3227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JIMBARAN</v>
      </c>
    </row>
    <row r="84" spans="1:61">
      <c r="A84">
        <v>95</v>
      </c>
      <c r="B84">
        <v>1002576741</v>
      </c>
      <c r="C84">
        <v>3</v>
      </c>
      <c r="D84" t="s">
        <v>49</v>
      </c>
      <c r="E84">
        <v>4</v>
      </c>
      <c r="F84" t="s">
        <v>245</v>
      </c>
      <c r="G84" t="s">
        <v>246</v>
      </c>
      <c r="H84" t="s">
        <v>832</v>
      </c>
      <c r="I84" t="s">
        <v>212</v>
      </c>
      <c r="J84" t="s">
        <v>213</v>
      </c>
      <c r="K84" t="s">
        <v>149</v>
      </c>
      <c r="L84" t="s">
        <v>214</v>
      </c>
      <c r="M84" t="s">
        <v>239</v>
      </c>
      <c r="N84" t="s">
        <v>215</v>
      </c>
      <c r="O84" s="57">
        <v>46273.485381944447</v>
      </c>
      <c r="P84" s="57">
        <v>46273.486180555556</v>
      </c>
      <c r="Q84">
        <v>69385971</v>
      </c>
      <c r="S84">
        <v>142406122871</v>
      </c>
      <c r="T84" t="s">
        <v>3229</v>
      </c>
      <c r="U84" t="s">
        <v>3230</v>
      </c>
      <c r="V84" t="s">
        <v>3231</v>
      </c>
      <c r="Z84">
        <v>110.420259</v>
      </c>
      <c r="AA84">
        <v>-6.9754129999999996</v>
      </c>
      <c r="AB84" t="s">
        <v>3232</v>
      </c>
      <c r="AC84" t="s">
        <v>236</v>
      </c>
      <c r="AL84" t="s">
        <v>217</v>
      </c>
      <c r="AM84" t="s">
        <v>3233</v>
      </c>
      <c r="AN84" t="s">
        <v>6</v>
      </c>
      <c r="AO84" s="57">
        <v>46243.486064814817</v>
      </c>
      <c r="AP84" s="57">
        <v>46280.333333333336</v>
      </c>
      <c r="AR84" t="s">
        <v>240</v>
      </c>
      <c r="AS84" t="s">
        <v>899</v>
      </c>
      <c r="AT84" t="s">
        <v>230</v>
      </c>
      <c r="AV84" t="s">
        <v>239</v>
      </c>
      <c r="AW84" t="s">
        <v>3046</v>
      </c>
      <c r="AX84" t="s">
        <v>222</v>
      </c>
      <c r="BA84" s="57">
        <v>46280.333333333336</v>
      </c>
      <c r="BB84" t="s">
        <v>3233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e">
        <f>VLOOKUP(H84,Sheet2!$A$1:$B$270,2,FALSE)</f>
        <v>#N/A</v>
      </c>
    </row>
    <row r="85" spans="1:61">
      <c r="A85">
        <v>96</v>
      </c>
      <c r="B85">
        <v>1002576395</v>
      </c>
      <c r="C85">
        <v>3</v>
      </c>
      <c r="D85" t="s">
        <v>34</v>
      </c>
      <c r="E85">
        <v>5</v>
      </c>
      <c r="F85" t="s">
        <v>563</v>
      </c>
      <c r="G85" t="s">
        <v>86</v>
      </c>
      <c r="H85" t="s">
        <v>272</v>
      </c>
      <c r="I85" t="s">
        <v>212</v>
      </c>
      <c r="J85" t="s">
        <v>213</v>
      </c>
      <c r="K85" t="s">
        <v>149</v>
      </c>
      <c r="L85" t="s">
        <v>214</v>
      </c>
      <c r="M85" t="s">
        <v>239</v>
      </c>
      <c r="N85" t="s">
        <v>215</v>
      </c>
      <c r="O85" s="57">
        <v>46273.420798611114</v>
      </c>
      <c r="P85" s="57">
        <v>46273.42224537037</v>
      </c>
      <c r="Q85">
        <v>69385835</v>
      </c>
      <c r="S85">
        <v>172418758849</v>
      </c>
      <c r="T85" t="s">
        <v>3234</v>
      </c>
      <c r="U85" t="s">
        <v>3235</v>
      </c>
      <c r="V85" t="s">
        <v>3236</v>
      </c>
      <c r="Z85">
        <v>115.177907</v>
      </c>
      <c r="AA85">
        <v>-8.6427820000000004</v>
      </c>
      <c r="AB85" t="s">
        <v>3237</v>
      </c>
      <c r="AC85" t="s">
        <v>236</v>
      </c>
      <c r="AL85" t="s">
        <v>217</v>
      </c>
      <c r="AM85" t="s">
        <v>3238</v>
      </c>
      <c r="AN85" t="s">
        <v>6</v>
      </c>
      <c r="AO85" s="57">
        <v>46243.423483796294</v>
      </c>
      <c r="AP85" s="57">
        <v>46275.333333333336</v>
      </c>
      <c r="AR85" t="s">
        <v>240</v>
      </c>
      <c r="AS85" t="s">
        <v>86</v>
      </c>
      <c r="AT85" t="s">
        <v>230</v>
      </c>
      <c r="AV85" t="s">
        <v>239</v>
      </c>
      <c r="AW85" t="s">
        <v>881</v>
      </c>
      <c r="AX85" t="s">
        <v>222</v>
      </c>
      <c r="BA85" s="57">
        <v>46275.333333333336</v>
      </c>
      <c r="BB85" t="s">
        <v>3238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UBUNG</v>
      </c>
    </row>
    <row r="86" spans="1:61">
      <c r="A86">
        <v>97</v>
      </c>
      <c r="B86">
        <v>1002576138</v>
      </c>
      <c r="C86">
        <v>3</v>
      </c>
      <c r="D86" t="s">
        <v>55</v>
      </c>
      <c r="E86">
        <v>5</v>
      </c>
      <c r="F86" t="s">
        <v>261</v>
      </c>
      <c r="G86" t="s">
        <v>122</v>
      </c>
      <c r="H86" t="s">
        <v>453</v>
      </c>
      <c r="I86" t="s">
        <v>212</v>
      </c>
      <c r="J86" t="s">
        <v>213</v>
      </c>
      <c r="K86" t="s">
        <v>149</v>
      </c>
      <c r="M86" t="s">
        <v>239</v>
      </c>
      <c r="N86" t="s">
        <v>215</v>
      </c>
      <c r="O86" s="57">
        <v>46273.366770833331</v>
      </c>
      <c r="P86" s="57">
        <v>46273.456956018519</v>
      </c>
      <c r="Q86">
        <v>69385714</v>
      </c>
      <c r="S86">
        <v>152442202399</v>
      </c>
      <c r="T86" t="s">
        <v>3239</v>
      </c>
      <c r="U86" t="s">
        <v>3240</v>
      </c>
      <c r="V86" t="s">
        <v>3241</v>
      </c>
      <c r="Z86">
        <v>112.5637943</v>
      </c>
      <c r="AA86">
        <v>-7.2846428999999997</v>
      </c>
      <c r="AB86" t="s">
        <v>3242</v>
      </c>
      <c r="AC86" t="s">
        <v>229</v>
      </c>
      <c r="AL86" t="s">
        <v>217</v>
      </c>
      <c r="AM86" t="s">
        <v>3243</v>
      </c>
      <c r="AN86" t="s">
        <v>6</v>
      </c>
      <c r="AO86" s="57">
        <v>46243.371481481481</v>
      </c>
      <c r="AP86" s="57">
        <v>46275.458333333336</v>
      </c>
      <c r="AR86" t="s">
        <v>240</v>
      </c>
      <c r="AS86" t="s">
        <v>1764</v>
      </c>
      <c r="AT86" t="s">
        <v>230</v>
      </c>
      <c r="AV86" t="s">
        <v>239</v>
      </c>
      <c r="AW86" t="s">
        <v>578</v>
      </c>
      <c r="AX86" t="s">
        <v>222</v>
      </c>
      <c r="BA86" s="57">
        <v>46275.458333333336</v>
      </c>
      <c r="BB86" t="s">
        <v>3243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GRESIK</v>
      </c>
    </row>
    <row r="87" spans="1:61">
      <c r="A87">
        <v>98</v>
      </c>
      <c r="B87">
        <v>1002576833</v>
      </c>
      <c r="C87">
        <v>3</v>
      </c>
      <c r="D87" t="s">
        <v>59</v>
      </c>
      <c r="E87">
        <v>4</v>
      </c>
      <c r="F87" t="s">
        <v>223</v>
      </c>
      <c r="G87" t="s">
        <v>223</v>
      </c>
      <c r="H87" t="s">
        <v>827</v>
      </c>
      <c r="I87" t="s">
        <v>212</v>
      </c>
      <c r="J87" t="s">
        <v>213</v>
      </c>
      <c r="K87" t="s">
        <v>149</v>
      </c>
      <c r="L87" t="s">
        <v>214</v>
      </c>
      <c r="M87" t="s">
        <v>239</v>
      </c>
      <c r="N87" t="s">
        <v>215</v>
      </c>
      <c r="O87" s="57">
        <v>46273.518703703703</v>
      </c>
      <c r="P87" s="57">
        <v>46273.519548611112</v>
      </c>
      <c r="Q87">
        <v>69386027</v>
      </c>
      <c r="S87">
        <v>146303629092</v>
      </c>
      <c r="T87" t="s">
        <v>3244</v>
      </c>
      <c r="U87" t="s">
        <v>3245</v>
      </c>
      <c r="V87" t="s">
        <v>3246</v>
      </c>
      <c r="Z87">
        <v>109.244356</v>
      </c>
      <c r="AA87">
        <v>-7.4204330000000001</v>
      </c>
      <c r="AB87" t="s">
        <v>3247</v>
      </c>
      <c r="AC87" t="s">
        <v>236</v>
      </c>
      <c r="AL87" t="s">
        <v>217</v>
      </c>
      <c r="AM87" t="s">
        <v>3201</v>
      </c>
      <c r="AN87" t="s">
        <v>6</v>
      </c>
      <c r="AO87" s="57">
        <v>46243.528124999997</v>
      </c>
      <c r="AP87" s="57">
        <v>46274.458333333336</v>
      </c>
      <c r="AR87" t="s">
        <v>240</v>
      </c>
      <c r="AS87" t="s">
        <v>219</v>
      </c>
      <c r="AT87" t="s">
        <v>230</v>
      </c>
      <c r="AV87" t="s">
        <v>239</v>
      </c>
      <c r="AW87" t="s">
        <v>574</v>
      </c>
      <c r="AX87" t="s">
        <v>222</v>
      </c>
      <c r="BA87" s="57">
        <v>46274.458333333336</v>
      </c>
      <c r="BB87" t="s">
        <v>3201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e">
        <f>VLOOKUP(H87,Sheet2!$A$1:$B$270,2,FALSE)</f>
        <v>#N/A</v>
      </c>
    </row>
    <row r="88" spans="1:61">
      <c r="A88">
        <v>99</v>
      </c>
      <c r="B88">
        <v>1002576319</v>
      </c>
      <c r="C88">
        <v>3</v>
      </c>
      <c r="D88" t="s">
        <v>45</v>
      </c>
      <c r="E88">
        <v>5</v>
      </c>
      <c r="F88" t="s">
        <v>210</v>
      </c>
      <c r="G88" t="s">
        <v>118</v>
      </c>
      <c r="H88" t="s">
        <v>211</v>
      </c>
      <c r="I88" t="s">
        <v>212</v>
      </c>
      <c r="J88" t="s">
        <v>213</v>
      </c>
      <c r="K88" t="s">
        <v>149</v>
      </c>
      <c r="M88" t="s">
        <v>239</v>
      </c>
      <c r="N88" t="s">
        <v>215</v>
      </c>
      <c r="O88" s="57">
        <v>46273.404548611114</v>
      </c>
      <c r="P88" s="57">
        <v>46273.515289351853</v>
      </c>
      <c r="Q88">
        <v>69385787</v>
      </c>
      <c r="S88">
        <v>172606791770</v>
      </c>
      <c r="T88" t="s">
        <v>3248</v>
      </c>
      <c r="U88" t="s">
        <v>3249</v>
      </c>
      <c r="V88" t="s">
        <v>3250</v>
      </c>
      <c r="Z88">
        <v>117.4250803</v>
      </c>
      <c r="AA88">
        <v>-8.5047493999999997</v>
      </c>
      <c r="AB88" t="s">
        <v>3251</v>
      </c>
      <c r="AC88" t="s">
        <v>285</v>
      </c>
      <c r="AL88" t="s">
        <v>217</v>
      </c>
      <c r="AM88" t="s">
        <v>3252</v>
      </c>
      <c r="AN88" t="s">
        <v>6</v>
      </c>
      <c r="AO88" s="57">
        <v>46243.413136574076</v>
      </c>
      <c r="AP88" s="57">
        <v>46274.458333333336</v>
      </c>
      <c r="AR88" t="s">
        <v>240</v>
      </c>
      <c r="AS88" t="s">
        <v>219</v>
      </c>
      <c r="AT88" t="s">
        <v>230</v>
      </c>
      <c r="AV88" t="s">
        <v>239</v>
      </c>
      <c r="AW88" t="s">
        <v>560</v>
      </c>
      <c r="AX88" t="s">
        <v>222</v>
      </c>
      <c r="BA88" s="57">
        <v>46274.458333333336</v>
      </c>
      <c r="BB88" t="s">
        <v>3252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SUMBAWA</v>
      </c>
    </row>
    <row r="89" spans="1:61">
      <c r="A89">
        <v>100</v>
      </c>
      <c r="B89">
        <v>1002577747</v>
      </c>
      <c r="C89">
        <v>3</v>
      </c>
      <c r="D89" t="s">
        <v>49</v>
      </c>
      <c r="E89">
        <v>4</v>
      </c>
      <c r="F89" t="s">
        <v>250</v>
      </c>
      <c r="G89" t="s">
        <v>539</v>
      </c>
      <c r="H89" t="s">
        <v>3253</v>
      </c>
      <c r="I89" t="s">
        <v>212</v>
      </c>
      <c r="J89" t="s">
        <v>213</v>
      </c>
      <c r="K89" t="s">
        <v>149</v>
      </c>
      <c r="L89" t="s">
        <v>214</v>
      </c>
      <c r="M89" t="s">
        <v>239</v>
      </c>
      <c r="N89" t="s">
        <v>215</v>
      </c>
      <c r="O89" s="57">
        <v>46273.749965277777</v>
      </c>
      <c r="P89" s="57">
        <v>46273.751458333332</v>
      </c>
      <c r="Q89">
        <v>69386426</v>
      </c>
      <c r="S89">
        <v>146281109043</v>
      </c>
      <c r="T89" t="s">
        <v>3254</v>
      </c>
      <c r="U89" t="s">
        <v>3255</v>
      </c>
      <c r="V89" t="s">
        <v>3256</v>
      </c>
      <c r="Z89">
        <v>109.011489</v>
      </c>
      <c r="AA89">
        <v>-7.2345050000000004</v>
      </c>
      <c r="AB89" t="s">
        <v>3257</v>
      </c>
      <c r="AC89" t="s">
        <v>236</v>
      </c>
      <c r="AL89" t="s">
        <v>217</v>
      </c>
      <c r="AM89" t="s">
        <v>3258</v>
      </c>
      <c r="AN89" t="s">
        <v>6</v>
      </c>
      <c r="AO89" s="57">
        <v>46243.757187499999</v>
      </c>
      <c r="AP89" s="57">
        <v>46274.625</v>
      </c>
      <c r="AR89" t="s">
        <v>240</v>
      </c>
      <c r="AS89" t="s">
        <v>3259</v>
      </c>
      <c r="AT89" t="s">
        <v>230</v>
      </c>
      <c r="AV89" t="s">
        <v>239</v>
      </c>
      <c r="AW89" t="s">
        <v>882</v>
      </c>
      <c r="AX89" t="s">
        <v>222</v>
      </c>
      <c r="BA89" s="57">
        <v>46274.625</v>
      </c>
      <c r="BB89" t="s">
        <v>3258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e">
        <f>VLOOKUP(H89,Sheet2!$A$1:$B$270,2,FALSE)</f>
        <v>#N/A</v>
      </c>
    </row>
    <row r="90" spans="1:61">
      <c r="A90">
        <v>101</v>
      </c>
      <c r="B90">
        <v>1002577745</v>
      </c>
      <c r="C90">
        <v>3</v>
      </c>
      <c r="D90" t="s">
        <v>59</v>
      </c>
      <c r="E90">
        <v>4</v>
      </c>
      <c r="F90" t="s">
        <v>242</v>
      </c>
      <c r="G90" t="s">
        <v>600</v>
      </c>
      <c r="H90" t="s">
        <v>601</v>
      </c>
      <c r="I90" t="s">
        <v>212</v>
      </c>
      <c r="J90" t="s">
        <v>213</v>
      </c>
      <c r="K90" t="s">
        <v>149</v>
      </c>
      <c r="L90" t="s">
        <v>214</v>
      </c>
      <c r="M90" t="s">
        <v>239</v>
      </c>
      <c r="N90" t="s">
        <v>215</v>
      </c>
      <c r="O90" s="57">
        <v>46273.747881944444</v>
      </c>
      <c r="P90" s="57">
        <v>46273.748680555553</v>
      </c>
      <c r="Q90">
        <v>69386403</v>
      </c>
      <c r="S90">
        <v>141149112973</v>
      </c>
      <c r="T90" t="s">
        <v>3260</v>
      </c>
      <c r="U90" t="s">
        <v>3261</v>
      </c>
      <c r="V90" t="s">
        <v>3262</v>
      </c>
      <c r="Z90">
        <v>110.057298</v>
      </c>
      <c r="AA90">
        <v>-7.2116429999999996</v>
      </c>
      <c r="AB90" t="s">
        <v>3263</v>
      </c>
      <c r="AC90" t="s">
        <v>236</v>
      </c>
      <c r="AL90" t="s">
        <v>217</v>
      </c>
      <c r="AM90" t="s">
        <v>3264</v>
      </c>
      <c r="AN90" t="s">
        <v>6</v>
      </c>
      <c r="AO90" s="57">
        <v>46243.757187499999</v>
      </c>
      <c r="AP90" s="57">
        <v>46274.625</v>
      </c>
      <c r="AR90" t="s">
        <v>240</v>
      </c>
      <c r="AS90" t="s">
        <v>919</v>
      </c>
      <c r="AT90" t="s">
        <v>230</v>
      </c>
      <c r="AV90" t="s">
        <v>239</v>
      </c>
      <c r="AW90" t="s">
        <v>883</v>
      </c>
      <c r="AX90" t="s">
        <v>222</v>
      </c>
      <c r="BA90" s="57">
        <v>46274.625</v>
      </c>
      <c r="BB90" t="s">
        <v>3264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e">
        <f>VLOOKUP(H90,Sheet2!$A$1:$B$270,2,FALSE)</f>
        <v>#N/A</v>
      </c>
    </row>
    <row r="91" spans="1:61">
      <c r="A91">
        <v>102</v>
      </c>
      <c r="B91">
        <v>1002577685</v>
      </c>
      <c r="C91">
        <v>3</v>
      </c>
      <c r="D91" t="s">
        <v>59</v>
      </c>
      <c r="E91">
        <v>4</v>
      </c>
      <c r="F91" t="s">
        <v>223</v>
      </c>
      <c r="G91" t="s">
        <v>223</v>
      </c>
      <c r="H91" t="s">
        <v>844</v>
      </c>
      <c r="I91" t="s">
        <v>212</v>
      </c>
      <c r="J91" t="s">
        <v>213</v>
      </c>
      <c r="K91" t="s">
        <v>149</v>
      </c>
      <c r="L91" t="s">
        <v>214</v>
      </c>
      <c r="M91" t="s">
        <v>239</v>
      </c>
      <c r="N91" t="s">
        <v>215</v>
      </c>
      <c r="O91" s="57">
        <v>46273.716620370367</v>
      </c>
      <c r="P91" s="57">
        <v>46273.718124999999</v>
      </c>
      <c r="Q91">
        <v>69386410</v>
      </c>
      <c r="S91">
        <v>143387117235</v>
      </c>
      <c r="T91" t="s">
        <v>3265</v>
      </c>
      <c r="U91" t="s">
        <v>3266</v>
      </c>
      <c r="V91" t="s">
        <v>3267</v>
      </c>
      <c r="Z91">
        <v>109.119484</v>
      </c>
      <c r="AA91">
        <v>-7.5341779999999998</v>
      </c>
      <c r="AB91" t="s">
        <v>3268</v>
      </c>
      <c r="AC91" t="s">
        <v>236</v>
      </c>
      <c r="AL91" t="s">
        <v>217</v>
      </c>
      <c r="AM91" t="s">
        <v>3269</v>
      </c>
      <c r="AN91" t="s">
        <v>6</v>
      </c>
      <c r="AO91" s="57">
        <v>46243.726122685184</v>
      </c>
      <c r="AP91" s="57">
        <v>46275.333333333336</v>
      </c>
      <c r="AR91" t="s">
        <v>240</v>
      </c>
      <c r="AS91" t="s">
        <v>909</v>
      </c>
      <c r="AT91" t="s">
        <v>230</v>
      </c>
      <c r="AV91" t="s">
        <v>239</v>
      </c>
      <c r="AW91" t="s">
        <v>237</v>
      </c>
      <c r="AX91" t="s">
        <v>222</v>
      </c>
      <c r="BA91" s="57">
        <v>46275.333333333336</v>
      </c>
      <c r="BB91" t="s">
        <v>3269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e">
        <f>VLOOKUP(H91,Sheet2!$A$1:$B$270,2,FALSE)</f>
        <v>#N/A</v>
      </c>
    </row>
    <row r="92" spans="1:61">
      <c r="A92">
        <v>103</v>
      </c>
      <c r="B92">
        <v>1002577702</v>
      </c>
      <c r="C92">
        <v>3</v>
      </c>
      <c r="D92" t="s">
        <v>34</v>
      </c>
      <c r="E92">
        <v>5</v>
      </c>
      <c r="F92" t="s">
        <v>563</v>
      </c>
      <c r="G92" t="s">
        <v>81</v>
      </c>
      <c r="H92" t="s">
        <v>417</v>
      </c>
      <c r="I92" t="s">
        <v>212</v>
      </c>
      <c r="J92" t="s">
        <v>213</v>
      </c>
      <c r="K92" t="s">
        <v>149</v>
      </c>
      <c r="L92" t="s">
        <v>1751</v>
      </c>
      <c r="M92" t="s">
        <v>239</v>
      </c>
      <c r="N92" t="s">
        <v>215</v>
      </c>
      <c r="O92" s="57">
        <v>46273.722881944443</v>
      </c>
      <c r="P92" s="57">
        <v>46273.723622685182</v>
      </c>
      <c r="Q92">
        <v>69386413</v>
      </c>
      <c r="R92">
        <v>3619591439</v>
      </c>
      <c r="S92">
        <v>172402203879</v>
      </c>
      <c r="T92" t="s">
        <v>3270</v>
      </c>
      <c r="U92" t="s">
        <v>3271</v>
      </c>
      <c r="V92" t="s">
        <v>3272</v>
      </c>
      <c r="Z92">
        <v>115.21873608305199</v>
      </c>
      <c r="AA92">
        <v>-8.7111073280359506</v>
      </c>
      <c r="AB92" t="s">
        <v>3273</v>
      </c>
      <c r="AC92" t="s">
        <v>236</v>
      </c>
      <c r="AL92" t="s">
        <v>217</v>
      </c>
      <c r="AM92" t="s">
        <v>3274</v>
      </c>
      <c r="AN92" t="s">
        <v>6</v>
      </c>
      <c r="AO92" s="57">
        <v>46243.726122685184</v>
      </c>
      <c r="AP92" s="57">
        <v>46276.333333333336</v>
      </c>
      <c r="AR92" t="s">
        <v>240</v>
      </c>
      <c r="AS92" t="s">
        <v>603</v>
      </c>
      <c r="AT92" t="s">
        <v>230</v>
      </c>
      <c r="AV92" t="s">
        <v>239</v>
      </c>
      <c r="AW92" t="s">
        <v>3275</v>
      </c>
      <c r="AX92" t="s">
        <v>222</v>
      </c>
      <c r="BA92" s="57">
        <v>46276.333333333336</v>
      </c>
      <c r="BB92" t="s">
        <v>3274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JIMBARAN</v>
      </c>
    </row>
    <row r="93" spans="1:61">
      <c r="A93">
        <v>104</v>
      </c>
      <c r="B93">
        <v>1002577701</v>
      </c>
      <c r="C93">
        <v>3</v>
      </c>
      <c r="D93" t="s">
        <v>55</v>
      </c>
      <c r="E93">
        <v>5</v>
      </c>
      <c r="F93" t="s">
        <v>307</v>
      </c>
      <c r="G93" t="s">
        <v>126</v>
      </c>
      <c r="H93" t="s">
        <v>355</v>
      </c>
      <c r="I93" t="s">
        <v>212</v>
      </c>
      <c r="J93" t="s">
        <v>213</v>
      </c>
      <c r="K93" t="s">
        <v>149</v>
      </c>
      <c r="L93" t="s">
        <v>214</v>
      </c>
      <c r="M93" t="s">
        <v>239</v>
      </c>
      <c r="N93" t="s">
        <v>215</v>
      </c>
      <c r="O93" s="57">
        <v>46273.722881944443</v>
      </c>
      <c r="P93" s="57">
        <v>46273.723622685182</v>
      </c>
      <c r="Q93">
        <v>69386393</v>
      </c>
      <c r="S93">
        <v>152310255974</v>
      </c>
      <c r="T93" t="s">
        <v>3276</v>
      </c>
      <c r="U93" t="s">
        <v>3277</v>
      </c>
      <c r="V93" t="s">
        <v>3278</v>
      </c>
      <c r="Z93">
        <v>112.790565</v>
      </c>
      <c r="AA93">
        <v>-7.3086159999999998</v>
      </c>
      <c r="AB93" t="s">
        <v>3279</v>
      </c>
      <c r="AC93" t="s">
        <v>236</v>
      </c>
      <c r="AL93" t="s">
        <v>217</v>
      </c>
      <c r="AM93" t="s">
        <v>3280</v>
      </c>
      <c r="AN93" t="s">
        <v>6</v>
      </c>
      <c r="AO93" s="57">
        <v>46243.726122685184</v>
      </c>
      <c r="AP93" s="57">
        <v>46274.625</v>
      </c>
      <c r="AR93" t="s">
        <v>240</v>
      </c>
      <c r="AS93" t="s">
        <v>607</v>
      </c>
      <c r="AT93" t="s">
        <v>344</v>
      </c>
      <c r="AV93" t="s">
        <v>239</v>
      </c>
      <c r="AW93" t="s">
        <v>3228</v>
      </c>
      <c r="AX93" t="s">
        <v>222</v>
      </c>
      <c r="BA93" s="57">
        <v>46274.625</v>
      </c>
      <c r="BB93" t="s">
        <v>3280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SURABAYA SELATAN</v>
      </c>
    </row>
    <row r="94" spans="1:61">
      <c r="A94">
        <v>105</v>
      </c>
      <c r="B94">
        <v>1002577496</v>
      </c>
      <c r="C94">
        <v>3</v>
      </c>
      <c r="D94" t="s">
        <v>45</v>
      </c>
      <c r="E94">
        <v>5</v>
      </c>
      <c r="F94" t="s">
        <v>210</v>
      </c>
      <c r="G94" t="s">
        <v>110</v>
      </c>
      <c r="H94" t="s">
        <v>529</v>
      </c>
      <c r="I94" t="s">
        <v>212</v>
      </c>
      <c r="J94" t="s">
        <v>213</v>
      </c>
      <c r="K94" t="s">
        <v>149</v>
      </c>
      <c r="L94" t="s">
        <v>214</v>
      </c>
      <c r="M94" t="s">
        <v>239</v>
      </c>
      <c r="N94" t="s">
        <v>215</v>
      </c>
      <c r="O94" s="57">
        <v>46273.668703703705</v>
      </c>
      <c r="P94" s="57">
        <v>46273.66946759259</v>
      </c>
      <c r="Q94">
        <v>69386336</v>
      </c>
      <c r="S94">
        <v>172611203056</v>
      </c>
      <c r="T94" t="s">
        <v>3281</v>
      </c>
      <c r="U94" t="s">
        <v>3282</v>
      </c>
      <c r="V94" t="s">
        <v>3283</v>
      </c>
      <c r="Z94">
        <v>117.75592</v>
      </c>
      <c r="AA94">
        <v>-8.183821</v>
      </c>
      <c r="AB94" t="s">
        <v>3284</v>
      </c>
      <c r="AC94" t="s">
        <v>236</v>
      </c>
      <c r="AL94" t="s">
        <v>217</v>
      </c>
      <c r="AM94" t="s">
        <v>3285</v>
      </c>
      <c r="AN94" t="s">
        <v>6</v>
      </c>
      <c r="AO94" s="57">
        <v>46243.67355324074</v>
      </c>
      <c r="AP94" s="57">
        <v>46274.625</v>
      </c>
      <c r="AR94" t="s">
        <v>240</v>
      </c>
      <c r="AS94" t="s">
        <v>569</v>
      </c>
      <c r="AT94" t="s">
        <v>230</v>
      </c>
      <c r="AV94" t="s">
        <v>239</v>
      </c>
      <c r="AW94" t="s">
        <v>882</v>
      </c>
      <c r="AX94" t="s">
        <v>222</v>
      </c>
      <c r="BA94" s="57">
        <v>46274.625</v>
      </c>
      <c r="BB94" t="s">
        <v>3285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BIMA</v>
      </c>
    </row>
    <row r="95" spans="1:61">
      <c r="A95">
        <v>106</v>
      </c>
      <c r="B95">
        <v>1002577418</v>
      </c>
      <c r="C95">
        <v>3</v>
      </c>
      <c r="D95" t="s">
        <v>34</v>
      </c>
      <c r="E95">
        <v>5</v>
      </c>
      <c r="F95" t="s">
        <v>563</v>
      </c>
      <c r="G95" t="s">
        <v>86</v>
      </c>
      <c r="H95" t="s">
        <v>272</v>
      </c>
      <c r="I95" t="s">
        <v>212</v>
      </c>
      <c r="J95" t="s">
        <v>213</v>
      </c>
      <c r="K95" t="s">
        <v>149</v>
      </c>
      <c r="M95" t="s">
        <v>239</v>
      </c>
      <c r="N95" t="s">
        <v>215</v>
      </c>
      <c r="O95" s="57">
        <v>46273.653587962966</v>
      </c>
      <c r="P95" s="57">
        <v>46273.736134259256</v>
      </c>
      <c r="Q95">
        <v>69386308</v>
      </c>
      <c r="S95">
        <v>172418758866</v>
      </c>
      <c r="T95" t="s">
        <v>3286</v>
      </c>
      <c r="U95" t="s">
        <v>3287</v>
      </c>
      <c r="V95" t="s">
        <v>3288</v>
      </c>
      <c r="Z95">
        <v>115.1169498</v>
      </c>
      <c r="AA95">
        <v>-8.6186881</v>
      </c>
      <c r="AB95" t="s">
        <v>3289</v>
      </c>
      <c r="AC95" t="s">
        <v>284</v>
      </c>
      <c r="AL95" t="s">
        <v>217</v>
      </c>
      <c r="AM95" t="s">
        <v>3290</v>
      </c>
      <c r="AN95" t="s">
        <v>6</v>
      </c>
      <c r="AO95" s="57">
        <v>46243.663159722222</v>
      </c>
      <c r="AP95" s="57">
        <v>46274.625</v>
      </c>
      <c r="AR95" t="s">
        <v>240</v>
      </c>
      <c r="AS95" t="s">
        <v>86</v>
      </c>
      <c r="AT95" t="s">
        <v>230</v>
      </c>
      <c r="AV95" t="s">
        <v>239</v>
      </c>
      <c r="AW95" t="s">
        <v>545</v>
      </c>
      <c r="AX95" t="s">
        <v>222</v>
      </c>
      <c r="BA95" s="57">
        <v>46274.625</v>
      </c>
      <c r="BB95" t="s">
        <v>3290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UBUNG</v>
      </c>
    </row>
    <row r="96" spans="1:61">
      <c r="A96">
        <v>107</v>
      </c>
      <c r="B96">
        <v>1002577359</v>
      </c>
      <c r="C96">
        <v>3</v>
      </c>
      <c r="D96" t="s">
        <v>49</v>
      </c>
      <c r="E96">
        <v>4</v>
      </c>
      <c r="F96" t="s">
        <v>245</v>
      </c>
      <c r="G96" t="s">
        <v>246</v>
      </c>
      <c r="H96" t="s">
        <v>832</v>
      </c>
      <c r="I96" t="s">
        <v>212</v>
      </c>
      <c r="J96" t="s">
        <v>213</v>
      </c>
      <c r="K96" t="s">
        <v>149</v>
      </c>
      <c r="L96" t="s">
        <v>214</v>
      </c>
      <c r="M96" t="s">
        <v>239</v>
      </c>
      <c r="N96" t="s">
        <v>215</v>
      </c>
      <c r="O96" s="57">
        <v>46273.639537037037</v>
      </c>
      <c r="P96" s="57">
        <v>46273.6403587963</v>
      </c>
      <c r="Q96">
        <v>69386272</v>
      </c>
      <c r="S96">
        <v>142406122873</v>
      </c>
      <c r="T96" t="s">
        <v>3229</v>
      </c>
      <c r="U96" t="s">
        <v>3291</v>
      </c>
      <c r="V96" t="s">
        <v>3292</v>
      </c>
      <c r="Z96">
        <v>110.420259</v>
      </c>
      <c r="AA96">
        <v>-6.9754129999999996</v>
      </c>
      <c r="AB96" t="s">
        <v>3293</v>
      </c>
      <c r="AC96" t="s">
        <v>236</v>
      </c>
      <c r="AL96" t="s">
        <v>217</v>
      </c>
      <c r="AM96" t="s">
        <v>3294</v>
      </c>
      <c r="AN96" t="s">
        <v>6</v>
      </c>
      <c r="AO96" s="57">
        <v>46243.642685185187</v>
      </c>
      <c r="AP96" s="57">
        <v>46279.333333333336</v>
      </c>
      <c r="AR96" t="s">
        <v>240</v>
      </c>
      <c r="AS96" t="s">
        <v>899</v>
      </c>
      <c r="AT96" t="s">
        <v>230</v>
      </c>
      <c r="AV96" t="s">
        <v>239</v>
      </c>
      <c r="AW96" t="s">
        <v>3046</v>
      </c>
      <c r="AX96" t="s">
        <v>222</v>
      </c>
      <c r="BA96" s="57">
        <v>46279.333333333336</v>
      </c>
      <c r="BB96" t="s">
        <v>3294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e">
        <f>VLOOKUP(H96,Sheet2!$A$1:$B$270,2,FALSE)</f>
        <v>#N/A</v>
      </c>
    </row>
    <row r="97" spans="1:61">
      <c r="A97">
        <v>108</v>
      </c>
      <c r="B97">
        <v>1002577362</v>
      </c>
      <c r="C97">
        <v>3</v>
      </c>
      <c r="D97" t="s">
        <v>55</v>
      </c>
      <c r="E97">
        <v>5</v>
      </c>
      <c r="F97" t="s">
        <v>261</v>
      </c>
      <c r="G97" t="s">
        <v>122</v>
      </c>
      <c r="H97" t="s">
        <v>291</v>
      </c>
      <c r="I97" t="s">
        <v>212</v>
      </c>
      <c r="J97" t="s">
        <v>213</v>
      </c>
      <c r="K97" t="s">
        <v>149</v>
      </c>
      <c r="L97" t="s">
        <v>214</v>
      </c>
      <c r="M97" t="s">
        <v>239</v>
      </c>
      <c r="N97" t="s">
        <v>215</v>
      </c>
      <c r="O97" s="57">
        <v>46273.639537037037</v>
      </c>
      <c r="P97" s="57">
        <v>46273.640289351853</v>
      </c>
      <c r="Q97">
        <v>69386287</v>
      </c>
      <c r="S97">
        <v>152446246376</v>
      </c>
      <c r="T97" t="s">
        <v>3295</v>
      </c>
      <c r="U97" t="s">
        <v>3296</v>
      </c>
      <c r="V97" t="s">
        <v>3297</v>
      </c>
      <c r="Z97">
        <v>112.6130725</v>
      </c>
      <c r="AA97">
        <v>-7.2555623999999996</v>
      </c>
      <c r="AB97" t="s">
        <v>3298</v>
      </c>
      <c r="AC97" t="s">
        <v>216</v>
      </c>
      <c r="AL97" t="s">
        <v>217</v>
      </c>
      <c r="AM97" t="s">
        <v>3299</v>
      </c>
      <c r="AN97" t="s">
        <v>6</v>
      </c>
      <c r="AO97" s="57">
        <v>46243.642685185187</v>
      </c>
      <c r="AP97" s="57">
        <v>46276.333333333336</v>
      </c>
      <c r="AR97" t="s">
        <v>240</v>
      </c>
      <c r="AS97" t="s">
        <v>1764</v>
      </c>
      <c r="AT97" t="s">
        <v>230</v>
      </c>
      <c r="AV97" t="s">
        <v>239</v>
      </c>
      <c r="AW97" t="s">
        <v>886</v>
      </c>
      <c r="AX97" t="s">
        <v>222</v>
      </c>
      <c r="BA97" s="57">
        <v>46276.333333333336</v>
      </c>
      <c r="BB97" t="s">
        <v>3299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GRESIK</v>
      </c>
    </row>
    <row r="98" spans="1:61">
      <c r="A98">
        <v>109</v>
      </c>
      <c r="B98">
        <v>1002577361</v>
      </c>
      <c r="C98">
        <v>3</v>
      </c>
      <c r="D98" t="s">
        <v>59</v>
      </c>
      <c r="E98">
        <v>4</v>
      </c>
      <c r="F98" t="s">
        <v>223</v>
      </c>
      <c r="G98" t="s">
        <v>314</v>
      </c>
      <c r="H98" t="s">
        <v>315</v>
      </c>
      <c r="I98" t="s">
        <v>212</v>
      </c>
      <c r="J98" t="s">
        <v>213</v>
      </c>
      <c r="K98" t="s">
        <v>149</v>
      </c>
      <c r="L98" t="s">
        <v>214</v>
      </c>
      <c r="M98" t="s">
        <v>239</v>
      </c>
      <c r="N98" t="s">
        <v>215</v>
      </c>
      <c r="O98" s="57">
        <v>46273.639537037037</v>
      </c>
      <c r="P98" s="57">
        <v>46273.640289351853</v>
      </c>
      <c r="Q98">
        <v>69386273</v>
      </c>
      <c r="S98">
        <v>146372102148</v>
      </c>
      <c r="T98" t="s">
        <v>3300</v>
      </c>
      <c r="U98" t="s">
        <v>3301</v>
      </c>
      <c r="V98" t="s">
        <v>3302</v>
      </c>
      <c r="Z98">
        <v>109.730204</v>
      </c>
      <c r="AA98">
        <v>-7.2705209999999996</v>
      </c>
      <c r="AB98" t="s">
        <v>3303</v>
      </c>
      <c r="AC98" t="s">
        <v>236</v>
      </c>
      <c r="AL98" t="s">
        <v>217</v>
      </c>
      <c r="AM98" t="s">
        <v>3304</v>
      </c>
      <c r="AN98" t="s">
        <v>6</v>
      </c>
      <c r="AO98" s="57">
        <v>46243.642685185187</v>
      </c>
      <c r="AP98" s="57">
        <v>46275.333333333336</v>
      </c>
      <c r="AR98" t="s">
        <v>240</v>
      </c>
      <c r="AS98" t="s">
        <v>219</v>
      </c>
      <c r="AT98" t="s">
        <v>230</v>
      </c>
      <c r="AV98" t="s">
        <v>239</v>
      </c>
      <c r="AW98" t="s">
        <v>881</v>
      </c>
      <c r="AX98" t="s">
        <v>222</v>
      </c>
      <c r="BA98" s="57">
        <v>46275.333333333336</v>
      </c>
      <c r="BB98" t="s">
        <v>3304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e">
        <f>VLOOKUP(H98,Sheet2!$A$1:$B$270,2,FALSE)</f>
        <v>#N/A</v>
      </c>
    </row>
    <row r="99" spans="1:61">
      <c r="A99">
        <v>110</v>
      </c>
      <c r="B99">
        <v>1002577305</v>
      </c>
      <c r="C99">
        <v>3</v>
      </c>
      <c r="D99" t="s">
        <v>42</v>
      </c>
      <c r="E99">
        <v>5</v>
      </c>
      <c r="F99" t="s">
        <v>232</v>
      </c>
      <c r="G99" t="s">
        <v>101</v>
      </c>
      <c r="H99" t="s">
        <v>427</v>
      </c>
      <c r="I99" t="s">
        <v>212</v>
      </c>
      <c r="J99" t="s">
        <v>213</v>
      </c>
      <c r="K99" t="s">
        <v>149</v>
      </c>
      <c r="L99" t="s">
        <v>214</v>
      </c>
      <c r="M99" t="s">
        <v>239</v>
      </c>
      <c r="N99" t="s">
        <v>215</v>
      </c>
      <c r="O99" s="57">
        <v>46273.62703703704</v>
      </c>
      <c r="P99" s="57">
        <v>46273.627789351849</v>
      </c>
      <c r="Q99">
        <v>69386257</v>
      </c>
      <c r="S99">
        <v>152331251462</v>
      </c>
      <c r="T99" t="s">
        <v>3305</v>
      </c>
      <c r="U99" t="s">
        <v>3306</v>
      </c>
      <c r="V99" t="s">
        <v>3307</v>
      </c>
      <c r="Z99">
        <v>112.61675889999999</v>
      </c>
      <c r="AA99">
        <v>-7.3992670999999897</v>
      </c>
      <c r="AB99" t="s">
        <v>3308</v>
      </c>
      <c r="AC99" t="s">
        <v>236</v>
      </c>
      <c r="AL99" t="s">
        <v>217</v>
      </c>
      <c r="AM99" t="s">
        <v>3309</v>
      </c>
      <c r="AN99" t="s">
        <v>6</v>
      </c>
      <c r="AO99" s="57">
        <v>46243.632222222222</v>
      </c>
      <c r="AP99" s="57">
        <v>46274.625</v>
      </c>
      <c r="AR99" t="s">
        <v>240</v>
      </c>
      <c r="AS99" t="s">
        <v>573</v>
      </c>
      <c r="AT99" t="s">
        <v>230</v>
      </c>
      <c r="AV99" t="s">
        <v>239</v>
      </c>
      <c r="AW99" t="s">
        <v>886</v>
      </c>
      <c r="AX99" t="s">
        <v>222</v>
      </c>
      <c r="BA99" s="57">
        <v>46274.625</v>
      </c>
      <c r="BB99" t="s">
        <v>3309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SIDOARJO</v>
      </c>
    </row>
    <row r="100" spans="1:61">
      <c r="A100">
        <v>111</v>
      </c>
      <c r="B100">
        <v>1002577288</v>
      </c>
      <c r="C100">
        <v>3</v>
      </c>
      <c r="D100" t="s">
        <v>42</v>
      </c>
      <c r="E100">
        <v>5</v>
      </c>
      <c r="F100" t="s">
        <v>232</v>
      </c>
      <c r="G100" t="s">
        <v>101</v>
      </c>
      <c r="H100" t="s">
        <v>300</v>
      </c>
      <c r="I100" t="s">
        <v>212</v>
      </c>
      <c r="J100" t="s">
        <v>213</v>
      </c>
      <c r="K100" t="s">
        <v>149</v>
      </c>
      <c r="L100" t="s">
        <v>1751</v>
      </c>
      <c r="M100" t="s">
        <v>239</v>
      </c>
      <c r="N100" t="s">
        <v>215</v>
      </c>
      <c r="O100" s="57">
        <v>46273.6249537037</v>
      </c>
      <c r="P100" s="57">
        <v>46273.626770833333</v>
      </c>
      <c r="Q100">
        <v>69386251</v>
      </c>
      <c r="R100">
        <v>3135914987</v>
      </c>
      <c r="S100">
        <v>152332253236</v>
      </c>
      <c r="T100" t="s">
        <v>3310</v>
      </c>
      <c r="U100" t="s">
        <v>3311</v>
      </c>
      <c r="V100" t="s">
        <v>3312</v>
      </c>
      <c r="Z100">
        <v>112.66976200000001</v>
      </c>
      <c r="AA100">
        <v>-7.3637589999999999</v>
      </c>
      <c r="AB100" t="s">
        <v>3313</v>
      </c>
      <c r="AC100" t="s">
        <v>236</v>
      </c>
      <c r="AL100" t="s">
        <v>217</v>
      </c>
      <c r="AM100" t="s">
        <v>3314</v>
      </c>
      <c r="AN100" t="s">
        <v>6</v>
      </c>
      <c r="AO100" s="57">
        <v>46243.632222222222</v>
      </c>
      <c r="AP100" s="57">
        <v>46274.458333333336</v>
      </c>
      <c r="AR100" t="s">
        <v>240</v>
      </c>
      <c r="AS100" t="s">
        <v>579</v>
      </c>
      <c r="AT100" t="s">
        <v>230</v>
      </c>
      <c r="AV100" t="s">
        <v>239</v>
      </c>
      <c r="AW100" t="s">
        <v>3315</v>
      </c>
      <c r="AX100" t="s">
        <v>222</v>
      </c>
      <c r="BA100" s="57">
        <v>46274.458333333336</v>
      </c>
      <c r="BB100" t="s">
        <v>3314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SIDOARJO</v>
      </c>
    </row>
    <row r="101" spans="1:61">
      <c r="A101">
        <v>112</v>
      </c>
      <c r="B101">
        <v>1002577291</v>
      </c>
      <c r="C101">
        <v>3</v>
      </c>
      <c r="D101" t="s">
        <v>55</v>
      </c>
      <c r="E101">
        <v>5</v>
      </c>
      <c r="F101" t="s">
        <v>261</v>
      </c>
      <c r="G101" t="s">
        <v>128</v>
      </c>
      <c r="H101" t="s">
        <v>305</v>
      </c>
      <c r="I101" t="s">
        <v>212</v>
      </c>
      <c r="J101" t="s">
        <v>213</v>
      </c>
      <c r="K101" t="s">
        <v>149</v>
      </c>
      <c r="L101" t="s">
        <v>214</v>
      </c>
      <c r="M101" t="s">
        <v>239</v>
      </c>
      <c r="N101" t="s">
        <v>215</v>
      </c>
      <c r="O101" s="57">
        <v>46273.6249537037</v>
      </c>
      <c r="P101" s="57">
        <v>46273.626400462963</v>
      </c>
      <c r="Q101">
        <v>69386235</v>
      </c>
      <c r="S101">
        <v>152417234216</v>
      </c>
      <c r="T101" t="s">
        <v>3316</v>
      </c>
      <c r="U101" t="s">
        <v>3317</v>
      </c>
      <c r="V101" t="s">
        <v>3318</v>
      </c>
      <c r="Z101">
        <v>112.6380449</v>
      </c>
      <c r="AA101">
        <v>-7.3624158</v>
      </c>
      <c r="AB101" t="s">
        <v>3319</v>
      </c>
      <c r="AC101" t="s">
        <v>236</v>
      </c>
      <c r="AL101" t="s">
        <v>217</v>
      </c>
      <c r="AM101" t="s">
        <v>3320</v>
      </c>
      <c r="AN101" t="s">
        <v>6</v>
      </c>
      <c r="AO101" s="57">
        <v>46243.632222222222</v>
      </c>
      <c r="AP101" s="57">
        <v>46274.458333333336</v>
      </c>
      <c r="AR101" t="s">
        <v>240</v>
      </c>
      <c r="AS101" t="s">
        <v>602</v>
      </c>
      <c r="AT101" t="s">
        <v>230</v>
      </c>
      <c r="AV101" t="s">
        <v>239</v>
      </c>
      <c r="AW101" t="s">
        <v>886</v>
      </c>
      <c r="AX101" t="s">
        <v>222</v>
      </c>
      <c r="BA101" s="57">
        <v>46274.458333333336</v>
      </c>
      <c r="BB101" t="s">
        <v>3320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SURABAYA UTARA</v>
      </c>
    </row>
    <row r="102" spans="1:61">
      <c r="A102">
        <v>113</v>
      </c>
      <c r="B102">
        <v>1002577290</v>
      </c>
      <c r="C102">
        <v>3</v>
      </c>
      <c r="D102" t="s">
        <v>55</v>
      </c>
      <c r="E102">
        <v>5</v>
      </c>
      <c r="F102" t="s">
        <v>261</v>
      </c>
      <c r="G102" t="s">
        <v>128</v>
      </c>
      <c r="H102" t="s">
        <v>305</v>
      </c>
      <c r="I102" t="s">
        <v>212</v>
      </c>
      <c r="J102" t="s">
        <v>213</v>
      </c>
      <c r="K102" t="s">
        <v>149</v>
      </c>
      <c r="L102" t="s">
        <v>214</v>
      </c>
      <c r="M102" t="s">
        <v>239</v>
      </c>
      <c r="N102" t="s">
        <v>215</v>
      </c>
      <c r="O102" s="57">
        <v>46273.6249537037</v>
      </c>
      <c r="P102" s="57">
        <v>46273.626400462963</v>
      </c>
      <c r="Q102">
        <v>69386254</v>
      </c>
      <c r="S102">
        <v>152417234217</v>
      </c>
      <c r="T102" t="s">
        <v>3316</v>
      </c>
      <c r="U102" t="s">
        <v>3321</v>
      </c>
      <c r="V102" t="s">
        <v>3322</v>
      </c>
      <c r="Z102">
        <v>112.6380449</v>
      </c>
      <c r="AA102">
        <v>-7.3624158</v>
      </c>
      <c r="AB102" t="s">
        <v>3323</v>
      </c>
      <c r="AC102" t="s">
        <v>236</v>
      </c>
      <c r="AL102" t="s">
        <v>217</v>
      </c>
      <c r="AM102" t="s">
        <v>3324</v>
      </c>
      <c r="AN102" t="s">
        <v>6</v>
      </c>
      <c r="AO102" s="57">
        <v>46243.632222222222</v>
      </c>
      <c r="AP102" s="57">
        <v>46274.458333333336</v>
      </c>
      <c r="AR102" t="s">
        <v>240</v>
      </c>
      <c r="AS102" t="s">
        <v>602</v>
      </c>
      <c r="AT102" t="s">
        <v>230</v>
      </c>
      <c r="AV102" t="s">
        <v>239</v>
      </c>
      <c r="AW102" t="s">
        <v>886</v>
      </c>
      <c r="AX102" t="s">
        <v>222</v>
      </c>
      <c r="BA102" s="57">
        <v>46274.458333333336</v>
      </c>
      <c r="BB102" t="s">
        <v>3324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SURABAYA UTARA</v>
      </c>
    </row>
    <row r="103" spans="1:61">
      <c r="A103">
        <v>114</v>
      </c>
      <c r="B103">
        <v>1002576412</v>
      </c>
      <c r="C103">
        <v>3</v>
      </c>
      <c r="D103" t="s">
        <v>49</v>
      </c>
      <c r="E103">
        <v>4</v>
      </c>
      <c r="F103" t="s">
        <v>250</v>
      </c>
      <c r="G103" t="s">
        <v>253</v>
      </c>
      <c r="H103" t="s">
        <v>821</v>
      </c>
      <c r="I103" t="s">
        <v>212</v>
      </c>
      <c r="J103" t="s">
        <v>213</v>
      </c>
      <c r="K103" t="s">
        <v>149</v>
      </c>
      <c r="M103" t="s">
        <v>239</v>
      </c>
      <c r="N103" t="s">
        <v>215</v>
      </c>
      <c r="O103" s="57">
        <v>46273.430636574078</v>
      </c>
      <c r="P103" s="57">
        <v>46274.359733796293</v>
      </c>
      <c r="Q103">
        <v>69385848</v>
      </c>
      <c r="S103">
        <v>142206131388</v>
      </c>
      <c r="T103" t="s">
        <v>3325</v>
      </c>
      <c r="U103" t="s">
        <v>3326</v>
      </c>
      <c r="V103" t="s">
        <v>3327</v>
      </c>
      <c r="Z103">
        <v>109.0079889</v>
      </c>
      <c r="AA103">
        <v>-7.0987684</v>
      </c>
      <c r="AB103" t="s">
        <v>3328</v>
      </c>
      <c r="AC103" t="s">
        <v>225</v>
      </c>
      <c r="AL103" t="s">
        <v>217</v>
      </c>
      <c r="AM103" t="s">
        <v>3329</v>
      </c>
      <c r="AN103" t="s">
        <v>6</v>
      </c>
      <c r="AO103" s="57">
        <v>46243.43445601852</v>
      </c>
      <c r="AP103" s="57">
        <v>46275.333333333336</v>
      </c>
      <c r="AR103" t="s">
        <v>240</v>
      </c>
      <c r="AS103" t="s">
        <v>219</v>
      </c>
      <c r="AT103" t="s">
        <v>230</v>
      </c>
      <c r="AV103" t="s">
        <v>239</v>
      </c>
      <c r="AW103" t="s">
        <v>544</v>
      </c>
      <c r="AX103" t="s">
        <v>222</v>
      </c>
      <c r="BA103" s="57">
        <v>46275.333333333336</v>
      </c>
      <c r="BB103" t="s">
        <v>3329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e">
        <f>VLOOKUP(H103,Sheet2!$A$1:$B$270,2,FALSE)</f>
        <v>#N/A</v>
      </c>
    </row>
    <row r="104" spans="1:61">
      <c r="A104">
        <v>115</v>
      </c>
      <c r="B104">
        <v>1002576848</v>
      </c>
      <c r="C104">
        <v>3</v>
      </c>
      <c r="D104" t="s">
        <v>49</v>
      </c>
      <c r="E104">
        <v>4</v>
      </c>
      <c r="F104" t="s">
        <v>245</v>
      </c>
      <c r="G104" t="s">
        <v>1920</v>
      </c>
      <c r="H104" t="s">
        <v>1921</v>
      </c>
      <c r="I104" t="s">
        <v>212</v>
      </c>
      <c r="J104" t="s">
        <v>213</v>
      </c>
      <c r="K104" t="s">
        <v>149</v>
      </c>
      <c r="L104" t="s">
        <v>214</v>
      </c>
      <c r="M104" t="s">
        <v>239</v>
      </c>
      <c r="N104" t="s">
        <v>215</v>
      </c>
      <c r="O104" s="57">
        <v>46273.529131944444</v>
      </c>
      <c r="P104" s="57">
        <v>46273.53056712963</v>
      </c>
      <c r="Q104">
        <v>69386031</v>
      </c>
      <c r="S104">
        <v>141459106717</v>
      </c>
      <c r="T104" t="s">
        <v>3330</v>
      </c>
      <c r="U104" t="s">
        <v>3331</v>
      </c>
      <c r="V104" t="s">
        <v>3332</v>
      </c>
      <c r="Z104">
        <v>110.295874847435</v>
      </c>
      <c r="AA104">
        <v>-7.3055455822061903</v>
      </c>
      <c r="AB104" t="s">
        <v>3333</v>
      </c>
      <c r="AC104" t="s">
        <v>236</v>
      </c>
      <c r="AL104" t="s">
        <v>217</v>
      </c>
      <c r="AM104" t="s">
        <v>3201</v>
      </c>
      <c r="AN104" t="s">
        <v>6</v>
      </c>
      <c r="AO104" s="57">
        <v>46243.538055555553</v>
      </c>
      <c r="AP104" s="57">
        <v>46274.458333333336</v>
      </c>
      <c r="AR104" t="s">
        <v>240</v>
      </c>
      <c r="AS104" t="s">
        <v>1927</v>
      </c>
      <c r="AT104" t="s">
        <v>230</v>
      </c>
      <c r="AV104" t="s">
        <v>239</v>
      </c>
      <c r="AW104" t="s">
        <v>890</v>
      </c>
      <c r="AX104" t="s">
        <v>222</v>
      </c>
      <c r="BA104" s="57">
        <v>46274.458333333336</v>
      </c>
      <c r="BB104" t="s">
        <v>3201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e">
        <f>VLOOKUP(H104,Sheet2!$A$1:$B$270,2,FALSE)</f>
        <v>#N/A</v>
      </c>
    </row>
    <row r="105" spans="1:61">
      <c r="A105">
        <v>116</v>
      </c>
      <c r="B105">
        <v>1002577773</v>
      </c>
      <c r="C105">
        <v>3</v>
      </c>
      <c r="D105" t="s">
        <v>45</v>
      </c>
      <c r="E105">
        <v>5</v>
      </c>
      <c r="F105" t="s">
        <v>113</v>
      </c>
      <c r="G105" t="s">
        <v>111</v>
      </c>
      <c r="H105" t="s">
        <v>255</v>
      </c>
      <c r="I105" t="s">
        <v>212</v>
      </c>
      <c r="J105" t="s">
        <v>213</v>
      </c>
      <c r="K105" t="s">
        <v>149</v>
      </c>
      <c r="L105" t="s">
        <v>214</v>
      </c>
      <c r="M105" t="s">
        <v>239</v>
      </c>
      <c r="N105" t="s">
        <v>215</v>
      </c>
      <c r="O105" s="57">
        <v>46273.785370370373</v>
      </c>
      <c r="P105" s="57">
        <v>46273.786134259259</v>
      </c>
      <c r="Q105">
        <v>69386448</v>
      </c>
      <c r="S105">
        <v>172506789199</v>
      </c>
      <c r="T105" t="s">
        <v>3334</v>
      </c>
      <c r="U105" t="s">
        <v>3335</v>
      </c>
      <c r="V105" t="s">
        <v>3336</v>
      </c>
      <c r="Z105">
        <v>121.668288927988</v>
      </c>
      <c r="AA105">
        <v>-8.8478063783438703</v>
      </c>
      <c r="AB105" t="s">
        <v>3337</v>
      </c>
      <c r="AC105" t="s">
        <v>236</v>
      </c>
      <c r="AL105" t="s">
        <v>217</v>
      </c>
      <c r="AM105" t="s">
        <v>3338</v>
      </c>
      <c r="AN105" t="s">
        <v>6</v>
      </c>
      <c r="AO105" s="57">
        <v>46243.788113425922</v>
      </c>
      <c r="AP105" s="57">
        <v>46274.625</v>
      </c>
      <c r="AR105" t="s">
        <v>240</v>
      </c>
      <c r="AS105" t="s">
        <v>111</v>
      </c>
      <c r="AT105" t="s">
        <v>230</v>
      </c>
      <c r="AV105" t="s">
        <v>239</v>
      </c>
      <c r="AW105" t="s">
        <v>574</v>
      </c>
      <c r="AX105" t="s">
        <v>222</v>
      </c>
      <c r="BA105" s="57">
        <v>46274.625</v>
      </c>
      <c r="BB105" t="s">
        <v>3338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ENDE</v>
      </c>
    </row>
    <row r="106" spans="1:61">
      <c r="A106">
        <v>117</v>
      </c>
      <c r="B106">
        <v>1002577771</v>
      </c>
      <c r="C106">
        <v>3</v>
      </c>
      <c r="D106" t="s">
        <v>59</v>
      </c>
      <c r="E106">
        <v>4</v>
      </c>
      <c r="F106" t="s">
        <v>549</v>
      </c>
      <c r="G106" t="s">
        <v>1694</v>
      </c>
      <c r="H106" t="s">
        <v>3339</v>
      </c>
      <c r="I106" t="s">
        <v>212</v>
      </c>
      <c r="J106" t="s">
        <v>213</v>
      </c>
      <c r="K106" t="s">
        <v>149</v>
      </c>
      <c r="L106" t="s">
        <v>214</v>
      </c>
      <c r="M106" t="s">
        <v>239</v>
      </c>
      <c r="N106" t="s">
        <v>215</v>
      </c>
      <c r="O106" s="57">
        <v>46273.7812037037</v>
      </c>
      <c r="P106" s="57">
        <v>46273.781956018516</v>
      </c>
      <c r="Q106">
        <v>69386433</v>
      </c>
      <c r="S106">
        <v>146133133231</v>
      </c>
      <c r="T106" t="s">
        <v>3340</v>
      </c>
      <c r="U106" t="s">
        <v>3341</v>
      </c>
      <c r="V106" t="s">
        <v>3342</v>
      </c>
      <c r="Z106">
        <v>110.3661901</v>
      </c>
      <c r="AA106">
        <v>-7.7253774999999996</v>
      </c>
      <c r="AB106" t="s">
        <v>3343</v>
      </c>
      <c r="AC106" t="s">
        <v>236</v>
      </c>
      <c r="AL106" t="s">
        <v>217</v>
      </c>
      <c r="AM106" t="s">
        <v>3344</v>
      </c>
      <c r="AN106" t="s">
        <v>6</v>
      </c>
      <c r="AO106" s="57">
        <v>46243.788113425922</v>
      </c>
      <c r="AP106" s="57">
        <v>46275.333333333336</v>
      </c>
      <c r="AR106" t="s">
        <v>240</v>
      </c>
      <c r="AS106" t="s">
        <v>219</v>
      </c>
      <c r="AT106" t="s">
        <v>230</v>
      </c>
      <c r="AV106" t="s">
        <v>239</v>
      </c>
      <c r="AW106" t="s">
        <v>2331</v>
      </c>
      <c r="AX106" t="s">
        <v>222</v>
      </c>
      <c r="BA106" s="57">
        <v>46275.333333333336</v>
      </c>
      <c r="BB106" t="s">
        <v>3344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e">
        <f>VLOOKUP(H106,Sheet2!$A$1:$B$270,2,FALSE)</f>
        <v>#N/A</v>
      </c>
    </row>
    <row r="107" spans="1:61">
      <c r="A107">
        <v>118</v>
      </c>
      <c r="B107">
        <v>1002577707</v>
      </c>
      <c r="C107">
        <v>3</v>
      </c>
      <c r="D107" t="s">
        <v>34</v>
      </c>
      <c r="E107">
        <v>5</v>
      </c>
      <c r="F107" t="s">
        <v>554</v>
      </c>
      <c r="G107" t="s">
        <v>84</v>
      </c>
      <c r="H107" t="s">
        <v>251</v>
      </c>
      <c r="I107" t="s">
        <v>212</v>
      </c>
      <c r="J107" t="s">
        <v>213</v>
      </c>
      <c r="K107" t="s">
        <v>149</v>
      </c>
      <c r="L107" t="s">
        <v>214</v>
      </c>
      <c r="M107" t="s">
        <v>239</v>
      </c>
      <c r="N107" t="s">
        <v>215</v>
      </c>
      <c r="O107" s="57">
        <v>46273.727037037039</v>
      </c>
      <c r="P107" s="57">
        <v>46273.727789351855</v>
      </c>
      <c r="Q107">
        <v>69386415</v>
      </c>
      <c r="S107">
        <v>172425708247</v>
      </c>
      <c r="T107" t="s">
        <v>3345</v>
      </c>
      <c r="U107" t="s">
        <v>3346</v>
      </c>
      <c r="V107" t="s">
        <v>3347</v>
      </c>
      <c r="Z107">
        <v>114.99791500000001</v>
      </c>
      <c r="AA107">
        <v>-8.2493110000000005</v>
      </c>
      <c r="AB107" t="s">
        <v>3348</v>
      </c>
      <c r="AC107" t="s">
        <v>236</v>
      </c>
      <c r="AL107" t="s">
        <v>217</v>
      </c>
      <c r="AM107" t="s">
        <v>3280</v>
      </c>
      <c r="AN107" t="s">
        <v>6</v>
      </c>
      <c r="AO107" s="57">
        <v>46243.735972222225</v>
      </c>
      <c r="AP107" s="57">
        <v>46274.625</v>
      </c>
      <c r="AR107" t="s">
        <v>240</v>
      </c>
      <c r="AS107" t="s">
        <v>219</v>
      </c>
      <c r="AT107" t="s">
        <v>230</v>
      </c>
      <c r="AV107" t="s">
        <v>239</v>
      </c>
      <c r="AW107" t="s">
        <v>886</v>
      </c>
      <c r="AX107" t="s">
        <v>222</v>
      </c>
      <c r="BA107" s="57">
        <v>46274.625</v>
      </c>
      <c r="BB107" t="s">
        <v>3280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SINGARAJA</v>
      </c>
    </row>
    <row r="108" spans="1:61">
      <c r="A108">
        <v>119</v>
      </c>
      <c r="B108">
        <v>1002577721</v>
      </c>
      <c r="C108">
        <v>3</v>
      </c>
      <c r="D108" t="s">
        <v>38</v>
      </c>
      <c r="E108">
        <v>5</v>
      </c>
      <c r="F108" t="s">
        <v>90</v>
      </c>
      <c r="G108" t="s">
        <v>90</v>
      </c>
      <c r="H108" t="s">
        <v>430</v>
      </c>
      <c r="I108" t="s">
        <v>212</v>
      </c>
      <c r="J108" t="s">
        <v>213</v>
      </c>
      <c r="K108" t="s">
        <v>149</v>
      </c>
      <c r="L108" t="s">
        <v>214</v>
      </c>
      <c r="M108" t="s">
        <v>239</v>
      </c>
      <c r="N108" t="s">
        <v>215</v>
      </c>
      <c r="O108" s="57">
        <v>46273.735381944447</v>
      </c>
      <c r="P108" s="57">
        <v>46273.736134259256</v>
      </c>
      <c r="Q108">
        <v>69386397</v>
      </c>
      <c r="S108">
        <v>152651207997</v>
      </c>
      <c r="T108" t="s">
        <v>3349</v>
      </c>
      <c r="U108" t="s">
        <v>3350</v>
      </c>
      <c r="V108" t="s">
        <v>3351</v>
      </c>
      <c r="Z108">
        <v>112.032246887683</v>
      </c>
      <c r="AA108">
        <v>-7.8908415356057704</v>
      </c>
      <c r="AB108" t="s">
        <v>3352</v>
      </c>
      <c r="AC108" t="s">
        <v>216</v>
      </c>
      <c r="AL108" t="s">
        <v>217</v>
      </c>
      <c r="AM108" t="s">
        <v>3353</v>
      </c>
      <c r="AN108" t="s">
        <v>6</v>
      </c>
      <c r="AO108" s="57">
        <v>46243.735972222225</v>
      </c>
      <c r="AP108" s="57">
        <v>46274.625</v>
      </c>
      <c r="AR108" t="s">
        <v>240</v>
      </c>
      <c r="AS108" t="s">
        <v>556</v>
      </c>
      <c r="AT108" t="s">
        <v>230</v>
      </c>
      <c r="AV108" t="s">
        <v>239</v>
      </c>
      <c r="AW108" t="s">
        <v>881</v>
      </c>
      <c r="AX108" t="s">
        <v>222</v>
      </c>
      <c r="BA108" s="57">
        <v>46274.625</v>
      </c>
      <c r="BB108" t="s">
        <v>3353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KEDIRI</v>
      </c>
    </row>
    <row r="109" spans="1:61">
      <c r="A109">
        <v>120</v>
      </c>
      <c r="B109">
        <v>1002577710</v>
      </c>
      <c r="C109">
        <v>3</v>
      </c>
      <c r="D109" t="s">
        <v>59</v>
      </c>
      <c r="E109">
        <v>4</v>
      </c>
      <c r="F109" t="s">
        <v>549</v>
      </c>
      <c r="G109" t="s">
        <v>1694</v>
      </c>
      <c r="H109" t="s">
        <v>2337</v>
      </c>
      <c r="I109" t="s">
        <v>212</v>
      </c>
      <c r="J109" t="s">
        <v>213</v>
      </c>
      <c r="K109" t="s">
        <v>149</v>
      </c>
      <c r="L109" t="s">
        <v>214</v>
      </c>
      <c r="M109" t="s">
        <v>239</v>
      </c>
      <c r="N109" t="s">
        <v>215</v>
      </c>
      <c r="O109" s="57">
        <v>46273.729120370372</v>
      </c>
      <c r="P109" s="57">
        <v>46273.730624999997</v>
      </c>
      <c r="Q109">
        <v>69386416</v>
      </c>
      <c r="S109">
        <v>146145133026</v>
      </c>
      <c r="T109" t="s">
        <v>3354</v>
      </c>
      <c r="U109" t="s">
        <v>3355</v>
      </c>
      <c r="V109" t="s">
        <v>3356</v>
      </c>
      <c r="Z109">
        <v>110.50227529999999</v>
      </c>
      <c r="AA109">
        <v>-7.7340640999999897</v>
      </c>
      <c r="AB109" t="s">
        <v>3357</v>
      </c>
      <c r="AC109" t="s">
        <v>236</v>
      </c>
      <c r="AL109" t="s">
        <v>217</v>
      </c>
      <c r="AM109" t="s">
        <v>3358</v>
      </c>
      <c r="AN109" t="s">
        <v>6</v>
      </c>
      <c r="AO109" s="57">
        <v>46243.735972222225</v>
      </c>
      <c r="AP109" s="57">
        <v>46275.458333333336</v>
      </c>
      <c r="AR109" t="s">
        <v>240</v>
      </c>
      <c r="AS109" t="s">
        <v>2343</v>
      </c>
      <c r="AT109" t="s">
        <v>230</v>
      </c>
      <c r="AV109" t="s">
        <v>239</v>
      </c>
      <c r="AW109" t="s">
        <v>884</v>
      </c>
      <c r="AX109" t="s">
        <v>222</v>
      </c>
      <c r="BA109" s="57">
        <v>46275.458333333336</v>
      </c>
      <c r="BB109" t="s">
        <v>3358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e">
        <f>VLOOKUP(H109,Sheet2!$A$1:$B$270,2,FALSE)</f>
        <v>#N/A</v>
      </c>
    </row>
    <row r="110" spans="1:61">
      <c r="A110">
        <v>121</v>
      </c>
      <c r="B110">
        <v>1002577711</v>
      </c>
      <c r="C110">
        <v>3</v>
      </c>
      <c r="D110" t="s">
        <v>45</v>
      </c>
      <c r="E110">
        <v>5</v>
      </c>
      <c r="F110" t="s">
        <v>210</v>
      </c>
      <c r="G110" t="s">
        <v>118</v>
      </c>
      <c r="H110" t="s">
        <v>211</v>
      </c>
      <c r="I110" t="s">
        <v>212</v>
      </c>
      <c r="J110" t="s">
        <v>213</v>
      </c>
      <c r="K110" t="s">
        <v>149</v>
      </c>
      <c r="L110" t="s">
        <v>214</v>
      </c>
      <c r="M110" t="s">
        <v>239</v>
      </c>
      <c r="N110" t="s">
        <v>215</v>
      </c>
      <c r="O110" s="57">
        <v>46273.729131944441</v>
      </c>
      <c r="P110" s="57">
        <v>46273.730567129627</v>
      </c>
      <c r="Q110">
        <v>69386417</v>
      </c>
      <c r="S110">
        <v>172606792474</v>
      </c>
      <c r="T110" t="s">
        <v>3359</v>
      </c>
      <c r="U110" t="s">
        <v>3360</v>
      </c>
      <c r="V110" t="s">
        <v>3361</v>
      </c>
      <c r="Z110">
        <v>117.427147552371</v>
      </c>
      <c r="AA110">
        <v>-8.5060856675774108</v>
      </c>
      <c r="AB110" t="s">
        <v>3362</v>
      </c>
      <c r="AC110" t="s">
        <v>216</v>
      </c>
      <c r="AL110" t="s">
        <v>217</v>
      </c>
      <c r="AM110" t="s">
        <v>3363</v>
      </c>
      <c r="AN110" t="s">
        <v>6</v>
      </c>
      <c r="AO110" s="57">
        <v>46243.735972222225</v>
      </c>
      <c r="AP110" s="57">
        <v>46274.625</v>
      </c>
      <c r="AR110" t="s">
        <v>240</v>
      </c>
      <c r="AS110" t="s">
        <v>219</v>
      </c>
      <c r="AT110" t="s">
        <v>344</v>
      </c>
      <c r="AV110" t="s">
        <v>239</v>
      </c>
      <c r="AW110" t="s">
        <v>1886</v>
      </c>
      <c r="AX110" t="s">
        <v>222</v>
      </c>
      <c r="BA110" s="57">
        <v>46274.625</v>
      </c>
      <c r="BB110" t="s">
        <v>3363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SUMBAWA</v>
      </c>
    </row>
    <row r="111" spans="1:61">
      <c r="A111">
        <v>122</v>
      </c>
      <c r="B111">
        <v>1002575991</v>
      </c>
      <c r="C111">
        <v>3</v>
      </c>
      <c r="D111" t="s">
        <v>55</v>
      </c>
      <c r="E111">
        <v>5</v>
      </c>
      <c r="F111" t="s">
        <v>261</v>
      </c>
      <c r="G111" t="s">
        <v>126</v>
      </c>
      <c r="H111" t="s">
        <v>262</v>
      </c>
      <c r="I111" t="s">
        <v>212</v>
      </c>
      <c r="J111" t="s">
        <v>213</v>
      </c>
      <c r="K111" t="s">
        <v>149</v>
      </c>
      <c r="L111" t="s">
        <v>214</v>
      </c>
      <c r="M111" t="s">
        <v>239</v>
      </c>
      <c r="N111" t="s">
        <v>215</v>
      </c>
      <c r="O111" s="57">
        <v>46273.306215277778</v>
      </c>
      <c r="P111" s="57">
        <v>46273.307013888887</v>
      </c>
      <c r="Q111">
        <v>69385652</v>
      </c>
      <c r="S111">
        <v>152413175547</v>
      </c>
      <c r="T111" t="s">
        <v>3364</v>
      </c>
      <c r="U111" t="s">
        <v>3365</v>
      </c>
      <c r="V111" t="s">
        <v>3366</v>
      </c>
      <c r="Z111">
        <v>112.73616680000001</v>
      </c>
      <c r="AA111">
        <v>-7.2560969000000002</v>
      </c>
      <c r="AB111" t="s">
        <v>3367</v>
      </c>
      <c r="AC111" t="s">
        <v>236</v>
      </c>
      <c r="AL111" t="s">
        <v>217</v>
      </c>
      <c r="AM111" t="s">
        <v>3368</v>
      </c>
      <c r="AN111" t="s">
        <v>6</v>
      </c>
      <c r="AO111" s="57">
        <v>46243.30945601852</v>
      </c>
      <c r="AP111" s="57">
        <v>46277.625</v>
      </c>
      <c r="AR111" t="s">
        <v>240</v>
      </c>
      <c r="AS111" t="s">
        <v>575</v>
      </c>
      <c r="AT111" t="s">
        <v>344</v>
      </c>
      <c r="AV111" t="s">
        <v>239</v>
      </c>
      <c r="AW111" t="s">
        <v>1183</v>
      </c>
      <c r="AX111" t="s">
        <v>222</v>
      </c>
      <c r="BA111" s="57">
        <v>46277.625</v>
      </c>
      <c r="BB111" t="s">
        <v>3368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SURABAYA SELATAN</v>
      </c>
    </row>
    <row r="112" spans="1:61">
      <c r="A112">
        <v>123</v>
      </c>
      <c r="B112">
        <v>1002576779</v>
      </c>
      <c r="C112">
        <v>3</v>
      </c>
      <c r="D112" t="s">
        <v>55</v>
      </c>
      <c r="E112">
        <v>5</v>
      </c>
      <c r="F112" t="s">
        <v>307</v>
      </c>
      <c r="G112" t="s">
        <v>126</v>
      </c>
      <c r="H112" t="s">
        <v>372</v>
      </c>
      <c r="I112" t="s">
        <v>212</v>
      </c>
      <c r="J112" t="s">
        <v>213</v>
      </c>
      <c r="K112" t="s">
        <v>149</v>
      </c>
      <c r="L112" t="s">
        <v>214</v>
      </c>
      <c r="M112" t="s">
        <v>239</v>
      </c>
      <c r="N112" t="s">
        <v>215</v>
      </c>
      <c r="O112" s="57">
        <v>46273.495787037034</v>
      </c>
      <c r="P112" s="57">
        <v>46273.497291666667</v>
      </c>
      <c r="Q112">
        <v>69386000</v>
      </c>
      <c r="S112">
        <v>152303245898</v>
      </c>
      <c r="T112" t="s">
        <v>3369</v>
      </c>
      <c r="U112" t="s">
        <v>3370</v>
      </c>
      <c r="V112" t="s">
        <v>3371</v>
      </c>
      <c r="Z112">
        <v>112.775955997214</v>
      </c>
      <c r="AA112">
        <v>-7.2891271379809801</v>
      </c>
      <c r="AB112" t="s">
        <v>3372</v>
      </c>
      <c r="AC112" t="s">
        <v>236</v>
      </c>
      <c r="AL112" t="s">
        <v>217</v>
      </c>
      <c r="AM112" t="s">
        <v>3373</v>
      </c>
      <c r="AN112" t="s">
        <v>6</v>
      </c>
      <c r="AO112" s="57">
        <v>46243.496655092589</v>
      </c>
      <c r="AP112" s="57">
        <v>46278.458333333336</v>
      </c>
      <c r="AR112" t="s">
        <v>240</v>
      </c>
      <c r="AS112" t="s">
        <v>126</v>
      </c>
      <c r="AT112" t="s">
        <v>230</v>
      </c>
      <c r="AV112" t="s">
        <v>239</v>
      </c>
      <c r="AW112" t="s">
        <v>237</v>
      </c>
      <c r="AX112" t="s">
        <v>222</v>
      </c>
      <c r="BA112" s="57">
        <v>46278.458333333336</v>
      </c>
      <c r="BB112" t="s">
        <v>3373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SURABAYA SELATAN</v>
      </c>
    </row>
    <row r="113" spans="1:61">
      <c r="A113">
        <v>124</v>
      </c>
      <c r="B113">
        <v>1002576084</v>
      </c>
      <c r="C113">
        <v>3</v>
      </c>
      <c r="D113" t="s">
        <v>55</v>
      </c>
      <c r="E113">
        <v>5</v>
      </c>
      <c r="F113" t="s">
        <v>227</v>
      </c>
      <c r="G113" t="s">
        <v>121</v>
      </c>
      <c r="H113" t="s">
        <v>444</v>
      </c>
      <c r="I113" t="s">
        <v>212</v>
      </c>
      <c r="J113" t="s">
        <v>213</v>
      </c>
      <c r="K113" t="s">
        <v>149</v>
      </c>
      <c r="L113" t="s">
        <v>214</v>
      </c>
      <c r="M113" t="s">
        <v>239</v>
      </c>
      <c r="N113" t="s">
        <v>215</v>
      </c>
      <c r="O113" s="57">
        <v>46273.354131944441</v>
      </c>
      <c r="P113" s="57">
        <v>46273.355567129627</v>
      </c>
      <c r="Q113">
        <v>69385704</v>
      </c>
      <c r="S113">
        <v>152436205863</v>
      </c>
      <c r="T113" t="s">
        <v>3374</v>
      </c>
      <c r="U113" t="s">
        <v>3375</v>
      </c>
      <c r="V113" t="s">
        <v>3376</v>
      </c>
      <c r="Z113">
        <v>112.7739124</v>
      </c>
      <c r="AA113">
        <v>-7.1421577000000003</v>
      </c>
      <c r="AB113" t="s">
        <v>3377</v>
      </c>
      <c r="AC113" t="s">
        <v>236</v>
      </c>
      <c r="AL113" t="s">
        <v>217</v>
      </c>
      <c r="AM113" t="s">
        <v>3378</v>
      </c>
      <c r="AN113" t="s">
        <v>6</v>
      </c>
      <c r="AO113" s="57">
        <v>46243.361030092594</v>
      </c>
      <c r="AP113" s="57">
        <v>46274.458333333336</v>
      </c>
      <c r="AR113" t="s">
        <v>240</v>
      </c>
      <c r="AS113" t="s">
        <v>219</v>
      </c>
      <c r="AT113" t="s">
        <v>230</v>
      </c>
      <c r="AV113" t="s">
        <v>239</v>
      </c>
      <c r="AW113" t="s">
        <v>883</v>
      </c>
      <c r="AX113" t="s">
        <v>222</v>
      </c>
      <c r="BA113" s="57">
        <v>46274.458333333336</v>
      </c>
      <c r="BB113" t="s">
        <v>3378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MADURA</v>
      </c>
    </row>
    <row r="114" spans="1:61">
      <c r="A114">
        <v>125</v>
      </c>
      <c r="B114">
        <v>1002576821</v>
      </c>
      <c r="C114">
        <v>3</v>
      </c>
      <c r="D114" t="s">
        <v>59</v>
      </c>
      <c r="E114">
        <v>4</v>
      </c>
      <c r="F114" t="s">
        <v>242</v>
      </c>
      <c r="G114" t="s">
        <v>1540</v>
      </c>
      <c r="H114" t="s">
        <v>1541</v>
      </c>
      <c r="I114" t="s">
        <v>212</v>
      </c>
      <c r="J114" t="s">
        <v>213</v>
      </c>
      <c r="K114" t="s">
        <v>149</v>
      </c>
      <c r="L114" t="s">
        <v>214</v>
      </c>
      <c r="M114" t="s">
        <v>239</v>
      </c>
      <c r="N114" t="s">
        <v>215</v>
      </c>
      <c r="O114" s="57">
        <v>46273.514537037037</v>
      </c>
      <c r="P114" s="57">
        <v>46273.515347222223</v>
      </c>
      <c r="Q114">
        <v>69386018</v>
      </c>
      <c r="S114">
        <v>141373127612</v>
      </c>
      <c r="T114" t="s">
        <v>3379</v>
      </c>
      <c r="U114" t="s">
        <v>3380</v>
      </c>
      <c r="V114" t="s">
        <v>3381</v>
      </c>
      <c r="Z114">
        <v>109.941838261684</v>
      </c>
      <c r="AA114">
        <v>-7.2348463234302196</v>
      </c>
      <c r="AB114" t="s">
        <v>3382</v>
      </c>
      <c r="AC114" t="s">
        <v>236</v>
      </c>
      <c r="AL114" t="s">
        <v>217</v>
      </c>
      <c r="AM114" t="s">
        <v>3383</v>
      </c>
      <c r="AN114" t="s">
        <v>6</v>
      </c>
      <c r="AO114" s="57">
        <v>46243.517731481479</v>
      </c>
      <c r="AP114" s="57">
        <v>46274.458333333336</v>
      </c>
      <c r="AR114" t="s">
        <v>240</v>
      </c>
      <c r="AS114" t="s">
        <v>219</v>
      </c>
      <c r="AT114" t="s">
        <v>230</v>
      </c>
      <c r="AV114" t="s">
        <v>239</v>
      </c>
      <c r="AW114" t="s">
        <v>885</v>
      </c>
      <c r="AX114" t="s">
        <v>222</v>
      </c>
      <c r="BA114" s="57">
        <v>46274.458333333336</v>
      </c>
      <c r="BB114" t="s">
        <v>3383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e">
        <f>VLOOKUP(H114,Sheet2!$A$1:$B$270,2,FALSE)</f>
        <v>#N/A</v>
      </c>
    </row>
    <row r="115" spans="1:61">
      <c r="A115">
        <v>126</v>
      </c>
      <c r="B115">
        <v>1002576815</v>
      </c>
      <c r="C115">
        <v>3</v>
      </c>
      <c r="D115" t="s">
        <v>59</v>
      </c>
      <c r="E115">
        <v>4</v>
      </c>
      <c r="F115" t="s">
        <v>549</v>
      </c>
      <c r="G115" t="s">
        <v>582</v>
      </c>
      <c r="H115" t="s">
        <v>835</v>
      </c>
      <c r="I115" t="s">
        <v>212</v>
      </c>
      <c r="J115" t="s">
        <v>213</v>
      </c>
      <c r="K115" t="s">
        <v>149</v>
      </c>
      <c r="M115" t="s">
        <v>239</v>
      </c>
      <c r="N115" t="s">
        <v>215</v>
      </c>
      <c r="O115" s="57">
        <v>46273.513784722221</v>
      </c>
      <c r="P115" s="57">
        <v>46273.556956018518</v>
      </c>
      <c r="Q115">
        <v>69386017</v>
      </c>
      <c r="S115">
        <v>146113147376</v>
      </c>
      <c r="T115" t="s">
        <v>3384</v>
      </c>
      <c r="U115" t="s">
        <v>3385</v>
      </c>
      <c r="V115" t="s">
        <v>3386</v>
      </c>
      <c r="Z115">
        <v>106.824617385864</v>
      </c>
      <c r="AA115">
        <v>-6.17131832546462</v>
      </c>
      <c r="AB115" t="s">
        <v>3387</v>
      </c>
      <c r="AC115" t="s">
        <v>284</v>
      </c>
      <c r="AL115" t="s">
        <v>217</v>
      </c>
      <c r="AM115" t="s">
        <v>3388</v>
      </c>
      <c r="AN115" t="s">
        <v>6</v>
      </c>
      <c r="AO115" s="57">
        <v>46243.517731481479</v>
      </c>
      <c r="AP115" s="57">
        <v>46274.458333333336</v>
      </c>
      <c r="AR115" t="s">
        <v>240</v>
      </c>
      <c r="AS115" t="s">
        <v>219</v>
      </c>
      <c r="AT115" t="s">
        <v>230</v>
      </c>
      <c r="AV115" t="s">
        <v>239</v>
      </c>
      <c r="AW115" t="s">
        <v>572</v>
      </c>
      <c r="AX115" t="s">
        <v>222</v>
      </c>
      <c r="BA115" s="57">
        <v>46274.458333333336</v>
      </c>
      <c r="BB115" t="s">
        <v>3388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e">
        <f>VLOOKUP(H115,Sheet2!$A$1:$B$270,2,FALSE)</f>
        <v>#N/A</v>
      </c>
    </row>
    <row r="116" spans="1:61">
      <c r="A116">
        <v>127</v>
      </c>
      <c r="B116">
        <v>1002576276</v>
      </c>
      <c r="C116">
        <v>3</v>
      </c>
      <c r="D116" t="s">
        <v>34</v>
      </c>
      <c r="E116">
        <v>5</v>
      </c>
      <c r="F116" t="s">
        <v>554</v>
      </c>
      <c r="G116" t="s">
        <v>82</v>
      </c>
      <c r="H116" t="s">
        <v>264</v>
      </c>
      <c r="I116" t="s">
        <v>212</v>
      </c>
      <c r="J116" t="s">
        <v>213</v>
      </c>
      <c r="K116" t="s">
        <v>149</v>
      </c>
      <c r="M116" t="s">
        <v>239</v>
      </c>
      <c r="N116" t="s">
        <v>215</v>
      </c>
      <c r="O116" s="57">
        <v>46273.394305555557</v>
      </c>
      <c r="P116" s="57">
        <v>46273.476400462961</v>
      </c>
      <c r="Q116">
        <v>69385781</v>
      </c>
      <c r="S116">
        <v>172428815630</v>
      </c>
      <c r="T116" t="s">
        <v>3389</v>
      </c>
      <c r="U116" t="s">
        <v>3390</v>
      </c>
      <c r="V116" t="s">
        <v>3391</v>
      </c>
      <c r="Z116">
        <v>115.58261589999999</v>
      </c>
      <c r="AA116">
        <v>-8.7736684</v>
      </c>
      <c r="AB116" t="s">
        <v>3392</v>
      </c>
      <c r="AC116" t="s">
        <v>229</v>
      </c>
      <c r="AL116" t="s">
        <v>217</v>
      </c>
      <c r="AM116" t="s">
        <v>3393</v>
      </c>
      <c r="AN116" t="s">
        <v>6</v>
      </c>
      <c r="AO116" s="57">
        <v>46243.402650462966</v>
      </c>
      <c r="AP116" s="57">
        <v>46274.458333333336</v>
      </c>
      <c r="AR116" t="s">
        <v>240</v>
      </c>
      <c r="AS116" t="s">
        <v>555</v>
      </c>
      <c r="AT116" t="s">
        <v>230</v>
      </c>
      <c r="AV116" t="s">
        <v>239</v>
      </c>
      <c r="AW116" t="s">
        <v>2089</v>
      </c>
      <c r="AX116" t="s">
        <v>222</v>
      </c>
      <c r="BA116" s="57">
        <v>46274.458333333336</v>
      </c>
      <c r="BB116" t="s">
        <v>3393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KLUNGKUNG</v>
      </c>
    </row>
    <row r="117" spans="1:61">
      <c r="A117">
        <v>128</v>
      </c>
      <c r="B117">
        <v>1002577397</v>
      </c>
      <c r="C117">
        <v>3</v>
      </c>
      <c r="D117" t="s">
        <v>59</v>
      </c>
      <c r="E117">
        <v>4</v>
      </c>
      <c r="F117" t="s">
        <v>549</v>
      </c>
      <c r="G117" t="s">
        <v>1694</v>
      </c>
      <c r="H117" t="s">
        <v>3339</v>
      </c>
      <c r="I117" t="s">
        <v>212</v>
      </c>
      <c r="J117" t="s">
        <v>213</v>
      </c>
      <c r="K117" t="s">
        <v>149</v>
      </c>
      <c r="L117" t="s">
        <v>214</v>
      </c>
      <c r="M117" t="s">
        <v>239</v>
      </c>
      <c r="N117" t="s">
        <v>215</v>
      </c>
      <c r="O117" s="57">
        <v>46273.647870370369</v>
      </c>
      <c r="P117" s="57">
        <v>46273.64875</v>
      </c>
      <c r="Q117">
        <v>69386303</v>
      </c>
      <c r="S117">
        <v>146133133229</v>
      </c>
      <c r="T117" t="s">
        <v>3394</v>
      </c>
      <c r="U117" t="s">
        <v>3395</v>
      </c>
      <c r="V117" t="s">
        <v>3396</v>
      </c>
      <c r="Z117">
        <v>110.365852</v>
      </c>
      <c r="AA117">
        <v>-7.7375980000000002</v>
      </c>
      <c r="AB117" t="s">
        <v>3397</v>
      </c>
      <c r="AC117" t="s">
        <v>236</v>
      </c>
      <c r="AL117" t="s">
        <v>217</v>
      </c>
      <c r="AM117" t="s">
        <v>3398</v>
      </c>
      <c r="AN117" t="s">
        <v>6</v>
      </c>
      <c r="AO117" s="57">
        <v>46243.652951388889</v>
      </c>
      <c r="AP117" s="57">
        <v>46274.625</v>
      </c>
      <c r="AR117" t="s">
        <v>240</v>
      </c>
      <c r="AS117" t="s">
        <v>219</v>
      </c>
      <c r="AT117" t="s">
        <v>230</v>
      </c>
      <c r="AV117" t="s">
        <v>239</v>
      </c>
      <c r="AW117" t="s">
        <v>885</v>
      </c>
      <c r="AX117" t="s">
        <v>222</v>
      </c>
      <c r="BA117" s="57">
        <v>46274.625</v>
      </c>
      <c r="BB117" t="s">
        <v>3398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e">
        <f>VLOOKUP(H117,Sheet2!$A$1:$B$270,2,FALSE)</f>
        <v>#N/A</v>
      </c>
    </row>
    <row r="118" spans="1:61">
      <c r="A118">
        <v>129</v>
      </c>
      <c r="B118">
        <v>1002576270</v>
      </c>
      <c r="C118">
        <v>3</v>
      </c>
      <c r="D118" t="s">
        <v>55</v>
      </c>
      <c r="E118">
        <v>5</v>
      </c>
      <c r="F118" t="s">
        <v>261</v>
      </c>
      <c r="G118" t="s">
        <v>128</v>
      </c>
      <c r="H118" t="s">
        <v>402</v>
      </c>
      <c r="I118" t="s">
        <v>212</v>
      </c>
      <c r="J118" t="s">
        <v>213</v>
      </c>
      <c r="K118" t="s">
        <v>149</v>
      </c>
      <c r="M118" t="s">
        <v>239</v>
      </c>
      <c r="N118" t="s">
        <v>215</v>
      </c>
      <c r="O118" s="57">
        <v>46273.395127314812</v>
      </c>
      <c r="P118" s="57">
        <v>46273.609791666669</v>
      </c>
      <c r="Q118">
        <v>69385779</v>
      </c>
      <c r="S118">
        <v>152424212607</v>
      </c>
      <c r="T118" t="s">
        <v>3399</v>
      </c>
      <c r="U118" t="s">
        <v>3400</v>
      </c>
      <c r="V118" t="s">
        <v>3401</v>
      </c>
      <c r="Z118">
        <v>112.6991622</v>
      </c>
      <c r="AA118">
        <v>-7.3119791000000003</v>
      </c>
      <c r="AB118" t="s">
        <v>3402</v>
      </c>
      <c r="AC118" t="s">
        <v>229</v>
      </c>
      <c r="AL118" t="s">
        <v>217</v>
      </c>
      <c r="AM118" t="s">
        <v>3403</v>
      </c>
      <c r="AN118" t="s">
        <v>6</v>
      </c>
      <c r="AO118" s="57">
        <v>46243.402650462966</v>
      </c>
      <c r="AP118" s="57">
        <v>46276.458333333336</v>
      </c>
      <c r="AR118" t="s">
        <v>240</v>
      </c>
      <c r="AS118" t="s">
        <v>128</v>
      </c>
      <c r="AT118" t="s">
        <v>552</v>
      </c>
      <c r="AV118" t="s">
        <v>239</v>
      </c>
      <c r="AW118" t="s">
        <v>566</v>
      </c>
      <c r="AX118" t="s">
        <v>222</v>
      </c>
      <c r="BA118" s="57">
        <v>46276.458333333336</v>
      </c>
      <c r="BB118" t="s">
        <v>3403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SURABAYA UTARA</v>
      </c>
    </row>
    <row r="119" spans="1:61">
      <c r="A119">
        <v>130</v>
      </c>
      <c r="B119">
        <v>1002577574</v>
      </c>
      <c r="C119">
        <v>3</v>
      </c>
      <c r="D119" t="s">
        <v>38</v>
      </c>
      <c r="E119">
        <v>5</v>
      </c>
      <c r="F119" t="s">
        <v>90</v>
      </c>
      <c r="G119" t="s">
        <v>96</v>
      </c>
      <c r="H119" t="s">
        <v>283</v>
      </c>
      <c r="I119" t="s">
        <v>212</v>
      </c>
      <c r="J119" t="s">
        <v>213</v>
      </c>
      <c r="K119" t="s">
        <v>149</v>
      </c>
      <c r="L119" t="s">
        <v>214</v>
      </c>
      <c r="M119" t="s">
        <v>239</v>
      </c>
      <c r="N119" t="s">
        <v>215</v>
      </c>
      <c r="O119" s="57">
        <v>46273.6874537037</v>
      </c>
      <c r="P119" s="57">
        <v>46273.688958333332</v>
      </c>
      <c r="Q119">
        <v>69386351</v>
      </c>
      <c r="S119">
        <v>152608209201</v>
      </c>
      <c r="T119" t="s">
        <v>3404</v>
      </c>
      <c r="U119" t="s">
        <v>3405</v>
      </c>
      <c r="V119" t="s">
        <v>3406</v>
      </c>
      <c r="Z119">
        <v>111.58170846011799</v>
      </c>
      <c r="AA119">
        <v>-8.3039612443537898</v>
      </c>
      <c r="AB119" t="s">
        <v>3407</v>
      </c>
      <c r="AC119" t="s">
        <v>236</v>
      </c>
      <c r="AL119" t="s">
        <v>217</v>
      </c>
      <c r="AM119" t="s">
        <v>3408</v>
      </c>
      <c r="AN119" t="s">
        <v>6</v>
      </c>
      <c r="AO119" s="57">
        <v>46243.694398148145</v>
      </c>
      <c r="AP119" s="57">
        <v>46274.625</v>
      </c>
      <c r="AR119" t="s">
        <v>240</v>
      </c>
      <c r="AS119" t="s">
        <v>96</v>
      </c>
      <c r="AT119" t="s">
        <v>230</v>
      </c>
      <c r="AV119" t="s">
        <v>239</v>
      </c>
      <c r="AW119" t="s">
        <v>885</v>
      </c>
      <c r="AX119" t="s">
        <v>222</v>
      </c>
      <c r="BA119" s="57">
        <v>46274.625</v>
      </c>
      <c r="BB119" t="s">
        <v>3408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PONOROGO</v>
      </c>
    </row>
    <row r="120" spans="1:61">
      <c r="A120">
        <v>131</v>
      </c>
      <c r="B120">
        <v>1002576799</v>
      </c>
      <c r="C120">
        <v>3</v>
      </c>
      <c r="D120" t="s">
        <v>42</v>
      </c>
      <c r="E120">
        <v>5</v>
      </c>
      <c r="F120" t="s">
        <v>232</v>
      </c>
      <c r="G120" t="s">
        <v>101</v>
      </c>
      <c r="H120" t="s">
        <v>233</v>
      </c>
      <c r="I120" t="s">
        <v>212</v>
      </c>
      <c r="J120" t="s">
        <v>213</v>
      </c>
      <c r="K120" t="s">
        <v>149</v>
      </c>
      <c r="L120" t="s">
        <v>1751</v>
      </c>
      <c r="M120" t="s">
        <v>239</v>
      </c>
      <c r="N120" t="s">
        <v>215</v>
      </c>
      <c r="O120" s="57">
        <v>46273.504120370373</v>
      </c>
      <c r="P120" s="57">
        <v>46273.505624999998</v>
      </c>
      <c r="Q120">
        <v>69385980</v>
      </c>
      <c r="R120">
        <v>3135916007</v>
      </c>
      <c r="S120">
        <v>152327226566</v>
      </c>
      <c r="T120" t="s">
        <v>3409</v>
      </c>
      <c r="U120" t="s">
        <v>3410</v>
      </c>
      <c r="V120" t="s">
        <v>3411</v>
      </c>
      <c r="Z120">
        <v>112.6482542</v>
      </c>
      <c r="AA120">
        <v>-7.4448524999999997</v>
      </c>
      <c r="AB120" t="s">
        <v>3412</v>
      </c>
      <c r="AC120" t="s">
        <v>216</v>
      </c>
      <c r="AL120" t="s">
        <v>217</v>
      </c>
      <c r="AM120" t="s">
        <v>3413</v>
      </c>
      <c r="AN120" t="s">
        <v>6</v>
      </c>
      <c r="AO120" s="57">
        <v>46243.506851851853</v>
      </c>
      <c r="AP120" s="57">
        <v>46274.458333333336</v>
      </c>
      <c r="AR120" t="s">
        <v>240</v>
      </c>
      <c r="AS120" t="s">
        <v>770</v>
      </c>
      <c r="AT120" t="s">
        <v>230</v>
      </c>
      <c r="AV120" t="s">
        <v>239</v>
      </c>
      <c r="AW120" t="s">
        <v>3414</v>
      </c>
      <c r="AX120" t="s">
        <v>222</v>
      </c>
      <c r="BA120" s="57">
        <v>46274.458333333336</v>
      </c>
      <c r="BB120" t="s">
        <v>3413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SIDOARJO</v>
      </c>
    </row>
    <row r="121" spans="1:61">
      <c r="A121">
        <v>132</v>
      </c>
      <c r="B121">
        <v>1002576788</v>
      </c>
      <c r="C121">
        <v>3</v>
      </c>
      <c r="D121" t="s">
        <v>34</v>
      </c>
      <c r="E121">
        <v>5</v>
      </c>
      <c r="F121" t="s">
        <v>563</v>
      </c>
      <c r="G121" t="s">
        <v>83</v>
      </c>
      <c r="H121" t="s">
        <v>318</v>
      </c>
      <c r="I121" t="s">
        <v>212</v>
      </c>
      <c r="J121" t="s">
        <v>213</v>
      </c>
      <c r="K121" t="s">
        <v>149</v>
      </c>
      <c r="M121" t="s">
        <v>239</v>
      </c>
      <c r="N121" t="s">
        <v>215</v>
      </c>
      <c r="O121" s="57">
        <v>46273.500509259262</v>
      </c>
      <c r="P121" s="57">
        <v>46273.543344907404</v>
      </c>
      <c r="Q121">
        <v>69385977</v>
      </c>
      <c r="R121">
        <v>3612108230</v>
      </c>
      <c r="S121">
        <v>172401793749</v>
      </c>
      <c r="T121" t="s">
        <v>3415</v>
      </c>
      <c r="U121" t="s">
        <v>3416</v>
      </c>
      <c r="V121" t="s">
        <v>3417</v>
      </c>
      <c r="Z121">
        <v>115.20695569999999</v>
      </c>
      <c r="AA121">
        <v>-8.6827582999999997</v>
      </c>
      <c r="AB121" t="s">
        <v>3418</v>
      </c>
      <c r="AC121" t="s">
        <v>229</v>
      </c>
      <c r="AL121" t="s">
        <v>217</v>
      </c>
      <c r="AM121" t="s">
        <v>3419</v>
      </c>
      <c r="AN121" t="s">
        <v>6</v>
      </c>
      <c r="AO121" s="57">
        <v>46243.506851851853</v>
      </c>
      <c r="AP121" s="57">
        <v>46274.458333333336</v>
      </c>
      <c r="AR121" t="s">
        <v>240</v>
      </c>
      <c r="AS121" t="s">
        <v>1940</v>
      </c>
      <c r="AT121" t="s">
        <v>230</v>
      </c>
      <c r="AV121" t="s">
        <v>239</v>
      </c>
      <c r="AW121" t="s">
        <v>1671</v>
      </c>
      <c r="AX121" t="s">
        <v>222</v>
      </c>
      <c r="BA121" s="57">
        <v>46274.458333333336</v>
      </c>
      <c r="BB121" t="s">
        <v>3419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SANUR</v>
      </c>
    </row>
    <row r="122" spans="1:61">
      <c r="A122">
        <v>133</v>
      </c>
      <c r="B122">
        <v>1002577793</v>
      </c>
      <c r="C122">
        <v>3</v>
      </c>
      <c r="D122" t="s">
        <v>38</v>
      </c>
      <c r="E122">
        <v>5</v>
      </c>
      <c r="F122" t="s">
        <v>90</v>
      </c>
      <c r="G122" t="s">
        <v>90</v>
      </c>
      <c r="H122" t="s">
        <v>449</v>
      </c>
      <c r="I122" t="s">
        <v>212</v>
      </c>
      <c r="J122" t="s">
        <v>213</v>
      </c>
      <c r="K122" t="s">
        <v>149</v>
      </c>
      <c r="L122" t="s">
        <v>214</v>
      </c>
      <c r="M122" t="s">
        <v>239</v>
      </c>
      <c r="N122" t="s">
        <v>215</v>
      </c>
      <c r="O122" s="57">
        <v>46273.806203703702</v>
      </c>
      <c r="P122" s="57">
        <v>46273.807013888887</v>
      </c>
      <c r="Q122">
        <v>69386440</v>
      </c>
      <c r="S122">
        <v>152640225988</v>
      </c>
      <c r="T122" t="s">
        <v>3420</v>
      </c>
      <c r="U122" t="s">
        <v>3421</v>
      </c>
      <c r="V122" t="s">
        <v>3422</v>
      </c>
      <c r="Z122">
        <v>111.916149146854</v>
      </c>
      <c r="AA122">
        <v>-7.7482681630719297</v>
      </c>
      <c r="AB122" t="s">
        <v>3423</v>
      </c>
      <c r="AC122" t="s">
        <v>216</v>
      </c>
      <c r="AL122" t="s">
        <v>217</v>
      </c>
      <c r="AM122" t="s">
        <v>3424</v>
      </c>
      <c r="AN122" t="s">
        <v>6</v>
      </c>
      <c r="AO122" s="57">
        <v>46243.809421296297</v>
      </c>
      <c r="AP122" s="57">
        <v>46275.333333333336</v>
      </c>
      <c r="AR122" t="s">
        <v>240</v>
      </c>
      <c r="AS122" t="s">
        <v>556</v>
      </c>
      <c r="AT122" t="s">
        <v>230</v>
      </c>
      <c r="AV122" t="s">
        <v>239</v>
      </c>
      <c r="AW122" t="s">
        <v>887</v>
      </c>
      <c r="AX122" t="s">
        <v>222</v>
      </c>
      <c r="BA122" s="57">
        <v>46275.333333333336</v>
      </c>
      <c r="BB122" t="s">
        <v>3424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KEDIRI</v>
      </c>
    </row>
    <row r="123" spans="1:61">
      <c r="A123">
        <v>134</v>
      </c>
      <c r="B123">
        <v>1002577639</v>
      </c>
      <c r="C123">
        <v>3</v>
      </c>
      <c r="D123" t="s">
        <v>59</v>
      </c>
      <c r="E123">
        <v>4</v>
      </c>
      <c r="F123" t="s">
        <v>242</v>
      </c>
      <c r="G123" t="s">
        <v>600</v>
      </c>
      <c r="H123" t="s">
        <v>601</v>
      </c>
      <c r="I123" t="s">
        <v>212</v>
      </c>
      <c r="J123" t="s">
        <v>213</v>
      </c>
      <c r="K123" t="s">
        <v>149</v>
      </c>
      <c r="L123" t="s">
        <v>214</v>
      </c>
      <c r="M123" t="s">
        <v>239</v>
      </c>
      <c r="N123" t="s">
        <v>215</v>
      </c>
      <c r="O123" s="57">
        <v>46273.702037037037</v>
      </c>
      <c r="P123" s="57">
        <v>46273.702847222223</v>
      </c>
      <c r="Q123">
        <v>69386379</v>
      </c>
      <c r="S123">
        <v>141149112972</v>
      </c>
      <c r="T123" t="s">
        <v>3425</v>
      </c>
      <c r="U123" t="s">
        <v>3426</v>
      </c>
      <c r="V123" t="s">
        <v>3427</v>
      </c>
      <c r="Z123">
        <v>110.05742600000001</v>
      </c>
      <c r="AA123">
        <v>-7.2035910000000003</v>
      </c>
      <c r="AB123" t="s">
        <v>3428</v>
      </c>
      <c r="AC123" t="s">
        <v>236</v>
      </c>
      <c r="AL123" t="s">
        <v>217</v>
      </c>
      <c r="AM123" t="s">
        <v>3429</v>
      </c>
      <c r="AN123" t="s">
        <v>6</v>
      </c>
      <c r="AO123" s="57">
        <v>46243.704826388886</v>
      </c>
      <c r="AP123" s="57">
        <v>46274.625</v>
      </c>
      <c r="AR123" t="s">
        <v>240</v>
      </c>
      <c r="AS123" t="s">
        <v>919</v>
      </c>
      <c r="AT123" t="s">
        <v>230</v>
      </c>
      <c r="AV123" t="s">
        <v>239</v>
      </c>
      <c r="AW123" t="s">
        <v>885</v>
      </c>
      <c r="AX123" t="s">
        <v>222</v>
      </c>
      <c r="BA123" s="57">
        <v>46274.625</v>
      </c>
      <c r="BB123" t="s">
        <v>3429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e">
        <f>VLOOKUP(H123,Sheet2!$A$1:$B$270,2,FALSE)</f>
        <v>#N/A</v>
      </c>
    </row>
    <row r="124" spans="1:61">
      <c r="A124">
        <v>135</v>
      </c>
      <c r="B124">
        <v>1002577625</v>
      </c>
      <c r="C124">
        <v>3</v>
      </c>
      <c r="D124" t="s">
        <v>45</v>
      </c>
      <c r="E124">
        <v>5</v>
      </c>
      <c r="F124" t="s">
        <v>113</v>
      </c>
      <c r="G124" t="s">
        <v>111</v>
      </c>
      <c r="H124" t="s">
        <v>255</v>
      </c>
      <c r="I124" t="s">
        <v>212</v>
      </c>
      <c r="J124" t="s">
        <v>213</v>
      </c>
      <c r="K124" t="s">
        <v>149</v>
      </c>
      <c r="L124" t="s">
        <v>214</v>
      </c>
      <c r="M124" t="s">
        <v>239</v>
      </c>
      <c r="N124" t="s">
        <v>215</v>
      </c>
      <c r="O124" s="57">
        <v>46273.697893518518</v>
      </c>
      <c r="P124" s="57">
        <v>46273.698622685188</v>
      </c>
      <c r="Q124">
        <v>69386363</v>
      </c>
      <c r="S124">
        <v>172506789198</v>
      </c>
      <c r="T124" t="s">
        <v>3430</v>
      </c>
      <c r="U124" t="s">
        <v>3431</v>
      </c>
      <c r="V124" t="s">
        <v>3432</v>
      </c>
      <c r="Z124">
        <v>121.64717570000001</v>
      </c>
      <c r="AA124">
        <v>-8.8484689999999997</v>
      </c>
      <c r="AB124" t="s">
        <v>3433</v>
      </c>
      <c r="AC124" t="s">
        <v>236</v>
      </c>
      <c r="AL124" t="s">
        <v>217</v>
      </c>
      <c r="AM124" t="s">
        <v>3434</v>
      </c>
      <c r="AN124" t="s">
        <v>6</v>
      </c>
      <c r="AO124" s="57">
        <v>46243.704826388886</v>
      </c>
      <c r="AP124" s="57">
        <v>46274.625</v>
      </c>
      <c r="AR124" t="s">
        <v>240</v>
      </c>
      <c r="AS124" t="s">
        <v>111</v>
      </c>
      <c r="AT124" t="s">
        <v>230</v>
      </c>
      <c r="AV124" t="s">
        <v>239</v>
      </c>
      <c r="AW124" t="s">
        <v>883</v>
      </c>
      <c r="AX124" t="s">
        <v>222</v>
      </c>
      <c r="BA124" s="57">
        <v>46274.625</v>
      </c>
      <c r="BB124" t="s">
        <v>3434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ENDE</v>
      </c>
    </row>
    <row r="125" spans="1:61">
      <c r="A125">
        <v>136</v>
      </c>
      <c r="B125">
        <v>1002577245</v>
      </c>
      <c r="C125">
        <v>3</v>
      </c>
      <c r="D125" t="s">
        <v>34</v>
      </c>
      <c r="E125">
        <v>5</v>
      </c>
      <c r="F125" t="s">
        <v>563</v>
      </c>
      <c r="G125" t="s">
        <v>86</v>
      </c>
      <c r="H125" t="s">
        <v>299</v>
      </c>
      <c r="I125" t="s">
        <v>212</v>
      </c>
      <c r="J125" t="s">
        <v>213</v>
      </c>
      <c r="K125" t="s">
        <v>149</v>
      </c>
      <c r="M125" t="s">
        <v>239</v>
      </c>
      <c r="N125" t="s">
        <v>215</v>
      </c>
      <c r="O125" s="57">
        <v>46273.620057870372</v>
      </c>
      <c r="P125" s="57">
        <v>46273.645844907405</v>
      </c>
      <c r="Q125">
        <v>69386229</v>
      </c>
      <c r="S125">
        <v>172416797969</v>
      </c>
      <c r="T125" t="s">
        <v>3103</v>
      </c>
      <c r="U125" t="s">
        <v>3093</v>
      </c>
      <c r="V125" t="s">
        <v>3435</v>
      </c>
      <c r="Z125">
        <v>115.1644771</v>
      </c>
      <c r="AA125">
        <v>-8.6721342999999997</v>
      </c>
      <c r="AB125" t="s">
        <v>3436</v>
      </c>
      <c r="AC125" t="s">
        <v>229</v>
      </c>
      <c r="AL125" t="s">
        <v>217</v>
      </c>
      <c r="AM125" t="s">
        <v>3437</v>
      </c>
      <c r="AN125" t="s">
        <v>6</v>
      </c>
      <c r="AO125" s="57">
        <v>46243.621770833335</v>
      </c>
      <c r="AP125" s="57">
        <v>46274.625</v>
      </c>
      <c r="AR125" t="s">
        <v>240</v>
      </c>
      <c r="AS125" t="s">
        <v>596</v>
      </c>
      <c r="AT125" t="s">
        <v>344</v>
      </c>
      <c r="AV125" t="s">
        <v>239</v>
      </c>
      <c r="AW125" t="s">
        <v>3438</v>
      </c>
      <c r="AX125" t="s">
        <v>222</v>
      </c>
      <c r="BA125" s="57">
        <v>46274.625</v>
      </c>
      <c r="BB125" t="s">
        <v>3437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UBUNG</v>
      </c>
    </row>
    <row r="126" spans="1:61">
      <c r="A126">
        <v>137</v>
      </c>
      <c r="B126">
        <v>1002577262</v>
      </c>
      <c r="C126">
        <v>3</v>
      </c>
      <c r="D126" t="s">
        <v>55</v>
      </c>
      <c r="E126">
        <v>5</v>
      </c>
      <c r="F126" t="s">
        <v>261</v>
      </c>
      <c r="G126" t="s">
        <v>122</v>
      </c>
      <c r="H126" t="s">
        <v>291</v>
      </c>
      <c r="I126" t="s">
        <v>212</v>
      </c>
      <c r="J126" t="s">
        <v>213</v>
      </c>
      <c r="K126" t="s">
        <v>149</v>
      </c>
      <c r="L126" t="s">
        <v>214</v>
      </c>
      <c r="M126" t="s">
        <v>239</v>
      </c>
      <c r="N126" t="s">
        <v>215</v>
      </c>
      <c r="O126" s="57">
        <v>46273.620787037034</v>
      </c>
      <c r="P126" s="57">
        <v>46273.622233796297</v>
      </c>
      <c r="Q126">
        <v>69386232</v>
      </c>
      <c r="S126">
        <v>152446246378</v>
      </c>
      <c r="T126" t="s">
        <v>3439</v>
      </c>
      <c r="U126" t="s">
        <v>3440</v>
      </c>
      <c r="V126" t="s">
        <v>3441</v>
      </c>
      <c r="Z126">
        <v>112.54818186163899</v>
      </c>
      <c r="AA126">
        <v>-7.2248648706058303</v>
      </c>
      <c r="AB126" t="s">
        <v>3442</v>
      </c>
      <c r="AC126" t="s">
        <v>216</v>
      </c>
      <c r="AL126" t="s">
        <v>217</v>
      </c>
      <c r="AM126" t="s">
        <v>3274</v>
      </c>
      <c r="AN126" t="s">
        <v>6</v>
      </c>
      <c r="AO126" s="57">
        <v>46243.621770833335</v>
      </c>
      <c r="AP126" s="57">
        <v>46276.333333333336</v>
      </c>
      <c r="AR126" t="s">
        <v>240</v>
      </c>
      <c r="AS126" t="s">
        <v>1764</v>
      </c>
      <c r="AT126" t="s">
        <v>230</v>
      </c>
      <c r="AV126" t="s">
        <v>239</v>
      </c>
      <c r="AW126" t="s">
        <v>883</v>
      </c>
      <c r="AX126" t="s">
        <v>222</v>
      </c>
      <c r="BA126" s="57">
        <v>46276.333333333336</v>
      </c>
      <c r="BB126" t="s">
        <v>3274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GRESIK</v>
      </c>
    </row>
    <row r="127" spans="1:61">
      <c r="A127">
        <v>138</v>
      </c>
      <c r="B127">
        <v>1002577646</v>
      </c>
      <c r="C127">
        <v>3</v>
      </c>
      <c r="D127" t="s">
        <v>49</v>
      </c>
      <c r="E127">
        <v>4</v>
      </c>
      <c r="F127" t="s">
        <v>245</v>
      </c>
      <c r="G127" t="s">
        <v>246</v>
      </c>
      <c r="H127" t="s">
        <v>832</v>
      </c>
      <c r="I127" t="s">
        <v>212</v>
      </c>
      <c r="J127" t="s">
        <v>213</v>
      </c>
      <c r="K127" t="s">
        <v>149</v>
      </c>
      <c r="L127" t="s">
        <v>214</v>
      </c>
      <c r="M127" t="s">
        <v>239</v>
      </c>
      <c r="N127" t="s">
        <v>215</v>
      </c>
      <c r="O127" s="57">
        <v>46273.704143518517</v>
      </c>
      <c r="P127" s="57">
        <v>46273.705578703702</v>
      </c>
      <c r="Q127">
        <v>69386382</v>
      </c>
      <c r="S127">
        <v>142406122874</v>
      </c>
      <c r="T127" t="s">
        <v>3443</v>
      </c>
      <c r="U127" t="s">
        <v>3180</v>
      </c>
      <c r="V127" t="s">
        <v>3444</v>
      </c>
      <c r="Z127">
        <v>110.4055503</v>
      </c>
      <c r="AA127">
        <v>-6.9829996999999997</v>
      </c>
      <c r="AB127" t="s">
        <v>3445</v>
      </c>
      <c r="AC127" t="s">
        <v>216</v>
      </c>
      <c r="AL127" t="s">
        <v>217</v>
      </c>
      <c r="AM127" t="s">
        <v>3446</v>
      </c>
      <c r="AN127" t="s">
        <v>6</v>
      </c>
      <c r="AO127" s="57">
        <v>46243.704826388886</v>
      </c>
      <c r="AP127" s="57">
        <v>46274.625</v>
      </c>
      <c r="AR127" t="s">
        <v>240</v>
      </c>
      <c r="AS127" t="s">
        <v>899</v>
      </c>
      <c r="AT127" t="s">
        <v>230</v>
      </c>
      <c r="AV127" t="s">
        <v>239</v>
      </c>
      <c r="AW127" t="s">
        <v>920</v>
      </c>
      <c r="AX127" t="s">
        <v>222</v>
      </c>
      <c r="BA127" s="57">
        <v>46274.625</v>
      </c>
      <c r="BB127" t="s">
        <v>3446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e">
        <f>VLOOKUP(H127,Sheet2!$A$1:$B$270,2,FALSE)</f>
        <v>#N/A</v>
      </c>
    </row>
    <row r="128" spans="1:61">
      <c r="A128">
        <v>139</v>
      </c>
      <c r="B128">
        <v>1002577538</v>
      </c>
      <c r="C128">
        <v>3</v>
      </c>
      <c r="D128" t="s">
        <v>55</v>
      </c>
      <c r="E128">
        <v>5</v>
      </c>
      <c r="F128" t="s">
        <v>227</v>
      </c>
      <c r="G128" t="s">
        <v>121</v>
      </c>
      <c r="H128" t="s">
        <v>377</v>
      </c>
      <c r="I128" t="s">
        <v>212</v>
      </c>
      <c r="J128" t="s">
        <v>213</v>
      </c>
      <c r="K128" t="s">
        <v>149</v>
      </c>
      <c r="L128" t="s">
        <v>214</v>
      </c>
      <c r="M128" t="s">
        <v>239</v>
      </c>
      <c r="N128" t="s">
        <v>215</v>
      </c>
      <c r="O128" s="57">
        <v>46273.679131944446</v>
      </c>
      <c r="P128" s="57">
        <v>46273.680625000001</v>
      </c>
      <c r="Q128">
        <v>69386346</v>
      </c>
      <c r="S128">
        <v>152435910352</v>
      </c>
      <c r="T128" t="s">
        <v>3447</v>
      </c>
      <c r="U128" t="s">
        <v>3208</v>
      </c>
      <c r="V128" t="s">
        <v>3448</v>
      </c>
      <c r="Z128">
        <v>112.752147093415</v>
      </c>
      <c r="AA128">
        <v>-7.09095201431799</v>
      </c>
      <c r="AB128" t="s">
        <v>3449</v>
      </c>
      <c r="AC128" t="s">
        <v>216</v>
      </c>
      <c r="AL128" t="s">
        <v>217</v>
      </c>
      <c r="AM128" t="s">
        <v>3450</v>
      </c>
      <c r="AN128" t="s">
        <v>6</v>
      </c>
      <c r="AO128" s="57">
        <v>46243.684351851851</v>
      </c>
      <c r="AP128" s="57">
        <v>46275.333333333336</v>
      </c>
      <c r="AR128" t="s">
        <v>240</v>
      </c>
      <c r="AS128" t="s">
        <v>219</v>
      </c>
      <c r="AT128" t="s">
        <v>220</v>
      </c>
      <c r="AV128" t="s">
        <v>239</v>
      </c>
      <c r="AW128" t="s">
        <v>3083</v>
      </c>
      <c r="AX128" t="s">
        <v>222</v>
      </c>
      <c r="BA128" s="57">
        <v>46275.333333333336</v>
      </c>
      <c r="BB128" t="s">
        <v>3450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str">
        <f>VLOOKUP(H128,Sheet2!$A$1:$B$270,2,FALSE)</f>
        <v>MADURA</v>
      </c>
    </row>
    <row r="129" spans="1:61">
      <c r="A129">
        <v>140</v>
      </c>
      <c r="B129">
        <v>1002577539</v>
      </c>
      <c r="C129">
        <v>3</v>
      </c>
      <c r="D129" t="s">
        <v>59</v>
      </c>
      <c r="E129">
        <v>4</v>
      </c>
      <c r="F129" t="s">
        <v>549</v>
      </c>
      <c r="G129" t="s">
        <v>849</v>
      </c>
      <c r="H129" t="s">
        <v>850</v>
      </c>
      <c r="I129" t="s">
        <v>212</v>
      </c>
      <c r="J129" t="s">
        <v>213</v>
      </c>
      <c r="K129" t="s">
        <v>149</v>
      </c>
      <c r="L129" t="s">
        <v>214</v>
      </c>
      <c r="M129" t="s">
        <v>239</v>
      </c>
      <c r="N129" t="s">
        <v>215</v>
      </c>
      <c r="O129" s="57">
        <v>46273.679131944446</v>
      </c>
      <c r="P129" s="57">
        <v>46273.680567129632</v>
      </c>
      <c r="Q129">
        <v>69386366</v>
      </c>
      <c r="S129">
        <v>143135115219</v>
      </c>
      <c r="T129" t="s">
        <v>3451</v>
      </c>
      <c r="U129" t="s">
        <v>3452</v>
      </c>
      <c r="V129" t="s">
        <v>3453</v>
      </c>
      <c r="Z129">
        <v>110.668708</v>
      </c>
      <c r="AA129">
        <v>-7.9516982</v>
      </c>
      <c r="AB129" t="s">
        <v>3454</v>
      </c>
      <c r="AC129" t="s">
        <v>236</v>
      </c>
      <c r="AL129" t="s">
        <v>217</v>
      </c>
      <c r="AM129" t="s">
        <v>3455</v>
      </c>
      <c r="AN129" t="s">
        <v>6</v>
      </c>
      <c r="AO129" s="57">
        <v>46243.684351851851</v>
      </c>
      <c r="AP129" s="57">
        <v>46274.625</v>
      </c>
      <c r="AR129" t="s">
        <v>240</v>
      </c>
      <c r="AS129" t="s">
        <v>902</v>
      </c>
      <c r="AT129" t="s">
        <v>230</v>
      </c>
      <c r="AV129" t="s">
        <v>239</v>
      </c>
      <c r="AW129" t="s">
        <v>886</v>
      </c>
      <c r="AX129" t="s">
        <v>222</v>
      </c>
      <c r="BA129" s="57">
        <v>46274.625</v>
      </c>
      <c r="BB129" t="s">
        <v>3455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e">
        <f>VLOOKUP(H129,Sheet2!$A$1:$B$270,2,FALSE)</f>
        <v>#N/A</v>
      </c>
    </row>
    <row r="130" spans="1:61">
      <c r="A130">
        <v>141</v>
      </c>
      <c r="B130">
        <v>1002577527</v>
      </c>
      <c r="C130">
        <v>3</v>
      </c>
      <c r="D130" t="s">
        <v>45</v>
      </c>
      <c r="E130">
        <v>5</v>
      </c>
      <c r="F130" t="s">
        <v>210</v>
      </c>
      <c r="G130" t="s">
        <v>116</v>
      </c>
      <c r="H130" t="s">
        <v>268</v>
      </c>
      <c r="I130" t="s">
        <v>212</v>
      </c>
      <c r="J130" t="s">
        <v>213</v>
      </c>
      <c r="K130" t="s">
        <v>149</v>
      </c>
      <c r="M130" t="s">
        <v>239</v>
      </c>
      <c r="N130" t="s">
        <v>215</v>
      </c>
      <c r="O130" s="57">
        <v>46273.677453703705</v>
      </c>
      <c r="P130" s="57">
        <v>46273.726458333331</v>
      </c>
      <c r="Q130">
        <v>69386321</v>
      </c>
      <c r="R130">
        <v>3707703056</v>
      </c>
      <c r="S130">
        <v>172604214307</v>
      </c>
      <c r="T130" t="s">
        <v>3456</v>
      </c>
      <c r="U130" t="s">
        <v>3457</v>
      </c>
      <c r="V130" t="s">
        <v>3458</v>
      </c>
      <c r="Z130">
        <v>116.0416677</v>
      </c>
      <c r="AA130">
        <v>-8.3430330000000001</v>
      </c>
      <c r="AB130" t="s">
        <v>3459</v>
      </c>
      <c r="AC130" t="s">
        <v>284</v>
      </c>
      <c r="AL130" t="s">
        <v>217</v>
      </c>
      <c r="AM130" t="s">
        <v>3460</v>
      </c>
      <c r="AN130" t="s">
        <v>6</v>
      </c>
      <c r="AO130" s="57">
        <v>46243.684351851851</v>
      </c>
      <c r="AP130" s="57">
        <v>46274.625</v>
      </c>
      <c r="AR130" t="s">
        <v>240</v>
      </c>
      <c r="AS130" t="s">
        <v>911</v>
      </c>
      <c r="AT130" t="s">
        <v>230</v>
      </c>
      <c r="AV130" t="s">
        <v>239</v>
      </c>
      <c r="AW130" t="s">
        <v>879</v>
      </c>
      <c r="AX130" t="s">
        <v>222</v>
      </c>
      <c r="BA130" s="57">
        <v>46274.625</v>
      </c>
      <c r="BB130" t="s">
        <v>3460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SELONG</v>
      </c>
    </row>
    <row r="131" spans="1:61">
      <c r="A131">
        <v>142</v>
      </c>
      <c r="B131">
        <v>1002577549</v>
      </c>
      <c r="C131">
        <v>3</v>
      </c>
      <c r="D131" t="s">
        <v>45</v>
      </c>
      <c r="E131">
        <v>5</v>
      </c>
      <c r="F131" t="s">
        <v>210</v>
      </c>
      <c r="G131" t="s">
        <v>116</v>
      </c>
      <c r="H131" t="s">
        <v>268</v>
      </c>
      <c r="I131" t="s">
        <v>212</v>
      </c>
      <c r="J131" t="s">
        <v>213</v>
      </c>
      <c r="K131" t="s">
        <v>149</v>
      </c>
      <c r="M131" t="s">
        <v>239</v>
      </c>
      <c r="N131" t="s">
        <v>215</v>
      </c>
      <c r="O131" s="57">
        <v>46273.682106481479</v>
      </c>
      <c r="P131" s="57">
        <v>46274.350011574075</v>
      </c>
      <c r="Q131">
        <v>69386368</v>
      </c>
      <c r="R131">
        <v>3707703057</v>
      </c>
      <c r="S131">
        <v>172604214308</v>
      </c>
      <c r="T131" t="s">
        <v>3456</v>
      </c>
      <c r="U131" t="s">
        <v>3457</v>
      </c>
      <c r="V131" t="s">
        <v>3461</v>
      </c>
      <c r="Z131">
        <v>116.04166379999999</v>
      </c>
      <c r="AA131">
        <v>-8.3429064000000004</v>
      </c>
      <c r="AB131" t="s">
        <v>3459</v>
      </c>
      <c r="AC131" t="s">
        <v>284</v>
      </c>
      <c r="AL131" t="s">
        <v>217</v>
      </c>
      <c r="AM131" t="s">
        <v>3462</v>
      </c>
      <c r="AN131" t="s">
        <v>6</v>
      </c>
      <c r="AO131" s="57">
        <v>46243.684351851851</v>
      </c>
      <c r="AP131" s="57">
        <v>46275.333333333336</v>
      </c>
      <c r="AR131" t="s">
        <v>240</v>
      </c>
      <c r="AS131" t="s">
        <v>911</v>
      </c>
      <c r="AT131" t="s">
        <v>230</v>
      </c>
      <c r="AV131" t="s">
        <v>239</v>
      </c>
      <c r="AW131" t="s">
        <v>545</v>
      </c>
      <c r="AX131" t="s">
        <v>222</v>
      </c>
      <c r="BA131" s="57">
        <v>46275.333333333336</v>
      </c>
      <c r="BB131" t="s">
        <v>3462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SELONG</v>
      </c>
    </row>
    <row r="132" spans="1:61">
      <c r="A132">
        <v>143</v>
      </c>
      <c r="B132">
        <v>1002576632</v>
      </c>
      <c r="C132">
        <v>3</v>
      </c>
      <c r="D132" t="s">
        <v>55</v>
      </c>
      <c r="E132">
        <v>5</v>
      </c>
      <c r="F132" t="s">
        <v>261</v>
      </c>
      <c r="G132" t="s">
        <v>122</v>
      </c>
      <c r="H132" t="s">
        <v>291</v>
      </c>
      <c r="I132" t="s">
        <v>212</v>
      </c>
      <c r="J132" t="s">
        <v>213</v>
      </c>
      <c r="K132" t="s">
        <v>149</v>
      </c>
      <c r="L132" t="s">
        <v>214</v>
      </c>
      <c r="M132" t="s">
        <v>239</v>
      </c>
      <c r="N132" t="s">
        <v>215</v>
      </c>
      <c r="O132" s="57">
        <v>46273.466620370367</v>
      </c>
      <c r="P132" s="57">
        <v>46273.46806712963</v>
      </c>
      <c r="Q132">
        <v>69385922</v>
      </c>
      <c r="S132">
        <v>152446246372</v>
      </c>
      <c r="T132" t="s">
        <v>3463</v>
      </c>
      <c r="U132" t="s">
        <v>3464</v>
      </c>
      <c r="V132" t="s">
        <v>3465</v>
      </c>
      <c r="Z132">
        <v>112.55505234003</v>
      </c>
      <c r="AA132">
        <v>-7.1879129289219001</v>
      </c>
      <c r="AB132" t="s">
        <v>3466</v>
      </c>
      <c r="AC132" t="s">
        <v>216</v>
      </c>
      <c r="AL132" t="s">
        <v>217</v>
      </c>
      <c r="AM132" t="s">
        <v>3467</v>
      </c>
      <c r="AN132" t="s">
        <v>6</v>
      </c>
      <c r="AO132" s="57">
        <v>46243.475949074076</v>
      </c>
      <c r="AP132" s="57">
        <v>46275.625</v>
      </c>
      <c r="AR132" t="s">
        <v>240</v>
      </c>
      <c r="AS132" t="s">
        <v>1764</v>
      </c>
      <c r="AT132" t="s">
        <v>230</v>
      </c>
      <c r="AV132" t="s">
        <v>239</v>
      </c>
      <c r="AW132" t="s">
        <v>883</v>
      </c>
      <c r="AX132" t="s">
        <v>222</v>
      </c>
      <c r="BA132" s="57">
        <v>46275.625</v>
      </c>
      <c r="BB132" t="s">
        <v>3467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GRESIK</v>
      </c>
    </row>
    <row r="133" spans="1:61">
      <c r="A133">
        <v>144</v>
      </c>
      <c r="B133">
        <v>1002576587</v>
      </c>
      <c r="C133">
        <v>3</v>
      </c>
      <c r="D133" t="s">
        <v>49</v>
      </c>
      <c r="E133">
        <v>4</v>
      </c>
      <c r="F133" t="s">
        <v>245</v>
      </c>
      <c r="G133" t="s">
        <v>246</v>
      </c>
      <c r="H133" t="s">
        <v>832</v>
      </c>
      <c r="I133" t="s">
        <v>212</v>
      </c>
      <c r="J133" t="s">
        <v>213</v>
      </c>
      <c r="K133" t="s">
        <v>149</v>
      </c>
      <c r="L133" t="s">
        <v>214</v>
      </c>
      <c r="M133" t="s">
        <v>239</v>
      </c>
      <c r="N133" t="s">
        <v>215</v>
      </c>
      <c r="O133" s="57">
        <v>46273.45621527778</v>
      </c>
      <c r="P133" s="57">
        <v>46273.456956018519</v>
      </c>
      <c r="Q133">
        <v>69385914</v>
      </c>
      <c r="S133">
        <v>142406122870</v>
      </c>
      <c r="T133" t="s">
        <v>3229</v>
      </c>
      <c r="U133" t="s">
        <v>3230</v>
      </c>
      <c r="V133" t="s">
        <v>3468</v>
      </c>
      <c r="Z133">
        <v>110.420259</v>
      </c>
      <c r="AA133">
        <v>-6.9754129999999996</v>
      </c>
      <c r="AB133" t="s">
        <v>3469</v>
      </c>
      <c r="AC133" t="s">
        <v>236</v>
      </c>
      <c r="AL133" t="s">
        <v>217</v>
      </c>
      <c r="AM133" t="s">
        <v>3470</v>
      </c>
      <c r="AN133" t="s">
        <v>6</v>
      </c>
      <c r="AO133" s="57">
        <v>46243.465543981481</v>
      </c>
      <c r="AP133" s="57">
        <v>46279.333333333336</v>
      </c>
      <c r="AR133" t="s">
        <v>240</v>
      </c>
      <c r="AS133" t="s">
        <v>899</v>
      </c>
      <c r="AT133" t="s">
        <v>230</v>
      </c>
      <c r="AV133" t="s">
        <v>239</v>
      </c>
      <c r="AW133" t="s">
        <v>836</v>
      </c>
      <c r="AX133" t="s">
        <v>222</v>
      </c>
      <c r="BA133" s="57">
        <v>46279.333333333336</v>
      </c>
      <c r="BB133" t="s">
        <v>3470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e">
        <f>VLOOKUP(H133,Sheet2!$A$1:$B$270,2,FALSE)</f>
        <v>#N/A</v>
      </c>
    </row>
    <row r="134" spans="1:61">
      <c r="A134">
        <v>145</v>
      </c>
      <c r="B134">
        <v>1002575332</v>
      </c>
      <c r="C134">
        <v>3</v>
      </c>
      <c r="D134" t="s">
        <v>55</v>
      </c>
      <c r="E134">
        <v>5</v>
      </c>
      <c r="F134" t="s">
        <v>261</v>
      </c>
      <c r="G134" t="s">
        <v>122</v>
      </c>
      <c r="H134" t="s">
        <v>347</v>
      </c>
      <c r="I134" t="s">
        <v>212</v>
      </c>
      <c r="J134" t="s">
        <v>213</v>
      </c>
      <c r="K134" t="s">
        <v>149</v>
      </c>
      <c r="L134" t="s">
        <v>214</v>
      </c>
      <c r="M134" t="s">
        <v>239</v>
      </c>
      <c r="N134" t="s">
        <v>215</v>
      </c>
      <c r="O134" s="57">
        <v>46272.618703703702</v>
      </c>
      <c r="P134" s="57">
        <v>46272.619513888887</v>
      </c>
      <c r="Q134">
        <v>69385408</v>
      </c>
      <c r="S134">
        <v>152421262640</v>
      </c>
      <c r="T134" t="s">
        <v>3471</v>
      </c>
      <c r="U134" t="s">
        <v>3472</v>
      </c>
      <c r="V134" t="s">
        <v>3473</v>
      </c>
      <c r="Z134">
        <v>112.648104</v>
      </c>
      <c r="AA134">
        <v>-7.1671179999999897</v>
      </c>
      <c r="AB134" t="s">
        <v>3474</v>
      </c>
      <c r="AC134" t="s">
        <v>236</v>
      </c>
      <c r="AL134" t="s">
        <v>217</v>
      </c>
      <c r="AM134" t="s">
        <v>3475</v>
      </c>
      <c r="AN134" t="s">
        <v>6</v>
      </c>
      <c r="AO134" s="57">
        <v>46212.621689814812</v>
      </c>
      <c r="AP134" s="57">
        <v>46277.458333333336</v>
      </c>
      <c r="AR134" t="s">
        <v>240</v>
      </c>
      <c r="AS134" t="s">
        <v>122</v>
      </c>
      <c r="AT134" t="s">
        <v>230</v>
      </c>
      <c r="AV134" t="s">
        <v>239</v>
      </c>
      <c r="AW134" t="s">
        <v>882</v>
      </c>
      <c r="AX134" t="s">
        <v>222</v>
      </c>
      <c r="BA134" s="57">
        <v>46277.458333333336</v>
      </c>
      <c r="BB134" t="s">
        <v>3475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GRESIK</v>
      </c>
    </row>
    <row r="135" spans="1:61">
      <c r="A135">
        <v>146</v>
      </c>
      <c r="B135">
        <v>1002573907</v>
      </c>
      <c r="C135">
        <v>3</v>
      </c>
      <c r="D135" t="s">
        <v>45</v>
      </c>
      <c r="E135">
        <v>5</v>
      </c>
      <c r="F135" t="s">
        <v>113</v>
      </c>
      <c r="G135" t="s">
        <v>117</v>
      </c>
      <c r="H135" t="s">
        <v>411</v>
      </c>
      <c r="I135" t="s">
        <v>212</v>
      </c>
      <c r="J135" t="s">
        <v>213</v>
      </c>
      <c r="K135" t="s">
        <v>149</v>
      </c>
      <c r="M135" t="s">
        <v>239</v>
      </c>
      <c r="N135" t="s">
        <v>215</v>
      </c>
      <c r="O135" s="57">
        <v>46272.382488425923</v>
      </c>
      <c r="P135" s="57">
        <v>46273.641736111109</v>
      </c>
      <c r="Q135">
        <v>69384971</v>
      </c>
      <c r="S135">
        <v>172509796477</v>
      </c>
      <c r="T135" t="s">
        <v>3476</v>
      </c>
      <c r="U135" t="s">
        <v>3477</v>
      </c>
      <c r="V135" t="s">
        <v>3478</v>
      </c>
      <c r="Z135">
        <v>123.0004538</v>
      </c>
      <c r="AA135">
        <v>-8.2753001000000008</v>
      </c>
      <c r="AB135" t="s">
        <v>3479</v>
      </c>
      <c r="AC135" t="s">
        <v>229</v>
      </c>
      <c r="AL135" t="s">
        <v>217</v>
      </c>
      <c r="AM135" t="s">
        <v>3480</v>
      </c>
      <c r="AN135" t="s">
        <v>6</v>
      </c>
      <c r="AO135" s="57">
        <v>46212.392395833333</v>
      </c>
      <c r="AP135" s="57">
        <v>46274.625</v>
      </c>
      <c r="AR135" t="s">
        <v>240</v>
      </c>
      <c r="AS135" t="s">
        <v>219</v>
      </c>
      <c r="AT135" t="s">
        <v>220</v>
      </c>
      <c r="AV135" t="s">
        <v>239</v>
      </c>
      <c r="AW135" t="s">
        <v>545</v>
      </c>
      <c r="AX135" t="s">
        <v>222</v>
      </c>
      <c r="BA135" s="57">
        <v>46274.625</v>
      </c>
      <c r="BB135" t="s">
        <v>3480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MAUMERE</v>
      </c>
    </row>
    <row r="136" spans="1:61">
      <c r="A136">
        <v>147</v>
      </c>
      <c r="B136">
        <v>1002575953</v>
      </c>
      <c r="C136">
        <v>3</v>
      </c>
      <c r="D136" t="s">
        <v>55</v>
      </c>
      <c r="E136">
        <v>5</v>
      </c>
      <c r="F136" t="s">
        <v>261</v>
      </c>
      <c r="G136" t="s">
        <v>126</v>
      </c>
      <c r="H136" t="s">
        <v>262</v>
      </c>
      <c r="I136" t="s">
        <v>212</v>
      </c>
      <c r="J136" t="s">
        <v>213</v>
      </c>
      <c r="K136" t="s">
        <v>149</v>
      </c>
      <c r="L136" t="s">
        <v>214</v>
      </c>
      <c r="M136" t="s">
        <v>239</v>
      </c>
      <c r="N136" t="s">
        <v>215</v>
      </c>
      <c r="O136" s="57">
        <v>46272.818715277775</v>
      </c>
      <c r="P136" s="57">
        <v>46272.819525462961</v>
      </c>
      <c r="Q136">
        <v>69385642</v>
      </c>
      <c r="S136">
        <v>152413168011</v>
      </c>
      <c r="T136" t="s">
        <v>3481</v>
      </c>
      <c r="U136" t="s">
        <v>3482</v>
      </c>
      <c r="V136" t="s">
        <v>3483</v>
      </c>
      <c r="Z136">
        <v>112.73616680000001</v>
      </c>
      <c r="AA136">
        <v>-7.2560969000000002</v>
      </c>
      <c r="AB136" t="s">
        <v>3484</v>
      </c>
      <c r="AC136" t="s">
        <v>236</v>
      </c>
      <c r="AL136" t="s">
        <v>217</v>
      </c>
      <c r="AM136" t="s">
        <v>3294</v>
      </c>
      <c r="AN136" t="s">
        <v>6</v>
      </c>
      <c r="AO136" s="57">
        <v>46212.819409722222</v>
      </c>
      <c r="AP136" s="57">
        <v>46279.333333333336</v>
      </c>
      <c r="AR136" t="s">
        <v>240</v>
      </c>
      <c r="AS136" t="s">
        <v>575</v>
      </c>
      <c r="AT136" t="s">
        <v>344</v>
      </c>
      <c r="AV136" t="s">
        <v>239</v>
      </c>
      <c r="AW136" t="s">
        <v>1183</v>
      </c>
      <c r="AX136" t="s">
        <v>222</v>
      </c>
      <c r="BA136" s="57">
        <v>46279.333333333336</v>
      </c>
      <c r="BB136" t="s">
        <v>3294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SURABAYA SELATAN</v>
      </c>
    </row>
    <row r="137" spans="1:61">
      <c r="A137">
        <v>148</v>
      </c>
      <c r="B137">
        <v>1002575893</v>
      </c>
      <c r="C137">
        <v>3</v>
      </c>
      <c r="D137" t="s">
        <v>55</v>
      </c>
      <c r="E137">
        <v>5</v>
      </c>
      <c r="F137" t="s">
        <v>261</v>
      </c>
      <c r="G137" t="s">
        <v>126</v>
      </c>
      <c r="H137" t="s">
        <v>262</v>
      </c>
      <c r="I137" t="s">
        <v>212</v>
      </c>
      <c r="J137" t="s">
        <v>213</v>
      </c>
      <c r="K137" t="s">
        <v>149</v>
      </c>
      <c r="L137" t="s">
        <v>214</v>
      </c>
      <c r="M137" t="s">
        <v>239</v>
      </c>
      <c r="N137" t="s">
        <v>215</v>
      </c>
      <c r="O137" s="57">
        <v>46272.739537037036</v>
      </c>
      <c r="P137" s="57">
        <v>46272.740347222221</v>
      </c>
      <c r="Q137">
        <v>69385604</v>
      </c>
      <c r="S137">
        <v>152413168010</v>
      </c>
      <c r="T137" t="s">
        <v>3485</v>
      </c>
      <c r="U137" t="s">
        <v>3486</v>
      </c>
      <c r="V137" t="s">
        <v>3487</v>
      </c>
      <c r="Z137">
        <v>112.73616680000001</v>
      </c>
      <c r="AA137">
        <v>-7.2560969000000002</v>
      </c>
      <c r="AB137" t="s">
        <v>3488</v>
      </c>
      <c r="AC137" t="s">
        <v>236</v>
      </c>
      <c r="AL137" t="s">
        <v>217</v>
      </c>
      <c r="AM137" t="s">
        <v>3489</v>
      </c>
      <c r="AN137" t="s">
        <v>6</v>
      </c>
      <c r="AO137" s="57">
        <v>46212.746655092589</v>
      </c>
      <c r="AP137" s="57">
        <v>46279.333333333336</v>
      </c>
      <c r="AR137" t="s">
        <v>240</v>
      </c>
      <c r="AS137" t="s">
        <v>575</v>
      </c>
      <c r="AT137" t="s">
        <v>344</v>
      </c>
      <c r="AV137" t="s">
        <v>239</v>
      </c>
      <c r="AW137" t="s">
        <v>1183</v>
      </c>
      <c r="AX137" t="s">
        <v>222</v>
      </c>
      <c r="BA137" s="57">
        <v>46279.333333333336</v>
      </c>
      <c r="BB137" t="s">
        <v>3489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SURABAYA SELATAN</v>
      </c>
    </row>
    <row r="138" spans="1:61">
      <c r="A138">
        <v>149</v>
      </c>
      <c r="B138">
        <v>1002575809</v>
      </c>
      <c r="C138">
        <v>3</v>
      </c>
      <c r="D138" t="s">
        <v>59</v>
      </c>
      <c r="E138">
        <v>4</v>
      </c>
      <c r="F138" t="s">
        <v>242</v>
      </c>
      <c r="G138" t="s">
        <v>242</v>
      </c>
      <c r="H138" t="s">
        <v>288</v>
      </c>
      <c r="I138" t="s">
        <v>212</v>
      </c>
      <c r="J138" t="s">
        <v>213</v>
      </c>
      <c r="K138" t="s">
        <v>149</v>
      </c>
      <c r="L138" t="s">
        <v>214</v>
      </c>
      <c r="M138" t="s">
        <v>239</v>
      </c>
      <c r="N138" t="s">
        <v>215</v>
      </c>
      <c r="O138" s="57">
        <v>46272.702060185184</v>
      </c>
      <c r="P138" s="57">
        <v>46272.702789351853</v>
      </c>
      <c r="Q138">
        <v>69385588</v>
      </c>
      <c r="S138">
        <v>146137147888</v>
      </c>
      <c r="T138" t="s">
        <v>3490</v>
      </c>
      <c r="U138" t="s">
        <v>3491</v>
      </c>
      <c r="V138" t="s">
        <v>3492</v>
      </c>
      <c r="Z138">
        <v>110.19097715772899</v>
      </c>
      <c r="AA138">
        <v>-7.4640438536229397</v>
      </c>
      <c r="AB138" t="s">
        <v>3493</v>
      </c>
      <c r="AC138" t="s">
        <v>236</v>
      </c>
      <c r="AL138" t="s">
        <v>217</v>
      </c>
      <c r="AM138" t="s">
        <v>3494</v>
      </c>
      <c r="AN138" t="s">
        <v>6</v>
      </c>
      <c r="AO138" s="57">
        <v>46212.704895833333</v>
      </c>
      <c r="AP138" s="57">
        <v>46279.541666666664</v>
      </c>
      <c r="AR138" t="s">
        <v>240</v>
      </c>
      <c r="AS138" t="s">
        <v>219</v>
      </c>
      <c r="AT138" t="s">
        <v>230</v>
      </c>
      <c r="AV138" t="s">
        <v>239</v>
      </c>
      <c r="AW138" t="s">
        <v>890</v>
      </c>
      <c r="AX138" t="s">
        <v>222</v>
      </c>
      <c r="BA138" s="57">
        <v>46279.541666666664</v>
      </c>
      <c r="BB138" t="s">
        <v>3494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e">
        <f>VLOOKUP(H138,Sheet2!$A$1:$B$270,2,FALSE)</f>
        <v>#N/A</v>
      </c>
    </row>
    <row r="139" spans="1:61">
      <c r="A139">
        <v>150</v>
      </c>
      <c r="B139">
        <v>1002575926</v>
      </c>
      <c r="C139">
        <v>3</v>
      </c>
      <c r="D139" t="s">
        <v>45</v>
      </c>
      <c r="E139">
        <v>5</v>
      </c>
      <c r="F139" t="s">
        <v>113</v>
      </c>
      <c r="G139" t="s">
        <v>111</v>
      </c>
      <c r="H139" t="s">
        <v>255</v>
      </c>
      <c r="I139" t="s">
        <v>212</v>
      </c>
      <c r="J139" t="s">
        <v>213</v>
      </c>
      <c r="K139" t="s">
        <v>149</v>
      </c>
      <c r="L139" t="s">
        <v>214</v>
      </c>
      <c r="M139" t="s">
        <v>239</v>
      </c>
      <c r="N139" t="s">
        <v>215</v>
      </c>
      <c r="O139" s="57">
        <v>46272.774953703702</v>
      </c>
      <c r="P139" s="57">
        <v>46272.776458333334</v>
      </c>
      <c r="Q139">
        <v>69385611</v>
      </c>
      <c r="S139">
        <v>172506789188</v>
      </c>
      <c r="T139" t="s">
        <v>3495</v>
      </c>
      <c r="U139" t="s">
        <v>3496</v>
      </c>
      <c r="V139" t="s">
        <v>3497</v>
      </c>
      <c r="Z139">
        <v>121.639951321985</v>
      </c>
      <c r="AA139">
        <v>-8.8573916569702806</v>
      </c>
      <c r="AB139" t="s">
        <v>3498</v>
      </c>
      <c r="AC139" t="s">
        <v>236</v>
      </c>
      <c r="AL139" t="s">
        <v>217</v>
      </c>
      <c r="AM139" t="s">
        <v>3499</v>
      </c>
      <c r="AN139" t="s">
        <v>6</v>
      </c>
      <c r="AO139" s="57">
        <v>46212.777685185189</v>
      </c>
      <c r="AP139" s="57">
        <v>46274.541666666664</v>
      </c>
      <c r="AR139" t="s">
        <v>240</v>
      </c>
      <c r="AS139" t="s">
        <v>111</v>
      </c>
      <c r="AT139" t="s">
        <v>230</v>
      </c>
      <c r="AV139" t="s">
        <v>239</v>
      </c>
      <c r="AW139" t="s">
        <v>883</v>
      </c>
      <c r="AX139" t="s">
        <v>222</v>
      </c>
      <c r="BA139" s="57">
        <v>46274.541666666664</v>
      </c>
      <c r="BB139" t="s">
        <v>3499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ENDE</v>
      </c>
    </row>
    <row r="140" spans="1:61">
      <c r="A140">
        <v>151</v>
      </c>
      <c r="B140">
        <v>1002574592</v>
      </c>
      <c r="C140">
        <v>3</v>
      </c>
      <c r="D140" t="s">
        <v>45</v>
      </c>
      <c r="E140">
        <v>5</v>
      </c>
      <c r="F140" t="s">
        <v>210</v>
      </c>
      <c r="G140" t="s">
        <v>118</v>
      </c>
      <c r="H140" t="s">
        <v>211</v>
      </c>
      <c r="I140" t="s">
        <v>212</v>
      </c>
      <c r="J140" t="s">
        <v>213</v>
      </c>
      <c r="K140" t="s">
        <v>149</v>
      </c>
      <c r="L140" t="s">
        <v>214</v>
      </c>
      <c r="M140" t="s">
        <v>239</v>
      </c>
      <c r="N140" t="s">
        <v>215</v>
      </c>
      <c r="O140" s="57">
        <v>46272.477048611108</v>
      </c>
      <c r="P140" s="57">
        <v>46272.477789351855</v>
      </c>
      <c r="Q140">
        <v>69385147</v>
      </c>
      <c r="S140">
        <v>172606792448</v>
      </c>
      <c r="T140" t="s">
        <v>3500</v>
      </c>
      <c r="U140" t="s">
        <v>3501</v>
      </c>
      <c r="V140" t="s">
        <v>3502</v>
      </c>
      <c r="Z140">
        <v>117.433154024183</v>
      </c>
      <c r="AA140">
        <v>-8.4947332478031097</v>
      </c>
      <c r="AB140" t="s">
        <v>3503</v>
      </c>
      <c r="AC140" t="s">
        <v>216</v>
      </c>
      <c r="AL140" t="s">
        <v>217</v>
      </c>
      <c r="AM140" t="s">
        <v>3504</v>
      </c>
      <c r="AN140" t="s">
        <v>6</v>
      </c>
      <c r="AO140" s="57">
        <v>46212.486145833333</v>
      </c>
      <c r="AP140" s="57">
        <v>46274.541666666664</v>
      </c>
      <c r="AR140" t="s">
        <v>240</v>
      </c>
      <c r="AS140" t="s">
        <v>219</v>
      </c>
      <c r="AT140" t="s">
        <v>230</v>
      </c>
      <c r="AV140" t="s">
        <v>239</v>
      </c>
      <c r="AW140" t="s">
        <v>889</v>
      </c>
      <c r="AX140" t="s">
        <v>222</v>
      </c>
      <c r="BA140" s="57">
        <v>46274.541666666664</v>
      </c>
      <c r="BB140" t="s">
        <v>3504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SUMBAWA</v>
      </c>
    </row>
    <row r="141" spans="1:61">
      <c r="A141">
        <v>152</v>
      </c>
      <c r="B141">
        <v>1002574645</v>
      </c>
      <c r="C141">
        <v>3</v>
      </c>
      <c r="D141" t="s">
        <v>59</v>
      </c>
      <c r="E141">
        <v>4</v>
      </c>
      <c r="F141" t="s">
        <v>242</v>
      </c>
      <c r="G141" t="s">
        <v>242</v>
      </c>
      <c r="H141" t="s">
        <v>288</v>
      </c>
      <c r="I141" t="s">
        <v>212</v>
      </c>
      <c r="J141" t="s">
        <v>213</v>
      </c>
      <c r="K141" t="s">
        <v>149</v>
      </c>
      <c r="L141" t="s">
        <v>214</v>
      </c>
      <c r="M141" t="s">
        <v>239</v>
      </c>
      <c r="N141" t="s">
        <v>215</v>
      </c>
      <c r="O141" s="57">
        <v>46272.48537037037</v>
      </c>
      <c r="P141" s="57">
        <v>46272.486180555556</v>
      </c>
      <c r="Q141">
        <v>69385161</v>
      </c>
      <c r="S141">
        <v>146137147866</v>
      </c>
      <c r="T141" t="s">
        <v>3505</v>
      </c>
      <c r="U141" t="s">
        <v>3506</v>
      </c>
      <c r="V141" t="s">
        <v>3507</v>
      </c>
      <c r="Z141">
        <v>110.24799350000001</v>
      </c>
      <c r="AA141">
        <v>-7.4611879999999999</v>
      </c>
      <c r="AB141" t="s">
        <v>3508</v>
      </c>
      <c r="AC141" t="s">
        <v>236</v>
      </c>
      <c r="AL141" t="s">
        <v>217</v>
      </c>
      <c r="AM141" t="s">
        <v>3509</v>
      </c>
      <c r="AN141" t="s">
        <v>6</v>
      </c>
      <c r="AO141" s="57">
        <v>46212.486145833333</v>
      </c>
      <c r="AP141" s="57">
        <v>46275.625</v>
      </c>
      <c r="AR141" t="s">
        <v>240</v>
      </c>
      <c r="AS141" t="s">
        <v>219</v>
      </c>
      <c r="AT141" t="s">
        <v>230</v>
      </c>
      <c r="AV141" t="s">
        <v>239</v>
      </c>
      <c r="AW141" t="s">
        <v>889</v>
      </c>
      <c r="AX141" t="s">
        <v>222</v>
      </c>
      <c r="BA141" s="57">
        <v>46275.625</v>
      </c>
      <c r="BB141" t="s">
        <v>3509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e">
        <f>VLOOKUP(H141,Sheet2!$A$1:$B$270,2,FALSE)</f>
        <v>#N/A</v>
      </c>
    </row>
    <row r="142" spans="1:61">
      <c r="A142">
        <v>153</v>
      </c>
      <c r="B142">
        <v>1002575954</v>
      </c>
      <c r="C142">
        <v>3</v>
      </c>
      <c r="D142" t="s">
        <v>45</v>
      </c>
      <c r="E142">
        <v>5</v>
      </c>
      <c r="F142" t="s">
        <v>210</v>
      </c>
      <c r="G142" t="s">
        <v>118</v>
      </c>
      <c r="H142" t="s">
        <v>211</v>
      </c>
      <c r="I142" t="s">
        <v>212</v>
      </c>
      <c r="J142" t="s">
        <v>213</v>
      </c>
      <c r="K142" t="s">
        <v>149</v>
      </c>
      <c r="L142" t="s">
        <v>214</v>
      </c>
      <c r="M142" t="s">
        <v>239</v>
      </c>
      <c r="N142" t="s">
        <v>215</v>
      </c>
      <c r="O142" s="57">
        <v>46272.822870370372</v>
      </c>
      <c r="P142" s="57">
        <v>46272.823622685188</v>
      </c>
      <c r="Q142">
        <v>69385644</v>
      </c>
      <c r="S142">
        <v>172606792456</v>
      </c>
      <c r="T142" t="s">
        <v>3510</v>
      </c>
      <c r="U142" t="s">
        <v>3511</v>
      </c>
      <c r="V142" t="s">
        <v>3512</v>
      </c>
      <c r="Z142">
        <v>117.40047030150799</v>
      </c>
      <c r="AA142">
        <v>-8.4700250887421191</v>
      </c>
      <c r="AB142" t="s">
        <v>3513</v>
      </c>
      <c r="AC142" t="s">
        <v>216</v>
      </c>
      <c r="AL142" t="s">
        <v>217</v>
      </c>
      <c r="AM142" t="s">
        <v>3514</v>
      </c>
      <c r="AN142" t="s">
        <v>6</v>
      </c>
      <c r="AO142" s="57">
        <v>46212.829745370371</v>
      </c>
      <c r="AP142" s="57">
        <v>46275.333333333336</v>
      </c>
      <c r="AR142" t="s">
        <v>240</v>
      </c>
      <c r="AS142" t="s">
        <v>219</v>
      </c>
      <c r="AT142" t="s">
        <v>230</v>
      </c>
      <c r="AV142" t="s">
        <v>239</v>
      </c>
      <c r="AW142" t="s">
        <v>889</v>
      </c>
      <c r="AX142" t="s">
        <v>222</v>
      </c>
      <c r="BA142" s="57">
        <v>46275.333333333336</v>
      </c>
      <c r="BB142" t="s">
        <v>3514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SUMBAWA</v>
      </c>
    </row>
    <row r="143" spans="1:61">
      <c r="A143">
        <v>154</v>
      </c>
      <c r="B143">
        <v>1002568091</v>
      </c>
      <c r="C143">
        <v>3</v>
      </c>
      <c r="D143" t="s">
        <v>34</v>
      </c>
      <c r="E143">
        <v>5</v>
      </c>
      <c r="F143" t="s">
        <v>563</v>
      </c>
      <c r="G143" t="s">
        <v>83</v>
      </c>
      <c r="H143" t="s">
        <v>379</v>
      </c>
      <c r="I143" t="s">
        <v>212</v>
      </c>
      <c r="J143" t="s">
        <v>213</v>
      </c>
      <c r="K143" t="s">
        <v>149</v>
      </c>
      <c r="M143" t="s">
        <v>239</v>
      </c>
      <c r="N143" t="s">
        <v>581</v>
      </c>
      <c r="O143" s="57">
        <v>46267.646006944444</v>
      </c>
      <c r="P143" s="57">
        <v>46273.801400462966</v>
      </c>
      <c r="Q143">
        <v>69382438</v>
      </c>
      <c r="S143">
        <v>172422212787</v>
      </c>
      <c r="T143" t="s">
        <v>3515</v>
      </c>
      <c r="U143" t="s">
        <v>1518</v>
      </c>
      <c r="V143" t="s">
        <v>3516</v>
      </c>
      <c r="Z143">
        <v>115.23882470777799</v>
      </c>
      <c r="AA143">
        <v>-8.6362490982523408</v>
      </c>
      <c r="AB143" t="s">
        <v>1519</v>
      </c>
      <c r="AC143" t="s">
        <v>284</v>
      </c>
      <c r="AL143" t="s">
        <v>217</v>
      </c>
      <c r="AM143" t="s">
        <v>3517</v>
      </c>
      <c r="AN143" t="s">
        <v>6</v>
      </c>
      <c r="AO143" s="57">
        <v>46062.652743055558</v>
      </c>
      <c r="AP143" s="57">
        <v>46275.333333333336</v>
      </c>
      <c r="AR143" t="s">
        <v>240</v>
      </c>
      <c r="AS143" t="s">
        <v>1520</v>
      </c>
      <c r="AT143" t="s">
        <v>220</v>
      </c>
      <c r="AV143" t="s">
        <v>239</v>
      </c>
      <c r="AW143" t="s">
        <v>598</v>
      </c>
      <c r="AX143" t="s">
        <v>222</v>
      </c>
      <c r="BA143" s="57">
        <v>46275.333333333336</v>
      </c>
      <c r="BB143" t="s">
        <v>3517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SANUR</v>
      </c>
    </row>
    <row r="144" spans="1:61">
      <c r="A144">
        <v>155</v>
      </c>
      <c r="B144">
        <v>1002577067</v>
      </c>
      <c r="C144">
        <v>3</v>
      </c>
      <c r="D144" t="s">
        <v>55</v>
      </c>
      <c r="E144">
        <v>5</v>
      </c>
      <c r="F144" t="s">
        <v>227</v>
      </c>
      <c r="G144" t="s">
        <v>121</v>
      </c>
      <c r="H144" t="s">
        <v>377</v>
      </c>
      <c r="I144" t="s">
        <v>212</v>
      </c>
      <c r="J144" t="s">
        <v>213</v>
      </c>
      <c r="K144" t="s">
        <v>149</v>
      </c>
      <c r="M144" t="s">
        <v>576</v>
      </c>
      <c r="N144" t="s">
        <v>215</v>
      </c>
      <c r="O144" s="57">
        <v>46273.587511574071</v>
      </c>
      <c r="P144" s="57">
        <v>46273.713946759257</v>
      </c>
      <c r="Q144">
        <v>69386133</v>
      </c>
      <c r="S144">
        <v>152435910348</v>
      </c>
      <c r="T144" t="s">
        <v>3518</v>
      </c>
      <c r="U144" t="s">
        <v>3519</v>
      </c>
      <c r="Z144">
        <v>112.703694029292</v>
      </c>
      <c r="AA144">
        <v>-7.04341277816164</v>
      </c>
      <c r="AB144" t="s">
        <v>3520</v>
      </c>
      <c r="AC144" t="s">
        <v>229</v>
      </c>
      <c r="AO144" s="57">
        <v>46243.601111111115</v>
      </c>
      <c r="AR144" t="s">
        <v>5</v>
      </c>
      <c r="AS144" t="s">
        <v>219</v>
      </c>
      <c r="AT144" t="s">
        <v>230</v>
      </c>
      <c r="AV144" t="s">
        <v>3521</v>
      </c>
      <c r="AW144" t="s">
        <v>3522</v>
      </c>
      <c r="AX144" t="s">
        <v>222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MADURA</v>
      </c>
    </row>
    <row r="145" spans="1:61">
      <c r="A145">
        <v>156</v>
      </c>
      <c r="B145">
        <v>1002576169</v>
      </c>
      <c r="C145">
        <v>3</v>
      </c>
      <c r="D145" t="s">
        <v>51</v>
      </c>
      <c r="E145">
        <v>4</v>
      </c>
      <c r="F145" t="s">
        <v>234</v>
      </c>
      <c r="G145" t="s">
        <v>562</v>
      </c>
      <c r="H145" t="s">
        <v>588</v>
      </c>
      <c r="I145" t="s">
        <v>212</v>
      </c>
      <c r="J145" t="s">
        <v>213</v>
      </c>
      <c r="K145" t="s">
        <v>149</v>
      </c>
      <c r="M145" t="s">
        <v>576</v>
      </c>
      <c r="N145" t="s">
        <v>215</v>
      </c>
      <c r="O145" s="57">
        <v>46273.374837962961</v>
      </c>
      <c r="P145" s="57">
        <v>46273.662268518521</v>
      </c>
      <c r="Q145">
        <v>69385745</v>
      </c>
      <c r="S145">
        <v>142505404338</v>
      </c>
      <c r="T145" t="s">
        <v>3523</v>
      </c>
      <c r="U145" t="s">
        <v>3146</v>
      </c>
      <c r="Z145">
        <v>110.80988120000001</v>
      </c>
      <c r="AA145">
        <v>-7.5623274</v>
      </c>
      <c r="AB145" t="s">
        <v>3147</v>
      </c>
      <c r="AC145" t="s">
        <v>225</v>
      </c>
      <c r="AO145" s="57">
        <v>46243.382407407407</v>
      </c>
      <c r="AR145" t="s">
        <v>5</v>
      </c>
      <c r="AS145" t="s">
        <v>219</v>
      </c>
      <c r="AT145" t="s">
        <v>230</v>
      </c>
      <c r="AV145" t="s">
        <v>3524</v>
      </c>
      <c r="AW145" t="s">
        <v>3525</v>
      </c>
      <c r="AX145" t="s">
        <v>222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e">
        <f>VLOOKUP(H145,Sheet2!$A$1:$B$270,2,FALSE)</f>
        <v>#N/A</v>
      </c>
    </row>
    <row r="146" spans="1:61">
      <c r="A146">
        <v>157</v>
      </c>
      <c r="B146">
        <v>1002576801</v>
      </c>
      <c r="C146">
        <v>3</v>
      </c>
      <c r="D146" t="s">
        <v>49</v>
      </c>
      <c r="E146">
        <v>4</v>
      </c>
      <c r="F146" t="s">
        <v>245</v>
      </c>
      <c r="G146" t="s">
        <v>2524</v>
      </c>
      <c r="H146" t="s">
        <v>3212</v>
      </c>
      <c r="I146" t="s">
        <v>212</v>
      </c>
      <c r="J146" t="s">
        <v>213</v>
      </c>
      <c r="K146" t="s">
        <v>149</v>
      </c>
      <c r="M146" t="s">
        <v>576</v>
      </c>
      <c r="N146" t="s">
        <v>215</v>
      </c>
      <c r="O146" s="57">
        <v>46273.508668981478</v>
      </c>
      <c r="P146" s="57">
        <v>46273.674513888887</v>
      </c>
      <c r="Q146">
        <v>69385979</v>
      </c>
      <c r="S146">
        <v>146457106483</v>
      </c>
      <c r="T146" t="s">
        <v>3526</v>
      </c>
      <c r="U146" t="s">
        <v>3527</v>
      </c>
      <c r="Z146">
        <v>110.202409</v>
      </c>
      <c r="AA146">
        <v>-6.9217510000000004</v>
      </c>
      <c r="AB146" t="s">
        <v>3528</v>
      </c>
      <c r="AC146" t="s">
        <v>225</v>
      </c>
      <c r="AO146" s="57">
        <v>46243.517731481479</v>
      </c>
      <c r="AR146" t="s">
        <v>5</v>
      </c>
      <c r="AS146" t="s">
        <v>219</v>
      </c>
      <c r="AT146" t="s">
        <v>230</v>
      </c>
      <c r="AV146" t="s">
        <v>3529</v>
      </c>
      <c r="AW146" t="s">
        <v>545</v>
      </c>
      <c r="AX146" t="s">
        <v>222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e">
        <f>VLOOKUP(H146,Sheet2!$A$1:$B$270,2,FALSE)</f>
        <v>#N/A</v>
      </c>
    </row>
    <row r="147" spans="1:61">
      <c r="A147">
        <v>158</v>
      </c>
      <c r="B147">
        <v>1002573908</v>
      </c>
      <c r="C147">
        <v>3</v>
      </c>
      <c r="D147" t="s">
        <v>42</v>
      </c>
      <c r="E147">
        <v>5</v>
      </c>
      <c r="F147" t="s">
        <v>232</v>
      </c>
      <c r="G147" t="s">
        <v>105</v>
      </c>
      <c r="H147" t="s">
        <v>434</v>
      </c>
      <c r="I147" t="s">
        <v>212</v>
      </c>
      <c r="J147" t="s">
        <v>213</v>
      </c>
      <c r="K147" t="s">
        <v>149</v>
      </c>
      <c r="M147" t="s">
        <v>576</v>
      </c>
      <c r="N147" t="s">
        <v>215</v>
      </c>
      <c r="O147" s="57">
        <v>46272.368692129632</v>
      </c>
      <c r="P147" s="57">
        <v>46273.628692129627</v>
      </c>
      <c r="Q147">
        <v>69384987</v>
      </c>
      <c r="S147">
        <v>152330220830</v>
      </c>
      <c r="T147" t="s">
        <v>3530</v>
      </c>
      <c r="U147" t="s">
        <v>3531</v>
      </c>
      <c r="Z147">
        <v>112.50722500000001</v>
      </c>
      <c r="AA147">
        <v>-7.5153850000000002</v>
      </c>
      <c r="AB147" t="s">
        <v>3532</v>
      </c>
      <c r="AC147" t="s">
        <v>229</v>
      </c>
      <c r="AO147" s="57">
        <v>46212.371504629627</v>
      </c>
      <c r="AR147" t="s">
        <v>5</v>
      </c>
      <c r="AS147" t="s">
        <v>105</v>
      </c>
      <c r="AT147" t="s">
        <v>230</v>
      </c>
      <c r="AV147" t="s">
        <v>3533</v>
      </c>
      <c r="AW147" t="s">
        <v>545</v>
      </c>
      <c r="AX147" t="s">
        <v>222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MOJOKERTO</v>
      </c>
    </row>
    <row r="148" spans="1:61">
      <c r="A148">
        <v>159</v>
      </c>
      <c r="B148">
        <v>1002574588</v>
      </c>
      <c r="C148">
        <v>3</v>
      </c>
      <c r="D148" t="s">
        <v>45</v>
      </c>
      <c r="E148">
        <v>5</v>
      </c>
      <c r="F148" t="s">
        <v>210</v>
      </c>
      <c r="G148" t="s">
        <v>118</v>
      </c>
      <c r="H148" t="s">
        <v>454</v>
      </c>
      <c r="I148" t="s">
        <v>212</v>
      </c>
      <c r="J148" t="s">
        <v>213</v>
      </c>
      <c r="K148" t="s">
        <v>149</v>
      </c>
      <c r="M148" t="s">
        <v>576</v>
      </c>
      <c r="N148" t="s">
        <v>215</v>
      </c>
      <c r="O148" s="57">
        <v>46272.478472222225</v>
      </c>
      <c r="P148" s="57">
        <v>46273.435972222222</v>
      </c>
      <c r="Q148">
        <v>69385138</v>
      </c>
      <c r="S148">
        <v>172608206305</v>
      </c>
      <c r="T148" t="s">
        <v>3534</v>
      </c>
      <c r="U148" t="s">
        <v>3535</v>
      </c>
      <c r="Z148">
        <v>116.737335</v>
      </c>
      <c r="AA148">
        <v>-8.9728770000000004</v>
      </c>
      <c r="AB148" t="s">
        <v>3536</v>
      </c>
      <c r="AC148" t="s">
        <v>285</v>
      </c>
      <c r="AO148" s="57">
        <v>46212.486145833333</v>
      </c>
      <c r="AR148" t="s">
        <v>5</v>
      </c>
      <c r="AS148" t="s">
        <v>907</v>
      </c>
      <c r="AT148" t="s">
        <v>220</v>
      </c>
      <c r="AV148" t="s">
        <v>3537</v>
      </c>
      <c r="AW148" t="s">
        <v>545</v>
      </c>
      <c r="AX148" t="s">
        <v>222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SUMBAWA</v>
      </c>
    </row>
    <row r="149" spans="1:61">
      <c r="A149">
        <v>160</v>
      </c>
      <c r="B149">
        <v>1002568753</v>
      </c>
      <c r="C149">
        <v>3</v>
      </c>
      <c r="D149" t="s">
        <v>45</v>
      </c>
      <c r="E149">
        <v>5</v>
      </c>
      <c r="F149" t="s">
        <v>210</v>
      </c>
      <c r="G149" t="s">
        <v>118</v>
      </c>
      <c r="H149" t="s">
        <v>277</v>
      </c>
      <c r="I149" t="s">
        <v>212</v>
      </c>
      <c r="J149" t="s">
        <v>213</v>
      </c>
      <c r="K149" t="s">
        <v>149</v>
      </c>
      <c r="M149" t="s">
        <v>576</v>
      </c>
      <c r="N149" t="s">
        <v>215</v>
      </c>
      <c r="O149" s="57">
        <v>46268.363275462965</v>
      </c>
      <c r="P149" s="57">
        <v>46273.674675925926</v>
      </c>
      <c r="Q149">
        <v>69382753</v>
      </c>
      <c r="S149">
        <v>172610203605</v>
      </c>
      <c r="T149" t="s">
        <v>2624</v>
      </c>
      <c r="U149" t="s">
        <v>2625</v>
      </c>
      <c r="Z149">
        <v>116.850988</v>
      </c>
      <c r="AA149">
        <v>-8.734769</v>
      </c>
      <c r="AB149" t="s">
        <v>2626</v>
      </c>
      <c r="AC149" t="s">
        <v>285</v>
      </c>
      <c r="AO149" s="57">
        <v>46090.37158564815</v>
      </c>
      <c r="AR149" t="s">
        <v>5</v>
      </c>
      <c r="AS149" t="s">
        <v>907</v>
      </c>
      <c r="AT149" t="s">
        <v>230</v>
      </c>
      <c r="AV149" t="s">
        <v>2627</v>
      </c>
      <c r="AW149" t="s">
        <v>571</v>
      </c>
      <c r="AX149" t="s">
        <v>222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SUMBAWA</v>
      </c>
    </row>
    <row r="150" spans="1:61">
      <c r="A150">
        <v>161</v>
      </c>
      <c r="B150">
        <v>1002568709</v>
      </c>
      <c r="C150">
        <v>3</v>
      </c>
      <c r="D150" t="s">
        <v>34</v>
      </c>
      <c r="E150">
        <v>5</v>
      </c>
      <c r="F150" t="s">
        <v>554</v>
      </c>
      <c r="G150" t="s">
        <v>85</v>
      </c>
      <c r="H150" t="s">
        <v>279</v>
      </c>
      <c r="I150" t="s">
        <v>212</v>
      </c>
      <c r="J150" t="s">
        <v>213</v>
      </c>
      <c r="K150" t="s">
        <v>149</v>
      </c>
      <c r="M150" t="s">
        <v>576</v>
      </c>
      <c r="N150" t="s">
        <v>215</v>
      </c>
      <c r="O150" s="57">
        <v>46268.356527777774</v>
      </c>
      <c r="P150" s="57">
        <v>46268.38484953704</v>
      </c>
      <c r="Q150">
        <v>69382703</v>
      </c>
      <c r="S150">
        <v>172413244716</v>
      </c>
      <c r="T150" t="s">
        <v>2628</v>
      </c>
      <c r="U150" t="s">
        <v>2219</v>
      </c>
      <c r="Z150">
        <v>115.143073</v>
      </c>
      <c r="AA150">
        <v>-8.5688189999999995</v>
      </c>
      <c r="AB150" t="s">
        <v>2415</v>
      </c>
      <c r="AC150" t="s">
        <v>229</v>
      </c>
      <c r="AO150" s="57">
        <v>46090.361134259256</v>
      </c>
      <c r="AR150" t="s">
        <v>5</v>
      </c>
      <c r="AS150" t="s">
        <v>85</v>
      </c>
      <c r="AT150" t="s">
        <v>344</v>
      </c>
      <c r="AV150" t="s">
        <v>2629</v>
      </c>
      <c r="AW150" t="s">
        <v>545</v>
      </c>
      <c r="AX150" t="s">
        <v>222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TABANAN</v>
      </c>
    </row>
    <row r="151" spans="1:61">
      <c r="A151">
        <v>162</v>
      </c>
      <c r="B151">
        <v>1002570552</v>
      </c>
      <c r="C151">
        <v>3</v>
      </c>
      <c r="D151" t="s">
        <v>59</v>
      </c>
      <c r="E151">
        <v>4</v>
      </c>
      <c r="F151" t="s">
        <v>223</v>
      </c>
      <c r="G151" t="s">
        <v>223</v>
      </c>
      <c r="H151" t="s">
        <v>2630</v>
      </c>
      <c r="I151" t="s">
        <v>212</v>
      </c>
      <c r="J151" t="s">
        <v>213</v>
      </c>
      <c r="K151" t="s">
        <v>149</v>
      </c>
      <c r="M151" t="s">
        <v>576</v>
      </c>
      <c r="N151" t="s">
        <v>215</v>
      </c>
      <c r="O151" s="57">
        <v>46268.707685185182</v>
      </c>
      <c r="P151" s="57">
        <v>46273.648449074077</v>
      </c>
      <c r="Q151">
        <v>69383438</v>
      </c>
      <c r="S151">
        <v>146388101172</v>
      </c>
      <c r="T151" t="s">
        <v>2631</v>
      </c>
      <c r="U151" t="s">
        <v>2632</v>
      </c>
      <c r="Z151">
        <v>109.135374</v>
      </c>
      <c r="AA151">
        <v>-7.3749010000000004</v>
      </c>
      <c r="AB151" t="s">
        <v>2633</v>
      </c>
      <c r="AC151" t="s">
        <v>225</v>
      </c>
      <c r="AO151" s="57">
        <v>46090.715532407405</v>
      </c>
      <c r="AR151" t="s">
        <v>5</v>
      </c>
      <c r="AS151" t="s">
        <v>909</v>
      </c>
      <c r="AT151" t="s">
        <v>230</v>
      </c>
      <c r="AV151" t="s">
        <v>3538</v>
      </c>
      <c r="AW151" t="s">
        <v>545</v>
      </c>
      <c r="AX151" t="s">
        <v>222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e">
        <f>VLOOKUP(H151,Sheet2!$A$1:$B$270,2,FALSE)</f>
        <v>#N/A</v>
      </c>
    </row>
    <row r="152" spans="1:61">
      <c r="A152">
        <v>163</v>
      </c>
      <c r="B152">
        <v>1002566538</v>
      </c>
      <c r="C152">
        <v>3</v>
      </c>
      <c r="D152" t="s">
        <v>59</v>
      </c>
      <c r="E152">
        <v>4</v>
      </c>
      <c r="F152" t="s">
        <v>549</v>
      </c>
      <c r="G152" t="s">
        <v>582</v>
      </c>
      <c r="H152" t="s">
        <v>583</v>
      </c>
      <c r="I152" t="s">
        <v>212</v>
      </c>
      <c r="J152" t="s">
        <v>213</v>
      </c>
      <c r="K152" t="s">
        <v>149</v>
      </c>
      <c r="M152" t="s">
        <v>576</v>
      </c>
      <c r="N152" t="s">
        <v>215</v>
      </c>
      <c r="O152" s="57">
        <v>46266.965520833335</v>
      </c>
      <c r="P152" s="57">
        <v>46273.677372685182</v>
      </c>
      <c r="Q152">
        <v>69381894</v>
      </c>
      <c r="S152">
        <v>146130138736</v>
      </c>
      <c r="T152" t="s">
        <v>1039</v>
      </c>
      <c r="U152" t="s">
        <v>1040</v>
      </c>
      <c r="Z152">
        <v>110.433431469799</v>
      </c>
      <c r="AA152">
        <v>-7.7632600050565603</v>
      </c>
      <c r="AB152" t="s">
        <v>1041</v>
      </c>
      <c r="AC152" t="s">
        <v>285</v>
      </c>
      <c r="AO152" s="57">
        <v>46031.975787037038</v>
      </c>
      <c r="AR152" t="s">
        <v>5</v>
      </c>
      <c r="AS152" t="s">
        <v>903</v>
      </c>
      <c r="AT152" t="s">
        <v>230</v>
      </c>
      <c r="AV152" t="s">
        <v>3539</v>
      </c>
      <c r="AW152" t="s">
        <v>545</v>
      </c>
      <c r="AX152" t="s">
        <v>222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e">
        <f>VLOOKUP(H152,Sheet2!$A$1:$B$270,2,FALSE)</f>
        <v>#N/A</v>
      </c>
    </row>
    <row r="153" spans="1:61">
      <c r="A153">
        <v>164</v>
      </c>
      <c r="B153">
        <v>1002576957</v>
      </c>
      <c r="C153">
        <v>3</v>
      </c>
      <c r="D153" t="s">
        <v>55</v>
      </c>
      <c r="E153">
        <v>5</v>
      </c>
      <c r="F153" t="s">
        <v>261</v>
      </c>
      <c r="G153" t="s">
        <v>123</v>
      </c>
      <c r="H153" t="s">
        <v>267</v>
      </c>
      <c r="I153" t="s">
        <v>212</v>
      </c>
      <c r="J153" t="s">
        <v>213</v>
      </c>
      <c r="K153" t="s">
        <v>149</v>
      </c>
      <c r="L153" t="s">
        <v>214</v>
      </c>
      <c r="M153" t="s">
        <v>280</v>
      </c>
      <c r="N153" t="s">
        <v>215</v>
      </c>
      <c r="O153" s="57">
        <v>46273.5624537037</v>
      </c>
      <c r="P153" s="57">
        <v>46273.900173611109</v>
      </c>
      <c r="Q153">
        <v>69386085</v>
      </c>
      <c r="S153">
        <v>152407282324</v>
      </c>
      <c r="T153" t="s">
        <v>3540</v>
      </c>
      <c r="U153" t="s">
        <v>3541</v>
      </c>
      <c r="V153" t="s">
        <v>3542</v>
      </c>
      <c r="Z153">
        <v>112.7982543</v>
      </c>
      <c r="AA153">
        <v>-7.2505226999999897</v>
      </c>
      <c r="AB153" t="s">
        <v>3543</v>
      </c>
      <c r="AC153" t="s">
        <v>236</v>
      </c>
      <c r="AL153" t="s">
        <v>217</v>
      </c>
      <c r="AM153" t="s">
        <v>3544</v>
      </c>
      <c r="AN153" t="s">
        <v>6</v>
      </c>
      <c r="AO153" s="57">
        <v>46243.569351851853</v>
      </c>
      <c r="AP153" s="57">
        <v>46274.458333333336</v>
      </c>
      <c r="AR153" t="s">
        <v>240</v>
      </c>
      <c r="AS153" t="s">
        <v>123</v>
      </c>
      <c r="AT153" t="s">
        <v>230</v>
      </c>
      <c r="AV153" t="s">
        <v>826</v>
      </c>
      <c r="AW153" t="s">
        <v>886</v>
      </c>
      <c r="AX153" t="s">
        <v>222</v>
      </c>
      <c r="BA153" s="57">
        <v>46274.458333333336</v>
      </c>
      <c r="BB153" t="s">
        <v>3544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str">
        <f>VLOOKUP(H153,Sheet2!$A$1:$B$270,2,FALSE)</f>
        <v>SURABAYA UTARA</v>
      </c>
    </row>
    <row r="154" spans="1:61">
      <c r="A154">
        <v>165</v>
      </c>
      <c r="B154">
        <v>1002577113</v>
      </c>
      <c r="C154">
        <v>3</v>
      </c>
      <c r="D154" t="s">
        <v>55</v>
      </c>
      <c r="E154">
        <v>5</v>
      </c>
      <c r="F154" t="s">
        <v>227</v>
      </c>
      <c r="G154" t="s">
        <v>127</v>
      </c>
      <c r="H154" t="s">
        <v>228</v>
      </c>
      <c r="I154" t="s">
        <v>212</v>
      </c>
      <c r="J154" t="s">
        <v>213</v>
      </c>
      <c r="K154" t="s">
        <v>149</v>
      </c>
      <c r="L154" t="s">
        <v>214</v>
      </c>
      <c r="M154" t="s">
        <v>280</v>
      </c>
      <c r="N154" t="s">
        <v>215</v>
      </c>
      <c r="O154" s="57">
        <v>46273.595810185187</v>
      </c>
      <c r="P154" s="57">
        <v>46273.899710648147</v>
      </c>
      <c r="Q154">
        <v>69386167</v>
      </c>
      <c r="S154">
        <v>152426928698</v>
      </c>
      <c r="T154" t="s">
        <v>3545</v>
      </c>
      <c r="U154" t="s">
        <v>3546</v>
      </c>
      <c r="V154" t="s">
        <v>3547</v>
      </c>
      <c r="Z154">
        <v>113.41536886990001</v>
      </c>
      <c r="AA154">
        <v>-7.1339380257569296</v>
      </c>
      <c r="AB154" t="s">
        <v>3548</v>
      </c>
      <c r="AC154" t="s">
        <v>216</v>
      </c>
      <c r="AL154" t="s">
        <v>217</v>
      </c>
      <c r="AM154" t="s">
        <v>3549</v>
      </c>
      <c r="AN154" t="s">
        <v>6</v>
      </c>
      <c r="AO154" s="57">
        <v>46243.601111111115</v>
      </c>
      <c r="AP154" s="57">
        <v>46274.458333333336</v>
      </c>
      <c r="AR154" t="s">
        <v>240</v>
      </c>
      <c r="AS154" t="s">
        <v>127</v>
      </c>
      <c r="AT154" t="s">
        <v>220</v>
      </c>
      <c r="AV154" t="s">
        <v>826</v>
      </c>
      <c r="AW154" t="s">
        <v>840</v>
      </c>
      <c r="AX154" t="s">
        <v>222</v>
      </c>
      <c r="BA154" s="57">
        <v>46274.458333333336</v>
      </c>
      <c r="BB154" t="s">
        <v>3549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MADURA</v>
      </c>
    </row>
    <row r="155" spans="1:61">
      <c r="A155">
        <v>166</v>
      </c>
      <c r="B155">
        <v>1002576375</v>
      </c>
      <c r="C155">
        <v>3</v>
      </c>
      <c r="D155" t="s">
        <v>55</v>
      </c>
      <c r="E155">
        <v>5</v>
      </c>
      <c r="F155" t="s">
        <v>227</v>
      </c>
      <c r="G155" t="s">
        <v>127</v>
      </c>
      <c r="H155" t="s">
        <v>228</v>
      </c>
      <c r="I155" t="s">
        <v>212</v>
      </c>
      <c r="J155" t="s">
        <v>213</v>
      </c>
      <c r="K155" t="s">
        <v>149</v>
      </c>
      <c r="M155" t="s">
        <v>280</v>
      </c>
      <c r="N155" t="s">
        <v>215</v>
      </c>
      <c r="O155" s="57">
        <v>46273.418217592596</v>
      </c>
      <c r="P155" s="57">
        <v>46273.901087962964</v>
      </c>
      <c r="Q155">
        <v>69385827</v>
      </c>
      <c r="S155">
        <v>152426928695</v>
      </c>
      <c r="T155" t="s">
        <v>3550</v>
      </c>
      <c r="U155" t="s">
        <v>3551</v>
      </c>
      <c r="V155" t="s">
        <v>3552</v>
      </c>
      <c r="Z155">
        <v>113.48992029999999</v>
      </c>
      <c r="AA155">
        <v>-7.0536259000000001</v>
      </c>
      <c r="AB155" t="s">
        <v>3553</v>
      </c>
      <c r="AC155" t="s">
        <v>229</v>
      </c>
      <c r="AL155" t="s">
        <v>217</v>
      </c>
      <c r="AM155" t="s">
        <v>3554</v>
      </c>
      <c r="AN155" t="s">
        <v>6</v>
      </c>
      <c r="AO155" s="57">
        <v>46243.423483796294</v>
      </c>
      <c r="AP155" s="57">
        <v>46274.458333333336</v>
      </c>
      <c r="AR155" t="s">
        <v>240</v>
      </c>
      <c r="AS155" t="s">
        <v>127</v>
      </c>
      <c r="AT155" t="s">
        <v>230</v>
      </c>
      <c r="AV155" t="s">
        <v>826</v>
      </c>
      <c r="AW155" t="s">
        <v>550</v>
      </c>
      <c r="AX155" t="s">
        <v>222</v>
      </c>
      <c r="BA155" s="57">
        <v>46274.458333333336</v>
      </c>
      <c r="BB155" t="s">
        <v>3554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str">
        <f>VLOOKUP(H155,Sheet2!$A$1:$B$270,2,FALSE)</f>
        <v>MADURA</v>
      </c>
    </row>
    <row r="156" spans="1:61">
      <c r="A156">
        <v>167</v>
      </c>
      <c r="B156">
        <v>1002576179</v>
      </c>
      <c r="C156">
        <v>3</v>
      </c>
      <c r="D156" t="s">
        <v>55</v>
      </c>
      <c r="E156">
        <v>5</v>
      </c>
      <c r="F156" t="s">
        <v>227</v>
      </c>
      <c r="G156" t="s">
        <v>121</v>
      </c>
      <c r="H156" t="s">
        <v>437</v>
      </c>
      <c r="I156" t="s">
        <v>212</v>
      </c>
      <c r="J156" t="s">
        <v>213</v>
      </c>
      <c r="K156" t="s">
        <v>149</v>
      </c>
      <c r="L156" t="s">
        <v>214</v>
      </c>
      <c r="M156" t="s">
        <v>280</v>
      </c>
      <c r="N156" t="s">
        <v>215</v>
      </c>
      <c r="O156" s="57">
        <v>46273.374976851854</v>
      </c>
      <c r="P156" s="57">
        <v>46273.897916666669</v>
      </c>
      <c r="Q156">
        <v>69385720</v>
      </c>
      <c r="S156">
        <v>152438209044</v>
      </c>
      <c r="T156" t="s">
        <v>3555</v>
      </c>
      <c r="U156" t="s">
        <v>3556</v>
      </c>
      <c r="V156" t="s">
        <v>3557</v>
      </c>
      <c r="Z156">
        <v>113.31640508025799</v>
      </c>
      <c r="AA156">
        <v>-6.97481905887072</v>
      </c>
      <c r="AB156" t="s">
        <v>3558</v>
      </c>
      <c r="AC156" t="s">
        <v>216</v>
      </c>
      <c r="AL156" t="s">
        <v>217</v>
      </c>
      <c r="AM156" t="s">
        <v>3559</v>
      </c>
      <c r="AN156" t="s">
        <v>6</v>
      </c>
      <c r="AO156" s="57">
        <v>46243.382407407407</v>
      </c>
      <c r="AP156" s="57">
        <v>46274.333333333336</v>
      </c>
      <c r="AR156" t="s">
        <v>240</v>
      </c>
      <c r="AS156" t="s">
        <v>219</v>
      </c>
      <c r="AT156" t="s">
        <v>220</v>
      </c>
      <c r="AV156" t="s">
        <v>826</v>
      </c>
      <c r="AW156" t="s">
        <v>3560</v>
      </c>
      <c r="AX156" t="s">
        <v>222</v>
      </c>
      <c r="BA156" s="57">
        <v>46274.333333333336</v>
      </c>
      <c r="BB156" t="s">
        <v>3559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MADURA</v>
      </c>
    </row>
    <row r="157" spans="1:61">
      <c r="A157">
        <v>168</v>
      </c>
      <c r="B157">
        <v>1002576206</v>
      </c>
      <c r="C157">
        <v>3</v>
      </c>
      <c r="D157" t="s">
        <v>51</v>
      </c>
      <c r="E157">
        <v>4</v>
      </c>
      <c r="F157" t="s">
        <v>234</v>
      </c>
      <c r="G157" t="s">
        <v>562</v>
      </c>
      <c r="H157" t="s">
        <v>588</v>
      </c>
      <c r="I157" t="s">
        <v>212</v>
      </c>
      <c r="J157" t="s">
        <v>213</v>
      </c>
      <c r="K157" t="s">
        <v>149</v>
      </c>
      <c r="M157" t="s">
        <v>280</v>
      </c>
      <c r="N157" t="s">
        <v>215</v>
      </c>
      <c r="O157" s="57">
        <v>46273.381192129629</v>
      </c>
      <c r="P157" s="57">
        <v>46274.360219907408</v>
      </c>
      <c r="Q157">
        <v>69385765</v>
      </c>
      <c r="S157">
        <v>142505404340</v>
      </c>
      <c r="T157" t="s">
        <v>3561</v>
      </c>
      <c r="U157" t="s">
        <v>3146</v>
      </c>
      <c r="V157" t="s">
        <v>3562</v>
      </c>
      <c r="Z157">
        <v>110.8094309</v>
      </c>
      <c r="AA157">
        <v>-7.5631282000000004</v>
      </c>
      <c r="AB157" t="s">
        <v>3147</v>
      </c>
      <c r="AC157" t="s">
        <v>225</v>
      </c>
      <c r="AL157" t="s">
        <v>217</v>
      </c>
      <c r="AM157" t="s">
        <v>3563</v>
      </c>
      <c r="AN157" t="s">
        <v>6</v>
      </c>
      <c r="AO157" s="57">
        <v>46243.382407407407</v>
      </c>
      <c r="AP157" s="57">
        <v>46274.625</v>
      </c>
      <c r="AR157" t="s">
        <v>240</v>
      </c>
      <c r="AS157" t="s">
        <v>219</v>
      </c>
      <c r="AT157" t="s">
        <v>230</v>
      </c>
      <c r="AV157" t="s">
        <v>826</v>
      </c>
      <c r="AW157" t="s">
        <v>545</v>
      </c>
      <c r="AX157" t="s">
        <v>222</v>
      </c>
      <c r="BA157" s="57">
        <v>46274.625</v>
      </c>
      <c r="BB157" t="s">
        <v>3563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e">
        <f>VLOOKUP(H157,Sheet2!$A$1:$B$270,2,FALSE)</f>
        <v>#N/A</v>
      </c>
    </row>
    <row r="158" spans="1:61">
      <c r="A158">
        <v>169</v>
      </c>
      <c r="B158">
        <v>1002577453</v>
      </c>
      <c r="C158">
        <v>3</v>
      </c>
      <c r="D158" t="s">
        <v>42</v>
      </c>
      <c r="E158">
        <v>5</v>
      </c>
      <c r="F158" t="s">
        <v>232</v>
      </c>
      <c r="G158" t="s">
        <v>101</v>
      </c>
      <c r="H158" t="s">
        <v>259</v>
      </c>
      <c r="I158" t="s">
        <v>212</v>
      </c>
      <c r="J158" t="s">
        <v>213</v>
      </c>
      <c r="K158" t="s">
        <v>149</v>
      </c>
      <c r="M158" t="s">
        <v>280</v>
      </c>
      <c r="N158" t="s">
        <v>215</v>
      </c>
      <c r="O158" s="57">
        <v>46273.660312499997</v>
      </c>
      <c r="P158" s="57">
        <v>46273.774687500001</v>
      </c>
      <c r="Q158">
        <v>69386328</v>
      </c>
      <c r="R158">
        <v>3135917285</v>
      </c>
      <c r="S158">
        <v>152316232690</v>
      </c>
      <c r="T158" t="s">
        <v>3564</v>
      </c>
      <c r="U158" t="s">
        <v>3565</v>
      </c>
      <c r="V158" t="s">
        <v>3566</v>
      </c>
      <c r="Z158">
        <v>112.69574729999999</v>
      </c>
      <c r="AA158">
        <v>-7.4388022999999999</v>
      </c>
      <c r="AB158" t="s">
        <v>3567</v>
      </c>
      <c r="AC158" t="s">
        <v>229</v>
      </c>
      <c r="AL158" t="s">
        <v>217</v>
      </c>
      <c r="AM158" t="s">
        <v>3568</v>
      </c>
      <c r="AN158" t="s">
        <v>6</v>
      </c>
      <c r="AO158" s="57">
        <v>46243.663159722222</v>
      </c>
      <c r="AP158" s="57">
        <v>46274.625</v>
      </c>
      <c r="AR158" t="s">
        <v>240</v>
      </c>
      <c r="AS158" t="s">
        <v>232</v>
      </c>
      <c r="AT158" t="s">
        <v>230</v>
      </c>
      <c r="AV158" t="s">
        <v>3569</v>
      </c>
      <c r="AW158" t="s">
        <v>545</v>
      </c>
      <c r="AX158" t="s">
        <v>222</v>
      </c>
      <c r="BA158" s="57">
        <v>46274.625</v>
      </c>
      <c r="BB158" t="s">
        <v>3568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SIDOARJO</v>
      </c>
    </row>
    <row r="159" spans="1:61">
      <c r="A159">
        <v>170</v>
      </c>
      <c r="B159">
        <v>1002576411</v>
      </c>
      <c r="C159">
        <v>3</v>
      </c>
      <c r="D159" t="s">
        <v>55</v>
      </c>
      <c r="E159">
        <v>5</v>
      </c>
      <c r="F159" t="s">
        <v>227</v>
      </c>
      <c r="G159" t="s">
        <v>121</v>
      </c>
      <c r="H159" t="s">
        <v>481</v>
      </c>
      <c r="I159" t="s">
        <v>212</v>
      </c>
      <c r="J159" t="s">
        <v>213</v>
      </c>
      <c r="K159" t="s">
        <v>149</v>
      </c>
      <c r="M159" t="s">
        <v>280</v>
      </c>
      <c r="N159" t="s">
        <v>215</v>
      </c>
      <c r="O159" s="57">
        <v>46273.425879629627</v>
      </c>
      <c r="P159" s="57">
        <v>46273.900648148148</v>
      </c>
      <c r="Q159">
        <v>69385847</v>
      </c>
      <c r="S159">
        <v>152458900510</v>
      </c>
      <c r="T159" t="s">
        <v>3570</v>
      </c>
      <c r="U159" t="s">
        <v>3571</v>
      </c>
      <c r="V159" t="s">
        <v>3572</v>
      </c>
      <c r="Z159">
        <v>113.0807248</v>
      </c>
      <c r="AA159">
        <v>-6.8866182</v>
      </c>
      <c r="AB159" t="s">
        <v>3573</v>
      </c>
      <c r="AC159" t="s">
        <v>229</v>
      </c>
      <c r="AL159" t="s">
        <v>217</v>
      </c>
      <c r="AM159" t="s">
        <v>3574</v>
      </c>
      <c r="AN159" t="s">
        <v>6</v>
      </c>
      <c r="AO159" s="57">
        <v>46243.43445601852</v>
      </c>
      <c r="AP159" s="57">
        <v>46274.458333333336</v>
      </c>
      <c r="AR159" t="s">
        <v>240</v>
      </c>
      <c r="AS159" t="s">
        <v>219</v>
      </c>
      <c r="AT159" t="s">
        <v>220</v>
      </c>
      <c r="AV159" t="s">
        <v>826</v>
      </c>
      <c r="AW159" t="s">
        <v>545</v>
      </c>
      <c r="AX159" t="s">
        <v>222</v>
      </c>
      <c r="BA159" s="57">
        <v>46274.458333333336</v>
      </c>
      <c r="BB159" t="s">
        <v>3574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MADURA</v>
      </c>
    </row>
    <row r="160" spans="1:61">
      <c r="A160">
        <v>171</v>
      </c>
      <c r="B160">
        <v>1002576866</v>
      </c>
      <c r="C160">
        <v>3</v>
      </c>
      <c r="D160" t="s">
        <v>42</v>
      </c>
      <c r="E160">
        <v>5</v>
      </c>
      <c r="F160" t="s">
        <v>106</v>
      </c>
      <c r="G160" t="s">
        <v>104</v>
      </c>
      <c r="H160" t="s">
        <v>415</v>
      </c>
      <c r="I160" t="s">
        <v>212</v>
      </c>
      <c r="J160" t="s">
        <v>213</v>
      </c>
      <c r="K160" t="s">
        <v>149</v>
      </c>
      <c r="L160" t="s">
        <v>214</v>
      </c>
      <c r="M160" t="s">
        <v>280</v>
      </c>
      <c r="N160" t="s">
        <v>215</v>
      </c>
      <c r="O160" s="57">
        <v>46273.537453703706</v>
      </c>
      <c r="P160" s="57">
        <v>46273.827280092592</v>
      </c>
      <c r="Q160">
        <v>69386032</v>
      </c>
      <c r="S160">
        <v>152504261596</v>
      </c>
      <c r="T160" t="s">
        <v>3575</v>
      </c>
      <c r="U160" t="s">
        <v>3576</v>
      </c>
      <c r="V160" t="s">
        <v>3577</v>
      </c>
      <c r="Z160">
        <v>113.22285186027599</v>
      </c>
      <c r="AA160">
        <v>-8.1371796046777298</v>
      </c>
      <c r="AB160" t="s">
        <v>3578</v>
      </c>
      <c r="AC160" t="s">
        <v>236</v>
      </c>
      <c r="AL160" t="s">
        <v>217</v>
      </c>
      <c r="AM160" t="s">
        <v>3324</v>
      </c>
      <c r="AN160" t="s">
        <v>6</v>
      </c>
      <c r="AO160" s="57">
        <v>46243.538055555553</v>
      </c>
      <c r="AP160" s="57">
        <v>46274.458333333336</v>
      </c>
      <c r="AR160" t="s">
        <v>240</v>
      </c>
      <c r="AS160" t="s">
        <v>104</v>
      </c>
      <c r="AT160" t="s">
        <v>230</v>
      </c>
      <c r="AV160" t="s">
        <v>3579</v>
      </c>
      <c r="AW160" t="s">
        <v>889</v>
      </c>
      <c r="AX160" t="s">
        <v>222</v>
      </c>
      <c r="BA160" s="57">
        <v>46274.458333333336</v>
      </c>
      <c r="BB160" t="s">
        <v>3324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PROBOLINGGO</v>
      </c>
    </row>
    <row r="161" spans="1:61">
      <c r="A161">
        <v>172</v>
      </c>
      <c r="B161">
        <v>1002576862</v>
      </c>
      <c r="C161">
        <v>3</v>
      </c>
      <c r="D161" t="s">
        <v>51</v>
      </c>
      <c r="E161">
        <v>4</v>
      </c>
      <c r="F161" t="s">
        <v>234</v>
      </c>
      <c r="G161" t="s">
        <v>1765</v>
      </c>
      <c r="H161" t="s">
        <v>3580</v>
      </c>
      <c r="I161" t="s">
        <v>212</v>
      </c>
      <c r="J161" t="s">
        <v>213</v>
      </c>
      <c r="K161" t="s">
        <v>149</v>
      </c>
      <c r="L161" t="s">
        <v>214</v>
      </c>
      <c r="M161" t="s">
        <v>280</v>
      </c>
      <c r="N161" t="s">
        <v>215</v>
      </c>
      <c r="O161" s="57">
        <v>46273.535393518519</v>
      </c>
      <c r="P161" s="57">
        <v>46274.362037037034</v>
      </c>
      <c r="Q161">
        <v>69386049</v>
      </c>
      <c r="S161">
        <v>142510106248</v>
      </c>
      <c r="T161" t="s">
        <v>3581</v>
      </c>
      <c r="U161" t="s">
        <v>3582</v>
      </c>
      <c r="V161" t="s">
        <v>3583</v>
      </c>
      <c r="Z161">
        <v>110.6687838</v>
      </c>
      <c r="AA161">
        <v>-7.6982951000000002</v>
      </c>
      <c r="AB161" t="s">
        <v>3584</v>
      </c>
      <c r="AC161" t="s">
        <v>236</v>
      </c>
      <c r="AL161" t="s">
        <v>217</v>
      </c>
      <c r="AM161" t="s">
        <v>3585</v>
      </c>
      <c r="AN161" t="s">
        <v>6</v>
      </c>
      <c r="AO161" s="57">
        <v>46243.538055555553</v>
      </c>
      <c r="AP161" s="57">
        <v>46274.458333333336</v>
      </c>
      <c r="AR161" t="s">
        <v>240</v>
      </c>
      <c r="AS161" t="s">
        <v>219</v>
      </c>
      <c r="AT161" t="s">
        <v>230</v>
      </c>
      <c r="AV161" t="s">
        <v>826</v>
      </c>
      <c r="AW161" t="s">
        <v>889</v>
      </c>
      <c r="AX161" t="s">
        <v>222</v>
      </c>
      <c r="BA161" s="57">
        <v>46274.458333333336</v>
      </c>
      <c r="BB161" t="s">
        <v>3585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e">
        <f>VLOOKUP(H161,Sheet2!$A$1:$B$270,2,FALSE)</f>
        <v>#N/A</v>
      </c>
    </row>
    <row r="162" spans="1:61">
      <c r="A162">
        <v>173</v>
      </c>
      <c r="B162">
        <v>1002576303</v>
      </c>
      <c r="C162">
        <v>3</v>
      </c>
      <c r="D162" t="s">
        <v>42</v>
      </c>
      <c r="E162">
        <v>5</v>
      </c>
      <c r="F162" t="s">
        <v>106</v>
      </c>
      <c r="G162" t="s">
        <v>107</v>
      </c>
      <c r="H162" t="s">
        <v>424</v>
      </c>
      <c r="I162" t="s">
        <v>212</v>
      </c>
      <c r="J162" t="s">
        <v>213</v>
      </c>
      <c r="K162" t="s">
        <v>149</v>
      </c>
      <c r="M162" t="s">
        <v>280</v>
      </c>
      <c r="N162" t="s">
        <v>215</v>
      </c>
      <c r="O162" s="57">
        <v>46273.399571759262</v>
      </c>
      <c r="P162" s="57">
        <v>46273.673078703701</v>
      </c>
      <c r="Q162">
        <v>69385807</v>
      </c>
      <c r="S162">
        <v>152528204054</v>
      </c>
      <c r="T162" t="s">
        <v>3586</v>
      </c>
      <c r="U162" t="s">
        <v>3587</v>
      </c>
      <c r="V162" t="s">
        <v>3588</v>
      </c>
      <c r="Z162">
        <v>113.02749470000001</v>
      </c>
      <c r="AA162">
        <v>-7.9186547999999997</v>
      </c>
      <c r="AB162" t="s">
        <v>3589</v>
      </c>
      <c r="AC162" t="s">
        <v>229</v>
      </c>
      <c r="AL162" t="s">
        <v>217</v>
      </c>
      <c r="AM162" t="s">
        <v>3590</v>
      </c>
      <c r="AN162" t="s">
        <v>6</v>
      </c>
      <c r="AO162" s="57">
        <v>46243.402650462966</v>
      </c>
      <c r="AP162" s="57">
        <v>46274.458333333336</v>
      </c>
      <c r="AR162" t="s">
        <v>240</v>
      </c>
      <c r="AS162" t="s">
        <v>219</v>
      </c>
      <c r="AT162" t="s">
        <v>230</v>
      </c>
      <c r="AV162" t="s">
        <v>2654</v>
      </c>
      <c r="AW162" t="s">
        <v>545</v>
      </c>
      <c r="AX162" t="s">
        <v>222</v>
      </c>
      <c r="BA162" s="57">
        <v>46274.458333333336</v>
      </c>
      <c r="BB162" t="s">
        <v>3590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PROBOLINGGO</v>
      </c>
    </row>
    <row r="163" spans="1:61">
      <c r="A163">
        <v>174</v>
      </c>
      <c r="B163">
        <v>1002576314</v>
      </c>
      <c r="C163">
        <v>3</v>
      </c>
      <c r="D163" t="s">
        <v>55</v>
      </c>
      <c r="E163">
        <v>5</v>
      </c>
      <c r="F163" t="s">
        <v>307</v>
      </c>
      <c r="G163" t="s">
        <v>126</v>
      </c>
      <c r="H163" t="s">
        <v>372</v>
      </c>
      <c r="I163" t="s">
        <v>212</v>
      </c>
      <c r="J163" t="s">
        <v>213</v>
      </c>
      <c r="K163" t="s">
        <v>149</v>
      </c>
      <c r="L163" t="s">
        <v>214</v>
      </c>
      <c r="M163" t="s">
        <v>280</v>
      </c>
      <c r="N163" t="s">
        <v>215</v>
      </c>
      <c r="O163" s="57">
        <v>46273.402037037034</v>
      </c>
      <c r="P163" s="57">
        <v>46273.911793981482</v>
      </c>
      <c r="Q163">
        <v>69385811</v>
      </c>
      <c r="S163">
        <v>152303245897</v>
      </c>
      <c r="T163" t="s">
        <v>3591</v>
      </c>
      <c r="U163" t="s">
        <v>3592</v>
      </c>
      <c r="V163" t="s">
        <v>3593</v>
      </c>
      <c r="Z163">
        <v>112.7952669</v>
      </c>
      <c r="AA163">
        <v>-7.2598053</v>
      </c>
      <c r="AB163" t="s">
        <v>3594</v>
      </c>
      <c r="AC163" t="s">
        <v>216</v>
      </c>
      <c r="AL163" t="s">
        <v>217</v>
      </c>
      <c r="AM163" t="s">
        <v>3595</v>
      </c>
      <c r="AN163" t="s">
        <v>6</v>
      </c>
      <c r="AO163" s="57">
        <v>46243.402650462966</v>
      </c>
      <c r="AP163" s="57">
        <v>46278.458333333336</v>
      </c>
      <c r="AR163" t="s">
        <v>240</v>
      </c>
      <c r="AS163" t="s">
        <v>126</v>
      </c>
      <c r="AT163" t="s">
        <v>230</v>
      </c>
      <c r="AV163" t="s">
        <v>826</v>
      </c>
      <c r="AW163" t="s">
        <v>889</v>
      </c>
      <c r="AX163" t="s">
        <v>222</v>
      </c>
      <c r="BA163" s="57">
        <v>46278.458333333336</v>
      </c>
      <c r="BB163" t="s">
        <v>3595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SURABAYA SELATAN</v>
      </c>
    </row>
    <row r="164" spans="1:61">
      <c r="A164">
        <v>175</v>
      </c>
      <c r="B164">
        <v>1002577381</v>
      </c>
      <c r="C164">
        <v>3</v>
      </c>
      <c r="D164" t="s">
        <v>55</v>
      </c>
      <c r="E164">
        <v>5</v>
      </c>
      <c r="F164" t="s">
        <v>307</v>
      </c>
      <c r="G164" t="s">
        <v>128</v>
      </c>
      <c r="H164" t="s">
        <v>418</v>
      </c>
      <c r="I164" t="s">
        <v>212</v>
      </c>
      <c r="J164" t="s">
        <v>213</v>
      </c>
      <c r="K164" t="s">
        <v>149</v>
      </c>
      <c r="L164" t="s">
        <v>214</v>
      </c>
      <c r="M164" t="s">
        <v>280</v>
      </c>
      <c r="N164" t="s">
        <v>215</v>
      </c>
      <c r="O164" s="57">
        <v>46273.643726851849</v>
      </c>
      <c r="P164" s="57">
        <v>46273.899270833332</v>
      </c>
      <c r="Q164">
        <v>69386292</v>
      </c>
      <c r="S164">
        <v>152301273816</v>
      </c>
      <c r="T164" t="s">
        <v>3596</v>
      </c>
      <c r="U164" t="s">
        <v>3597</v>
      </c>
      <c r="V164" t="s">
        <v>3598</v>
      </c>
      <c r="Z164">
        <v>112.71486590000001</v>
      </c>
      <c r="AA164">
        <v>-7.2831497000000001</v>
      </c>
      <c r="AB164" t="s">
        <v>3599</v>
      </c>
      <c r="AC164" t="s">
        <v>216</v>
      </c>
      <c r="AL164" t="s">
        <v>217</v>
      </c>
      <c r="AM164" t="s">
        <v>3264</v>
      </c>
      <c r="AN164" t="s">
        <v>6</v>
      </c>
      <c r="AO164" s="57">
        <v>46243.652951388889</v>
      </c>
      <c r="AP164" s="57">
        <v>46274.625</v>
      </c>
      <c r="AR164" t="s">
        <v>240</v>
      </c>
      <c r="AS164" t="s">
        <v>906</v>
      </c>
      <c r="AT164" t="s">
        <v>230</v>
      </c>
      <c r="AV164" t="s">
        <v>826</v>
      </c>
      <c r="AW164" t="s">
        <v>889</v>
      </c>
      <c r="AX164" t="s">
        <v>222</v>
      </c>
      <c r="BA164" s="57">
        <v>46274.625</v>
      </c>
      <c r="BB164" t="s">
        <v>3264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SURABAYA UTARA</v>
      </c>
    </row>
    <row r="165" spans="1:61">
      <c r="A165">
        <v>176</v>
      </c>
      <c r="B165">
        <v>1002576296</v>
      </c>
      <c r="C165">
        <v>3</v>
      </c>
      <c r="D165" t="s">
        <v>51</v>
      </c>
      <c r="E165">
        <v>4</v>
      </c>
      <c r="F165" t="s">
        <v>269</v>
      </c>
      <c r="G165" t="s">
        <v>551</v>
      </c>
      <c r="H165" t="s">
        <v>2569</v>
      </c>
      <c r="I165" t="s">
        <v>212</v>
      </c>
      <c r="J165" t="s">
        <v>213</v>
      </c>
      <c r="K165" t="s">
        <v>149</v>
      </c>
      <c r="L165" t="s">
        <v>214</v>
      </c>
      <c r="M165" t="s">
        <v>280</v>
      </c>
      <c r="N165" t="s">
        <v>215</v>
      </c>
      <c r="O165" s="57">
        <v>46273.397870370369</v>
      </c>
      <c r="P165" s="57">
        <v>46273.424456018518</v>
      </c>
      <c r="Q165">
        <v>69385785</v>
      </c>
      <c r="S165">
        <v>141568113984</v>
      </c>
      <c r="T165" t="s">
        <v>3600</v>
      </c>
      <c r="U165" t="s">
        <v>3601</v>
      </c>
      <c r="V165" t="s">
        <v>3602</v>
      </c>
      <c r="Z165">
        <v>110.913347</v>
      </c>
      <c r="AA165">
        <v>-7.0859189999999996</v>
      </c>
      <c r="AB165" t="s">
        <v>3603</v>
      </c>
      <c r="AC165" t="s">
        <v>236</v>
      </c>
      <c r="AL165" t="s">
        <v>217</v>
      </c>
      <c r="AM165" t="s">
        <v>3604</v>
      </c>
      <c r="AN165" t="s">
        <v>6</v>
      </c>
      <c r="AO165" s="57">
        <v>46243.402650462966</v>
      </c>
      <c r="AP165" s="57">
        <v>46274.333333333336</v>
      </c>
      <c r="AR165" t="s">
        <v>240</v>
      </c>
      <c r="AS165" t="s">
        <v>219</v>
      </c>
      <c r="AT165" t="s">
        <v>230</v>
      </c>
      <c r="AV165" t="s">
        <v>826</v>
      </c>
      <c r="AW165" t="s">
        <v>885</v>
      </c>
      <c r="AX165" t="s">
        <v>222</v>
      </c>
      <c r="BA165" s="57">
        <v>46274.333333333336</v>
      </c>
      <c r="BB165" t="s">
        <v>3604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e">
        <f>VLOOKUP(H165,Sheet2!$A$1:$B$270,2,FALSE)</f>
        <v>#N/A</v>
      </c>
    </row>
    <row r="166" spans="1:61">
      <c r="A166">
        <v>177</v>
      </c>
      <c r="B166">
        <v>1002577215</v>
      </c>
      <c r="C166">
        <v>3</v>
      </c>
      <c r="D166" t="s">
        <v>51</v>
      </c>
      <c r="E166">
        <v>4</v>
      </c>
      <c r="F166" t="s">
        <v>234</v>
      </c>
      <c r="G166" t="s">
        <v>1765</v>
      </c>
      <c r="H166" t="s">
        <v>1766</v>
      </c>
      <c r="I166" t="s">
        <v>212</v>
      </c>
      <c r="J166" t="s">
        <v>213</v>
      </c>
      <c r="K166" t="s">
        <v>149</v>
      </c>
      <c r="L166" t="s">
        <v>214</v>
      </c>
      <c r="M166" t="s">
        <v>280</v>
      </c>
      <c r="N166" t="s">
        <v>215</v>
      </c>
      <c r="O166" s="57">
        <v>46273.61246527778</v>
      </c>
      <c r="P166" s="57">
        <v>46274.362569444442</v>
      </c>
      <c r="Q166">
        <v>69386218</v>
      </c>
      <c r="S166">
        <v>146550124390</v>
      </c>
      <c r="T166" t="s">
        <v>3605</v>
      </c>
      <c r="U166" t="s">
        <v>3606</v>
      </c>
      <c r="V166" t="s">
        <v>3607</v>
      </c>
      <c r="Z166">
        <v>110.6015536</v>
      </c>
      <c r="AA166">
        <v>-7.6990403000000001</v>
      </c>
      <c r="AB166" t="s">
        <v>3608</v>
      </c>
      <c r="AC166" t="s">
        <v>236</v>
      </c>
      <c r="AL166" t="s">
        <v>217</v>
      </c>
      <c r="AM166" t="s">
        <v>3609</v>
      </c>
      <c r="AN166" t="s">
        <v>6</v>
      </c>
      <c r="AO166" s="57">
        <v>46243.621770833335</v>
      </c>
      <c r="AP166" s="57">
        <v>46274.458333333336</v>
      </c>
      <c r="AR166" t="s">
        <v>240</v>
      </c>
      <c r="AS166" t="s">
        <v>219</v>
      </c>
      <c r="AT166" t="s">
        <v>230</v>
      </c>
      <c r="AV166" t="s">
        <v>826</v>
      </c>
      <c r="AW166" t="s">
        <v>889</v>
      </c>
      <c r="AX166" t="s">
        <v>222</v>
      </c>
      <c r="BA166" s="57">
        <v>46274.458333333336</v>
      </c>
      <c r="BB166" t="s">
        <v>3609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e">
        <f>VLOOKUP(H166,Sheet2!$A$1:$B$270,2,FALSE)</f>
        <v>#N/A</v>
      </c>
    </row>
    <row r="167" spans="1:61">
      <c r="A167">
        <v>178</v>
      </c>
      <c r="B167">
        <v>1002577223</v>
      </c>
      <c r="C167">
        <v>3</v>
      </c>
      <c r="D167" t="s">
        <v>42</v>
      </c>
      <c r="E167">
        <v>5</v>
      </c>
      <c r="F167" t="s">
        <v>106</v>
      </c>
      <c r="G167" t="s">
        <v>104</v>
      </c>
      <c r="H167" t="s">
        <v>415</v>
      </c>
      <c r="I167" t="s">
        <v>212</v>
      </c>
      <c r="J167" t="s">
        <v>213</v>
      </c>
      <c r="K167" t="s">
        <v>149</v>
      </c>
      <c r="L167" t="s">
        <v>214</v>
      </c>
      <c r="M167" t="s">
        <v>280</v>
      </c>
      <c r="N167" t="s">
        <v>215</v>
      </c>
      <c r="O167" s="57">
        <v>46273.614537037036</v>
      </c>
      <c r="P167" s="57">
        <v>46273.824953703705</v>
      </c>
      <c r="Q167">
        <v>69386221</v>
      </c>
      <c r="S167">
        <v>152504261597</v>
      </c>
      <c r="T167" t="s">
        <v>3610</v>
      </c>
      <c r="U167" t="s">
        <v>3611</v>
      </c>
      <c r="V167" t="s">
        <v>3612</v>
      </c>
      <c r="Z167">
        <v>113.23885260156899</v>
      </c>
      <c r="AA167">
        <v>-8.1859722461130708</v>
      </c>
      <c r="AB167" t="s">
        <v>3613</v>
      </c>
      <c r="AC167" t="s">
        <v>236</v>
      </c>
      <c r="AL167" t="s">
        <v>217</v>
      </c>
      <c r="AM167" t="s">
        <v>3614</v>
      </c>
      <c r="AN167" t="s">
        <v>6</v>
      </c>
      <c r="AO167" s="57">
        <v>46243.621770833335</v>
      </c>
      <c r="AP167" s="57">
        <v>46274.458333333336</v>
      </c>
      <c r="AR167" t="s">
        <v>240</v>
      </c>
      <c r="AS167" t="s">
        <v>104</v>
      </c>
      <c r="AT167" t="s">
        <v>230</v>
      </c>
      <c r="AV167" t="s">
        <v>3579</v>
      </c>
      <c r="AW167" t="s">
        <v>884</v>
      </c>
      <c r="AX167" t="s">
        <v>222</v>
      </c>
      <c r="BA167" s="57">
        <v>46274.458333333336</v>
      </c>
      <c r="BB167" t="s">
        <v>3614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PROBOLINGGO</v>
      </c>
    </row>
    <row r="168" spans="1:61">
      <c r="A168">
        <v>179</v>
      </c>
      <c r="B168">
        <v>1002576684</v>
      </c>
      <c r="C168">
        <v>3</v>
      </c>
      <c r="D168" t="s">
        <v>55</v>
      </c>
      <c r="E168">
        <v>5</v>
      </c>
      <c r="F168" t="s">
        <v>227</v>
      </c>
      <c r="G168" t="s">
        <v>127</v>
      </c>
      <c r="H168" t="s">
        <v>228</v>
      </c>
      <c r="I168" t="s">
        <v>212</v>
      </c>
      <c r="J168" t="s">
        <v>213</v>
      </c>
      <c r="K168" t="s">
        <v>149</v>
      </c>
      <c r="L168" t="s">
        <v>214</v>
      </c>
      <c r="M168" t="s">
        <v>280</v>
      </c>
      <c r="N168" t="s">
        <v>215</v>
      </c>
      <c r="O168" s="57">
        <v>46273.474965277775</v>
      </c>
      <c r="P168" s="57">
        <v>46273.898796296293</v>
      </c>
      <c r="Q168">
        <v>69385952</v>
      </c>
      <c r="S168">
        <v>152426928687</v>
      </c>
      <c r="T168" t="s">
        <v>3615</v>
      </c>
      <c r="U168" t="s">
        <v>3616</v>
      </c>
      <c r="V168" t="s">
        <v>3617</v>
      </c>
      <c r="Z168">
        <v>113.4991654</v>
      </c>
      <c r="AA168">
        <v>-7.1190151999999998</v>
      </c>
      <c r="AB168" t="s">
        <v>3618</v>
      </c>
      <c r="AC168" t="s">
        <v>216</v>
      </c>
      <c r="AL168" t="s">
        <v>217</v>
      </c>
      <c r="AM168" t="s">
        <v>3619</v>
      </c>
      <c r="AN168" t="s">
        <v>6</v>
      </c>
      <c r="AO168" s="57">
        <v>46243.475949074076</v>
      </c>
      <c r="AP168" s="57">
        <v>46274.333333333336</v>
      </c>
      <c r="AR168" t="s">
        <v>240</v>
      </c>
      <c r="AS168" t="s">
        <v>127</v>
      </c>
      <c r="AT168" t="s">
        <v>220</v>
      </c>
      <c r="AV168" t="s">
        <v>826</v>
      </c>
      <c r="AW168" t="s">
        <v>3620</v>
      </c>
      <c r="AX168" t="s">
        <v>222</v>
      </c>
      <c r="BA168" s="57">
        <v>46274.333333333336</v>
      </c>
      <c r="BB168" t="s">
        <v>3619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MADURA</v>
      </c>
    </row>
    <row r="169" spans="1:61">
      <c r="A169">
        <v>180</v>
      </c>
      <c r="B169">
        <v>1002576682</v>
      </c>
      <c r="C169">
        <v>3</v>
      </c>
      <c r="D169" t="s">
        <v>55</v>
      </c>
      <c r="E169">
        <v>5</v>
      </c>
      <c r="F169" t="s">
        <v>227</v>
      </c>
      <c r="G169" t="s">
        <v>127</v>
      </c>
      <c r="H169" t="s">
        <v>483</v>
      </c>
      <c r="I169" t="s">
        <v>212</v>
      </c>
      <c r="J169" t="s">
        <v>213</v>
      </c>
      <c r="K169" t="s">
        <v>149</v>
      </c>
      <c r="L169" t="s">
        <v>214</v>
      </c>
      <c r="M169" t="s">
        <v>280</v>
      </c>
      <c r="N169" t="s">
        <v>215</v>
      </c>
      <c r="O169" s="57">
        <v>46273.474965277775</v>
      </c>
      <c r="P169" s="57">
        <v>46273.8983912037</v>
      </c>
      <c r="Q169">
        <v>69385953</v>
      </c>
      <c r="S169">
        <v>152455900437</v>
      </c>
      <c r="T169" t="s">
        <v>3621</v>
      </c>
      <c r="U169" t="s">
        <v>3622</v>
      </c>
      <c r="V169" t="s">
        <v>3623</v>
      </c>
      <c r="Z169">
        <v>115.708756741466</v>
      </c>
      <c r="AA169">
        <v>-7.0008612327855202</v>
      </c>
      <c r="AB169" t="s">
        <v>3624</v>
      </c>
      <c r="AC169" t="s">
        <v>1551</v>
      </c>
      <c r="AL169" t="s">
        <v>217</v>
      </c>
      <c r="AM169" t="s">
        <v>3625</v>
      </c>
      <c r="AN169" t="s">
        <v>6</v>
      </c>
      <c r="AO169" s="57">
        <v>46243.475949074076</v>
      </c>
      <c r="AP169" s="57">
        <v>46274.333333333336</v>
      </c>
      <c r="AR169" t="s">
        <v>240</v>
      </c>
      <c r="AS169" t="s">
        <v>219</v>
      </c>
      <c r="AT169" t="s">
        <v>230</v>
      </c>
      <c r="AV169" t="s">
        <v>826</v>
      </c>
      <c r="AW169" t="s">
        <v>884</v>
      </c>
      <c r="AX169" t="s">
        <v>222</v>
      </c>
      <c r="BA169" s="57">
        <v>46274.333333333336</v>
      </c>
      <c r="BB169" t="s">
        <v>3625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MADURA</v>
      </c>
    </row>
    <row r="170" spans="1:61">
      <c r="A170">
        <v>181</v>
      </c>
      <c r="B170">
        <v>1002577522</v>
      </c>
      <c r="C170">
        <v>3</v>
      </c>
      <c r="D170" t="s">
        <v>51</v>
      </c>
      <c r="E170">
        <v>4</v>
      </c>
      <c r="F170" t="s">
        <v>234</v>
      </c>
      <c r="G170" t="s">
        <v>562</v>
      </c>
      <c r="H170" t="s">
        <v>853</v>
      </c>
      <c r="I170" t="s">
        <v>212</v>
      </c>
      <c r="J170" t="s">
        <v>213</v>
      </c>
      <c r="K170" t="s">
        <v>149</v>
      </c>
      <c r="L170" t="s">
        <v>214</v>
      </c>
      <c r="M170" t="s">
        <v>280</v>
      </c>
      <c r="N170" t="s">
        <v>215</v>
      </c>
      <c r="O170" s="57">
        <v>46273.674953703703</v>
      </c>
      <c r="P170" s="57">
        <v>46274.363055555557</v>
      </c>
      <c r="Q170">
        <v>69386342</v>
      </c>
      <c r="S170">
        <v>142566104279</v>
      </c>
      <c r="T170" t="s">
        <v>2285</v>
      </c>
      <c r="U170" t="s">
        <v>973</v>
      </c>
      <c r="V170" t="s">
        <v>3626</v>
      </c>
      <c r="Z170">
        <v>110.80564149999999</v>
      </c>
      <c r="AA170">
        <v>-7.4641721999999904</v>
      </c>
      <c r="AB170" t="s">
        <v>3627</v>
      </c>
      <c r="AC170" t="s">
        <v>236</v>
      </c>
      <c r="AL170" t="s">
        <v>217</v>
      </c>
      <c r="AM170" t="s">
        <v>3628</v>
      </c>
      <c r="AN170" t="s">
        <v>6</v>
      </c>
      <c r="AO170" s="57">
        <v>46243.684351851851</v>
      </c>
      <c r="AP170" s="57">
        <v>46274.625</v>
      </c>
      <c r="AR170" t="s">
        <v>240</v>
      </c>
      <c r="AS170" t="s">
        <v>913</v>
      </c>
      <c r="AT170" t="s">
        <v>230</v>
      </c>
      <c r="AV170" t="s">
        <v>826</v>
      </c>
      <c r="AW170" t="s">
        <v>885</v>
      </c>
      <c r="AX170" t="s">
        <v>222</v>
      </c>
      <c r="BA170" s="57">
        <v>46274.625</v>
      </c>
      <c r="BB170" t="s">
        <v>3628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e">
        <f>VLOOKUP(H170,Sheet2!$A$1:$B$270,2,FALSE)</f>
        <v>#N/A</v>
      </c>
    </row>
    <row r="171" spans="1:61">
      <c r="A171">
        <v>182</v>
      </c>
      <c r="B171">
        <v>1002575649</v>
      </c>
      <c r="C171">
        <v>3</v>
      </c>
      <c r="D171" t="s">
        <v>55</v>
      </c>
      <c r="E171">
        <v>5</v>
      </c>
      <c r="F171" t="s">
        <v>227</v>
      </c>
      <c r="G171" t="s">
        <v>121</v>
      </c>
      <c r="H171" t="s">
        <v>481</v>
      </c>
      <c r="I171" t="s">
        <v>212</v>
      </c>
      <c r="J171" t="s">
        <v>213</v>
      </c>
      <c r="K171" t="s">
        <v>149</v>
      </c>
      <c r="L171" t="s">
        <v>214</v>
      </c>
      <c r="M171" t="s">
        <v>280</v>
      </c>
      <c r="N171" t="s">
        <v>215</v>
      </c>
      <c r="O171" s="57">
        <v>46272.670798611114</v>
      </c>
      <c r="P171" s="57">
        <v>46273.355000000003</v>
      </c>
      <c r="Q171">
        <v>69385516</v>
      </c>
      <c r="S171">
        <v>152458900509</v>
      </c>
      <c r="T171" t="s">
        <v>3629</v>
      </c>
      <c r="U171" t="s">
        <v>3630</v>
      </c>
      <c r="V171" t="s">
        <v>3631</v>
      </c>
      <c r="Z171">
        <v>113.0272607</v>
      </c>
      <c r="AA171">
        <v>-6.8843991999999998</v>
      </c>
      <c r="AB171" t="s">
        <v>3632</v>
      </c>
      <c r="AC171" t="s">
        <v>236</v>
      </c>
      <c r="AL171" t="s">
        <v>217</v>
      </c>
      <c r="AM171" t="s">
        <v>3633</v>
      </c>
      <c r="AN171" t="s">
        <v>6</v>
      </c>
      <c r="AO171" s="57">
        <v>46212.674201388887</v>
      </c>
      <c r="AP171" s="57">
        <v>46273.625</v>
      </c>
      <c r="AR171" t="s">
        <v>240</v>
      </c>
      <c r="AS171" t="s">
        <v>219</v>
      </c>
      <c r="AT171" t="s">
        <v>230</v>
      </c>
      <c r="AV171" t="s">
        <v>826</v>
      </c>
      <c r="AW171" t="s">
        <v>886</v>
      </c>
      <c r="AX171" t="s">
        <v>222</v>
      </c>
      <c r="BA171" s="57">
        <v>46273.625</v>
      </c>
      <c r="BB171" t="s">
        <v>3633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MADURA</v>
      </c>
    </row>
    <row r="172" spans="1:61">
      <c r="A172">
        <v>183</v>
      </c>
      <c r="B172">
        <v>1002575467</v>
      </c>
      <c r="C172">
        <v>3</v>
      </c>
      <c r="D172" t="s">
        <v>55</v>
      </c>
      <c r="E172">
        <v>5</v>
      </c>
      <c r="F172" t="s">
        <v>261</v>
      </c>
      <c r="G172" t="s">
        <v>128</v>
      </c>
      <c r="H172" t="s">
        <v>270</v>
      </c>
      <c r="I172" t="s">
        <v>212</v>
      </c>
      <c r="J172" t="s">
        <v>213</v>
      </c>
      <c r="K172" t="s">
        <v>149</v>
      </c>
      <c r="L172" t="s">
        <v>214</v>
      </c>
      <c r="M172" t="s">
        <v>280</v>
      </c>
      <c r="N172" t="s">
        <v>215</v>
      </c>
      <c r="O172" s="57">
        <v>46272.639537037037</v>
      </c>
      <c r="P172" s="57">
        <v>46273.401944444442</v>
      </c>
      <c r="Q172">
        <v>69385434</v>
      </c>
      <c r="S172">
        <v>152418251961</v>
      </c>
      <c r="T172" t="s">
        <v>3634</v>
      </c>
      <c r="U172" t="s">
        <v>3635</v>
      </c>
      <c r="V172" t="s">
        <v>3636</v>
      </c>
      <c r="Z172">
        <v>112.660102870033</v>
      </c>
      <c r="AA172">
        <v>-7.22289995486069</v>
      </c>
      <c r="AB172" t="s">
        <v>3637</v>
      </c>
      <c r="AC172" t="s">
        <v>236</v>
      </c>
      <c r="AL172" t="s">
        <v>217</v>
      </c>
      <c r="AM172" t="s">
        <v>3638</v>
      </c>
      <c r="AN172" t="s">
        <v>6</v>
      </c>
      <c r="AO172" s="57">
        <v>46212.642754629633</v>
      </c>
      <c r="AP172" s="57">
        <v>46274.458333333336</v>
      </c>
      <c r="AR172" t="s">
        <v>240</v>
      </c>
      <c r="AS172" t="s">
        <v>271</v>
      </c>
      <c r="AT172" t="s">
        <v>230</v>
      </c>
      <c r="AV172" t="s">
        <v>3639</v>
      </c>
      <c r="AW172" t="s">
        <v>836</v>
      </c>
      <c r="AX172" t="s">
        <v>222</v>
      </c>
      <c r="BA172" s="57">
        <v>46274.458333333336</v>
      </c>
      <c r="BB172" t="s">
        <v>3638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SURABAYA UTARA</v>
      </c>
    </row>
    <row r="173" spans="1:61">
      <c r="A173">
        <v>184</v>
      </c>
      <c r="B173">
        <v>1002574698</v>
      </c>
      <c r="C173">
        <v>3</v>
      </c>
      <c r="D173" t="s">
        <v>51</v>
      </c>
      <c r="E173">
        <v>4</v>
      </c>
      <c r="F173" t="s">
        <v>234</v>
      </c>
      <c r="G173" t="s">
        <v>2561</v>
      </c>
      <c r="H173" t="s">
        <v>3640</v>
      </c>
      <c r="I173" t="s">
        <v>212</v>
      </c>
      <c r="J173" t="s">
        <v>213</v>
      </c>
      <c r="K173" t="s">
        <v>149</v>
      </c>
      <c r="L173" t="s">
        <v>214</v>
      </c>
      <c r="M173" t="s">
        <v>280</v>
      </c>
      <c r="N173" t="s">
        <v>215</v>
      </c>
      <c r="O173" s="57">
        <v>46272.493715277778</v>
      </c>
      <c r="P173" s="57">
        <v>46273.422453703701</v>
      </c>
      <c r="Q173">
        <v>69385175</v>
      </c>
      <c r="S173">
        <v>146565009718</v>
      </c>
      <c r="T173" t="s">
        <v>3641</v>
      </c>
      <c r="U173" t="s">
        <v>3642</v>
      </c>
      <c r="V173" t="s">
        <v>3643</v>
      </c>
      <c r="Z173">
        <v>110.974335</v>
      </c>
      <c r="AA173">
        <v>-7.4107286999999999</v>
      </c>
      <c r="AB173" t="s">
        <v>3644</v>
      </c>
      <c r="AC173" t="s">
        <v>236</v>
      </c>
      <c r="AL173" t="s">
        <v>217</v>
      </c>
      <c r="AM173" t="s">
        <v>3424</v>
      </c>
      <c r="AN173" t="s">
        <v>6</v>
      </c>
      <c r="AO173" s="57">
        <v>46212.496481481481</v>
      </c>
      <c r="AP173" s="57">
        <v>46275.333333333336</v>
      </c>
      <c r="AR173" t="s">
        <v>240</v>
      </c>
      <c r="AS173" t="s">
        <v>219</v>
      </c>
      <c r="AT173" t="s">
        <v>230</v>
      </c>
      <c r="AV173" t="s">
        <v>826</v>
      </c>
      <c r="AW173" t="s">
        <v>889</v>
      </c>
      <c r="AX173" t="s">
        <v>222</v>
      </c>
      <c r="BA173" s="57">
        <v>46275.333333333336</v>
      </c>
      <c r="BB173" t="s">
        <v>3424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e">
        <f>VLOOKUP(H173,Sheet2!$A$1:$B$270,2,FALSE)</f>
        <v>#N/A</v>
      </c>
    </row>
    <row r="174" spans="1:61">
      <c r="A174">
        <v>185</v>
      </c>
      <c r="B174">
        <v>1002573666</v>
      </c>
      <c r="C174">
        <v>3</v>
      </c>
      <c r="D174" t="s">
        <v>55</v>
      </c>
      <c r="E174">
        <v>5</v>
      </c>
      <c r="F174" t="s">
        <v>227</v>
      </c>
      <c r="G174" t="s">
        <v>121</v>
      </c>
      <c r="H174" t="s">
        <v>278</v>
      </c>
      <c r="I174" t="s">
        <v>212</v>
      </c>
      <c r="J174" t="s">
        <v>213</v>
      </c>
      <c r="K174" t="s">
        <v>149</v>
      </c>
      <c r="L174" t="s">
        <v>214</v>
      </c>
      <c r="M174" t="s">
        <v>280</v>
      </c>
      <c r="N174" t="s">
        <v>215</v>
      </c>
      <c r="O174" s="57">
        <v>46271.649965277778</v>
      </c>
      <c r="P174" s="57">
        <v>46272.415439814817</v>
      </c>
      <c r="Q174">
        <v>69384822</v>
      </c>
      <c r="S174">
        <v>152437905758</v>
      </c>
      <c r="T174" t="s">
        <v>3645</v>
      </c>
      <c r="U174" t="s">
        <v>3646</v>
      </c>
      <c r="V174" t="s">
        <v>3647</v>
      </c>
      <c r="Z174">
        <v>113.39048467576499</v>
      </c>
      <c r="AA174">
        <v>-6.9154976073020702</v>
      </c>
      <c r="AB174" t="s">
        <v>3648</v>
      </c>
      <c r="AC174" t="s">
        <v>216</v>
      </c>
      <c r="AL174" t="s">
        <v>217</v>
      </c>
      <c r="AM174" t="s">
        <v>3649</v>
      </c>
      <c r="AN174" t="s">
        <v>6</v>
      </c>
      <c r="AO174" s="57">
        <v>46182.652685185189</v>
      </c>
      <c r="AP174" s="57">
        <v>46272.625</v>
      </c>
      <c r="AR174" t="s">
        <v>240</v>
      </c>
      <c r="AS174" t="s">
        <v>219</v>
      </c>
      <c r="AT174" t="s">
        <v>230</v>
      </c>
      <c r="AV174" t="s">
        <v>826</v>
      </c>
      <c r="AW174" t="s">
        <v>2013</v>
      </c>
      <c r="AX174" t="s">
        <v>222</v>
      </c>
      <c r="BA174" s="57">
        <v>46272.625</v>
      </c>
      <c r="BB174" t="s">
        <v>3649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MADURA</v>
      </c>
    </row>
    <row r="175" spans="1:61">
      <c r="A175">
        <v>186</v>
      </c>
      <c r="B175">
        <v>1002572873</v>
      </c>
      <c r="C175">
        <v>3</v>
      </c>
      <c r="D175" t="s">
        <v>55</v>
      </c>
      <c r="E175">
        <v>5</v>
      </c>
      <c r="F175" t="s">
        <v>261</v>
      </c>
      <c r="G175" t="s">
        <v>123</v>
      </c>
      <c r="H175" t="s">
        <v>385</v>
      </c>
      <c r="I175" t="s">
        <v>212</v>
      </c>
      <c r="J175" t="s">
        <v>213</v>
      </c>
      <c r="K175" t="s">
        <v>149</v>
      </c>
      <c r="L175" t="s">
        <v>214</v>
      </c>
      <c r="M175" t="s">
        <v>280</v>
      </c>
      <c r="N175" t="s">
        <v>215</v>
      </c>
      <c r="O175" s="57">
        <v>46270.433287037034</v>
      </c>
      <c r="P175" s="57">
        <v>46270.875810185185</v>
      </c>
      <c r="Q175">
        <v>69384373</v>
      </c>
      <c r="S175">
        <v>152404214338</v>
      </c>
      <c r="T175" t="s">
        <v>3650</v>
      </c>
      <c r="U175" t="s">
        <v>3651</v>
      </c>
      <c r="V175" t="s">
        <v>3652</v>
      </c>
      <c r="Z175">
        <v>112.7770331</v>
      </c>
      <c r="AA175">
        <v>-7.2182493000000001</v>
      </c>
      <c r="AB175" t="s">
        <v>3653</v>
      </c>
      <c r="AC175" t="s">
        <v>216</v>
      </c>
      <c r="AL175" t="s">
        <v>217</v>
      </c>
      <c r="AM175" t="s">
        <v>3654</v>
      </c>
      <c r="AN175" t="s">
        <v>6</v>
      </c>
      <c r="AO175" s="57">
        <v>46151.434502314813</v>
      </c>
      <c r="AP175" s="57">
        <v>46271.416666666664</v>
      </c>
      <c r="AR175" t="s">
        <v>240</v>
      </c>
      <c r="AS175" t="s">
        <v>538</v>
      </c>
      <c r="AT175" t="s">
        <v>344</v>
      </c>
      <c r="AV175" t="s">
        <v>826</v>
      </c>
      <c r="AW175" t="s">
        <v>1183</v>
      </c>
      <c r="AX175" t="s">
        <v>222</v>
      </c>
      <c r="BA175" s="57">
        <v>46271.416666666664</v>
      </c>
      <c r="BB175" t="s">
        <v>3654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SURABAYA UTARA</v>
      </c>
    </row>
    <row r="176" spans="1:61">
      <c r="A176">
        <v>187</v>
      </c>
      <c r="B176">
        <v>1002571407</v>
      </c>
      <c r="C176">
        <v>3</v>
      </c>
      <c r="D176" t="s">
        <v>55</v>
      </c>
      <c r="E176">
        <v>5</v>
      </c>
      <c r="F176" t="s">
        <v>261</v>
      </c>
      <c r="G176" t="s">
        <v>126</v>
      </c>
      <c r="H176" t="s">
        <v>262</v>
      </c>
      <c r="I176" t="s">
        <v>212</v>
      </c>
      <c r="J176" t="s">
        <v>213</v>
      </c>
      <c r="K176" t="s">
        <v>149</v>
      </c>
      <c r="M176" t="s">
        <v>280</v>
      </c>
      <c r="N176" t="s">
        <v>215</v>
      </c>
      <c r="O176" s="57">
        <v>46269.488553240742</v>
      </c>
      <c r="P176" s="57">
        <v>46270.391712962963</v>
      </c>
      <c r="Q176">
        <v>69383809</v>
      </c>
      <c r="S176">
        <v>152413167965</v>
      </c>
      <c r="T176" t="s">
        <v>3655</v>
      </c>
      <c r="U176" t="s">
        <v>3656</v>
      </c>
      <c r="V176" t="s">
        <v>3657</v>
      </c>
      <c r="Z176">
        <v>112.733414461981</v>
      </c>
      <c r="AA176">
        <v>-7.2549290653071496</v>
      </c>
      <c r="AB176" t="s">
        <v>3658</v>
      </c>
      <c r="AC176" t="s">
        <v>225</v>
      </c>
      <c r="AL176" t="s">
        <v>217</v>
      </c>
      <c r="AM176" t="s">
        <v>3659</v>
      </c>
      <c r="AN176" t="s">
        <v>6</v>
      </c>
      <c r="AO176" s="57">
        <v>46121.496608796297</v>
      </c>
      <c r="AP176" s="57">
        <v>46270.458333333336</v>
      </c>
      <c r="AR176" t="s">
        <v>240</v>
      </c>
      <c r="AS176" t="s">
        <v>575</v>
      </c>
      <c r="AT176" t="s">
        <v>230</v>
      </c>
      <c r="AV176" t="s">
        <v>826</v>
      </c>
      <c r="AW176" t="s">
        <v>546</v>
      </c>
      <c r="AX176" t="s">
        <v>222</v>
      </c>
      <c r="BA176" s="57">
        <v>46270.458333333336</v>
      </c>
      <c r="BB176" t="s">
        <v>3659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SURABAYA SELATAN</v>
      </c>
    </row>
    <row r="177" spans="1:61">
      <c r="A177">
        <v>188</v>
      </c>
      <c r="B177">
        <v>1002571663</v>
      </c>
      <c r="C177">
        <v>3</v>
      </c>
      <c r="D177" t="s">
        <v>55</v>
      </c>
      <c r="E177">
        <v>5</v>
      </c>
      <c r="F177" t="s">
        <v>227</v>
      </c>
      <c r="G177" t="s">
        <v>127</v>
      </c>
      <c r="H177" t="s">
        <v>323</v>
      </c>
      <c r="I177" t="s">
        <v>212</v>
      </c>
      <c r="J177" t="s">
        <v>213</v>
      </c>
      <c r="K177" t="s">
        <v>149</v>
      </c>
      <c r="L177" t="s">
        <v>214</v>
      </c>
      <c r="M177" t="s">
        <v>280</v>
      </c>
      <c r="N177" t="s">
        <v>215</v>
      </c>
      <c r="O177" s="57">
        <v>46269.570787037039</v>
      </c>
      <c r="P177" s="57">
        <v>46270.395856481482</v>
      </c>
      <c r="Q177">
        <v>69383910</v>
      </c>
      <c r="S177">
        <v>152431232312</v>
      </c>
      <c r="T177" t="s">
        <v>3660</v>
      </c>
      <c r="U177" t="s">
        <v>3661</v>
      </c>
      <c r="V177" t="s">
        <v>3662</v>
      </c>
      <c r="Z177">
        <v>113.862538039684</v>
      </c>
      <c r="AA177">
        <v>-7.0179529520219202</v>
      </c>
      <c r="AB177" t="s">
        <v>3663</v>
      </c>
      <c r="AC177" t="s">
        <v>216</v>
      </c>
      <c r="AL177" t="s">
        <v>217</v>
      </c>
      <c r="AM177" t="s">
        <v>3664</v>
      </c>
      <c r="AN177" t="s">
        <v>6</v>
      </c>
      <c r="AO177" s="57">
        <v>46121.57984953704</v>
      </c>
      <c r="AP177" s="57">
        <v>46270.458333333336</v>
      </c>
      <c r="AR177" t="s">
        <v>240</v>
      </c>
      <c r="AS177" t="s">
        <v>219</v>
      </c>
      <c r="AT177" t="s">
        <v>230</v>
      </c>
      <c r="AV177" t="s">
        <v>826</v>
      </c>
      <c r="AW177" t="s">
        <v>885</v>
      </c>
      <c r="AX177" t="s">
        <v>222</v>
      </c>
      <c r="BA177" s="57">
        <v>46270.458333333336</v>
      </c>
      <c r="BB177" t="s">
        <v>3664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MADURA</v>
      </c>
    </row>
    <row r="178" spans="1:61">
      <c r="A178">
        <v>189</v>
      </c>
      <c r="B178">
        <v>1002571167</v>
      </c>
      <c r="C178">
        <v>3</v>
      </c>
      <c r="D178" t="s">
        <v>55</v>
      </c>
      <c r="E178">
        <v>5</v>
      </c>
      <c r="F178" t="s">
        <v>227</v>
      </c>
      <c r="G178" t="s">
        <v>127</v>
      </c>
      <c r="H178" t="s">
        <v>323</v>
      </c>
      <c r="I178" t="s">
        <v>212</v>
      </c>
      <c r="J178" t="s">
        <v>213</v>
      </c>
      <c r="K178" t="s">
        <v>149</v>
      </c>
      <c r="L178" t="s">
        <v>214</v>
      </c>
      <c r="M178" t="s">
        <v>280</v>
      </c>
      <c r="N178" t="s">
        <v>215</v>
      </c>
      <c r="O178" s="57">
        <v>46269.438159722224</v>
      </c>
      <c r="P178" s="57">
        <v>46269.86990740741</v>
      </c>
      <c r="Q178">
        <v>69383705</v>
      </c>
      <c r="S178">
        <v>152431232550</v>
      </c>
      <c r="T178" t="s">
        <v>3665</v>
      </c>
      <c r="U178" t="s">
        <v>3666</v>
      </c>
      <c r="V178" t="s">
        <v>3667</v>
      </c>
      <c r="Z178">
        <v>113.925232202408</v>
      </c>
      <c r="AA178">
        <v>-7.1747602704040299</v>
      </c>
      <c r="AB178" t="s">
        <v>3668</v>
      </c>
      <c r="AC178" t="s">
        <v>1756</v>
      </c>
      <c r="AL178" t="s">
        <v>217</v>
      </c>
      <c r="AM178" t="s">
        <v>3669</v>
      </c>
      <c r="AN178" t="s">
        <v>6</v>
      </c>
      <c r="AO178" s="57">
        <v>46121.444525462961</v>
      </c>
      <c r="AP178" s="57">
        <v>46270.333333333336</v>
      </c>
      <c r="AR178" t="s">
        <v>240</v>
      </c>
      <c r="AS178" t="s">
        <v>219</v>
      </c>
      <c r="AT178" t="s">
        <v>230</v>
      </c>
      <c r="AV178" t="s">
        <v>826</v>
      </c>
      <c r="AW178" t="s">
        <v>928</v>
      </c>
      <c r="AX178" t="s">
        <v>222</v>
      </c>
      <c r="BA178" s="57">
        <v>46270.333333333336</v>
      </c>
      <c r="BB178" t="s">
        <v>3669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MADURA</v>
      </c>
    </row>
    <row r="179" spans="1:61">
      <c r="A179">
        <v>190</v>
      </c>
      <c r="B179">
        <v>1002571384</v>
      </c>
      <c r="C179">
        <v>3</v>
      </c>
      <c r="D179" t="s">
        <v>55</v>
      </c>
      <c r="E179">
        <v>5</v>
      </c>
      <c r="F179" t="s">
        <v>227</v>
      </c>
      <c r="G179" t="s">
        <v>121</v>
      </c>
      <c r="H179" t="s">
        <v>334</v>
      </c>
      <c r="I179" t="s">
        <v>212</v>
      </c>
      <c r="J179" t="s">
        <v>213</v>
      </c>
      <c r="K179" t="s">
        <v>149</v>
      </c>
      <c r="M179" t="s">
        <v>280</v>
      </c>
      <c r="N179" t="s">
        <v>215</v>
      </c>
      <c r="O179" s="57">
        <v>46269.485069444447</v>
      </c>
      <c r="P179" s="57">
        <v>46270.397928240738</v>
      </c>
      <c r="Q179">
        <v>69383762</v>
      </c>
      <c r="S179">
        <v>152434914021</v>
      </c>
      <c r="T179" t="s">
        <v>3670</v>
      </c>
      <c r="U179" t="s">
        <v>3671</v>
      </c>
      <c r="V179" t="s">
        <v>3672</v>
      </c>
      <c r="Z179">
        <v>113.16718880000001</v>
      </c>
      <c r="AA179">
        <v>-7.0458930000000004</v>
      </c>
      <c r="AB179" t="s">
        <v>3673</v>
      </c>
      <c r="AC179" t="s">
        <v>229</v>
      </c>
      <c r="AL179" t="s">
        <v>217</v>
      </c>
      <c r="AM179" t="s">
        <v>3674</v>
      </c>
      <c r="AN179" t="s">
        <v>6</v>
      </c>
      <c r="AO179" s="57">
        <v>46121.486087962963</v>
      </c>
      <c r="AP179" s="57">
        <v>46270.458333333336</v>
      </c>
      <c r="AR179" t="s">
        <v>240</v>
      </c>
      <c r="AS179" t="s">
        <v>335</v>
      </c>
      <c r="AT179" t="s">
        <v>220</v>
      </c>
      <c r="AV179" t="s">
        <v>826</v>
      </c>
      <c r="AW179" t="s">
        <v>599</v>
      </c>
      <c r="AX179" t="s">
        <v>222</v>
      </c>
      <c r="BA179" s="57">
        <v>46270.458333333336</v>
      </c>
      <c r="BB179" t="s">
        <v>3674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MADURA</v>
      </c>
    </row>
    <row r="180" spans="1:61">
      <c r="A180">
        <v>191</v>
      </c>
      <c r="B180">
        <v>1002570860</v>
      </c>
      <c r="C180">
        <v>3</v>
      </c>
      <c r="D180" t="s">
        <v>55</v>
      </c>
      <c r="E180">
        <v>5</v>
      </c>
      <c r="F180" t="s">
        <v>227</v>
      </c>
      <c r="G180" t="s">
        <v>121</v>
      </c>
      <c r="H180" t="s">
        <v>437</v>
      </c>
      <c r="I180" t="s">
        <v>212</v>
      </c>
      <c r="J180" t="s">
        <v>213</v>
      </c>
      <c r="K180" t="s">
        <v>149</v>
      </c>
      <c r="L180" t="s">
        <v>1751</v>
      </c>
      <c r="M180" t="s">
        <v>280</v>
      </c>
      <c r="N180" t="s">
        <v>215</v>
      </c>
      <c r="O180" s="57">
        <v>46269.371493055558</v>
      </c>
      <c r="P180" s="57">
        <v>46269.870555555557</v>
      </c>
      <c r="Q180">
        <v>69383582</v>
      </c>
      <c r="R180">
        <v>3232001000</v>
      </c>
      <c r="S180">
        <v>152438208884</v>
      </c>
      <c r="T180" t="s">
        <v>3675</v>
      </c>
      <c r="U180" t="s">
        <v>3676</v>
      </c>
      <c r="V180" t="s">
        <v>3677</v>
      </c>
      <c r="Z180">
        <v>113.33141910000001</v>
      </c>
      <c r="AA180">
        <v>-6.9804893999999997</v>
      </c>
      <c r="AB180" t="s">
        <v>3678</v>
      </c>
      <c r="AC180" t="s">
        <v>1551</v>
      </c>
      <c r="AL180" t="s">
        <v>217</v>
      </c>
      <c r="AM180" t="s">
        <v>3679</v>
      </c>
      <c r="AN180" t="s">
        <v>6</v>
      </c>
      <c r="AO180" s="57">
        <v>46121.382037037038</v>
      </c>
      <c r="AP180" s="57">
        <v>46270.333333333336</v>
      </c>
      <c r="AR180" t="s">
        <v>240</v>
      </c>
      <c r="AS180" t="s">
        <v>219</v>
      </c>
      <c r="AT180" t="s">
        <v>230</v>
      </c>
      <c r="AV180" t="s">
        <v>826</v>
      </c>
      <c r="AW180" t="s">
        <v>3680</v>
      </c>
      <c r="AX180" t="s">
        <v>222</v>
      </c>
      <c r="BA180" s="57">
        <v>46270.333333333336</v>
      </c>
      <c r="BB180" t="s">
        <v>3679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MADURA</v>
      </c>
    </row>
    <row r="181" spans="1:61">
      <c r="A181">
        <v>192</v>
      </c>
      <c r="B181">
        <v>1002572573</v>
      </c>
      <c r="C181">
        <v>3</v>
      </c>
      <c r="D181" t="s">
        <v>55</v>
      </c>
      <c r="E181">
        <v>5</v>
      </c>
      <c r="F181" t="s">
        <v>261</v>
      </c>
      <c r="G181" t="s">
        <v>123</v>
      </c>
      <c r="H181" t="s">
        <v>267</v>
      </c>
      <c r="I181" t="s">
        <v>212</v>
      </c>
      <c r="J181" t="s">
        <v>213</v>
      </c>
      <c r="K181" t="s">
        <v>149</v>
      </c>
      <c r="M181" t="s">
        <v>280</v>
      </c>
      <c r="N181" t="s">
        <v>215</v>
      </c>
      <c r="O181" s="57">
        <v>46269.718564814815</v>
      </c>
      <c r="P181" s="57">
        <v>46270.880046296297</v>
      </c>
      <c r="Q181">
        <v>69384185</v>
      </c>
      <c r="S181">
        <v>152407282270</v>
      </c>
      <c r="T181" t="s">
        <v>3681</v>
      </c>
      <c r="U181" t="s">
        <v>3682</v>
      </c>
      <c r="V181" t="s">
        <v>3683</v>
      </c>
      <c r="Z181">
        <v>112.77193509999999</v>
      </c>
      <c r="AA181">
        <v>-7.2501433000000004</v>
      </c>
      <c r="AB181" t="s">
        <v>3684</v>
      </c>
      <c r="AC181" t="s">
        <v>229</v>
      </c>
      <c r="AL181" t="s">
        <v>217</v>
      </c>
      <c r="AM181" t="s">
        <v>3685</v>
      </c>
      <c r="AN181" t="s">
        <v>6</v>
      </c>
      <c r="AO181" s="57">
        <v>46121.725937499999</v>
      </c>
      <c r="AP181" s="57">
        <v>46271.458333333336</v>
      </c>
      <c r="AR181" t="s">
        <v>240</v>
      </c>
      <c r="AS181" t="s">
        <v>123</v>
      </c>
      <c r="AT181" t="s">
        <v>552</v>
      </c>
      <c r="AV181" t="s">
        <v>826</v>
      </c>
      <c r="AW181" t="s">
        <v>3686</v>
      </c>
      <c r="AX181" t="s">
        <v>222</v>
      </c>
      <c r="BA181" s="57">
        <v>46271.458333333336</v>
      </c>
      <c r="BB181" t="s">
        <v>3685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SURABAYA UTARA</v>
      </c>
    </row>
    <row r="182" spans="1:61">
      <c r="A182">
        <v>193</v>
      </c>
      <c r="B182">
        <v>1002569624</v>
      </c>
      <c r="C182">
        <v>3</v>
      </c>
      <c r="D182" t="s">
        <v>55</v>
      </c>
      <c r="E182">
        <v>5</v>
      </c>
      <c r="F182" t="s">
        <v>227</v>
      </c>
      <c r="G182" t="s">
        <v>127</v>
      </c>
      <c r="H182" t="s">
        <v>323</v>
      </c>
      <c r="I182" t="s">
        <v>212</v>
      </c>
      <c r="J182" t="s">
        <v>213</v>
      </c>
      <c r="K182" t="s">
        <v>149</v>
      </c>
      <c r="L182" t="s">
        <v>214</v>
      </c>
      <c r="M182" t="s">
        <v>280</v>
      </c>
      <c r="N182" t="s">
        <v>215</v>
      </c>
      <c r="O182" s="57">
        <v>46268.531898148147</v>
      </c>
      <c r="P182" s="57">
        <v>46268.850451388891</v>
      </c>
      <c r="Q182">
        <v>69383103</v>
      </c>
      <c r="S182">
        <v>152431232542</v>
      </c>
      <c r="T182" t="s">
        <v>2637</v>
      </c>
      <c r="U182" t="s">
        <v>2638</v>
      </c>
      <c r="V182" t="s">
        <v>2639</v>
      </c>
      <c r="Z182">
        <v>113.8699129</v>
      </c>
      <c r="AA182">
        <v>-6.9961244999999996</v>
      </c>
      <c r="AB182" t="s">
        <v>2640</v>
      </c>
      <c r="AC182" t="s">
        <v>216</v>
      </c>
      <c r="AL182" t="s">
        <v>217</v>
      </c>
      <c r="AM182" t="s">
        <v>2641</v>
      </c>
      <c r="AN182" t="s">
        <v>6</v>
      </c>
      <c r="AO182" s="57">
        <v>46090.538240740738</v>
      </c>
      <c r="AP182" s="57">
        <v>46269.458333333336</v>
      </c>
      <c r="AR182" t="s">
        <v>240</v>
      </c>
      <c r="AS182" t="s">
        <v>219</v>
      </c>
      <c r="AT182" t="s">
        <v>230</v>
      </c>
      <c r="AV182" t="s">
        <v>826</v>
      </c>
      <c r="AW182" t="s">
        <v>537</v>
      </c>
      <c r="AX182" t="s">
        <v>222</v>
      </c>
      <c r="BA182" s="57">
        <v>46269.458333333336</v>
      </c>
      <c r="BB182" t="s">
        <v>2641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MADURA</v>
      </c>
    </row>
    <row r="183" spans="1:61">
      <c r="A183">
        <v>194</v>
      </c>
      <c r="B183">
        <v>1002569340</v>
      </c>
      <c r="C183">
        <v>3</v>
      </c>
      <c r="D183" t="s">
        <v>42</v>
      </c>
      <c r="E183">
        <v>5</v>
      </c>
      <c r="F183" t="s">
        <v>232</v>
      </c>
      <c r="G183" t="s">
        <v>101</v>
      </c>
      <c r="H183" t="s">
        <v>233</v>
      </c>
      <c r="I183" t="s">
        <v>212</v>
      </c>
      <c r="J183" t="s">
        <v>213</v>
      </c>
      <c r="K183" t="s">
        <v>149</v>
      </c>
      <c r="L183" t="s">
        <v>214</v>
      </c>
      <c r="M183" t="s">
        <v>280</v>
      </c>
      <c r="N183" t="s">
        <v>215</v>
      </c>
      <c r="O183" s="57">
        <v>46268.468715277777</v>
      </c>
      <c r="P183" s="57">
        <v>46268.724849537037</v>
      </c>
      <c r="Q183">
        <v>69382972</v>
      </c>
      <c r="S183">
        <v>152327226545</v>
      </c>
      <c r="T183" t="s">
        <v>2648</v>
      </c>
      <c r="U183" t="s">
        <v>2649</v>
      </c>
      <c r="V183" t="s">
        <v>2650</v>
      </c>
      <c r="Z183">
        <v>112.6208906</v>
      </c>
      <c r="AA183">
        <v>-7.4702374999999996</v>
      </c>
      <c r="AB183" t="s">
        <v>2651</v>
      </c>
      <c r="AC183" t="s">
        <v>2652</v>
      </c>
      <c r="AL183" t="s">
        <v>217</v>
      </c>
      <c r="AM183" t="s">
        <v>2653</v>
      </c>
      <c r="AN183" t="s">
        <v>6</v>
      </c>
      <c r="AO183" s="57">
        <v>46090.475925925923</v>
      </c>
      <c r="AP183" s="57">
        <v>46269.333333333336</v>
      </c>
      <c r="AR183" t="s">
        <v>240</v>
      </c>
      <c r="AS183" t="s">
        <v>770</v>
      </c>
      <c r="AT183" t="s">
        <v>230</v>
      </c>
      <c r="AV183" t="s">
        <v>2654</v>
      </c>
      <c r="AW183" t="s">
        <v>890</v>
      </c>
      <c r="AX183" t="s">
        <v>222</v>
      </c>
      <c r="BA183" s="57">
        <v>46269.333333333336</v>
      </c>
      <c r="BB183" t="s">
        <v>2653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SIDOARJO</v>
      </c>
    </row>
    <row r="184" spans="1:61">
      <c r="A184">
        <v>195</v>
      </c>
      <c r="B184">
        <v>1002566559</v>
      </c>
      <c r="C184">
        <v>3</v>
      </c>
      <c r="D184" t="s">
        <v>55</v>
      </c>
      <c r="E184">
        <v>5</v>
      </c>
      <c r="F184" t="s">
        <v>261</v>
      </c>
      <c r="G184" t="s">
        <v>126</v>
      </c>
      <c r="H184" t="s">
        <v>262</v>
      </c>
      <c r="I184" t="s">
        <v>212</v>
      </c>
      <c r="J184" t="s">
        <v>213</v>
      </c>
      <c r="K184" t="s">
        <v>149</v>
      </c>
      <c r="L184" t="s">
        <v>214</v>
      </c>
      <c r="M184" t="s">
        <v>280</v>
      </c>
      <c r="N184" t="s">
        <v>215</v>
      </c>
      <c r="O184" s="57">
        <v>46267.306898148148</v>
      </c>
      <c r="P184" s="57">
        <v>46267.902905092589</v>
      </c>
      <c r="Q184">
        <v>69381898</v>
      </c>
      <c r="S184">
        <v>152413167925</v>
      </c>
      <c r="T184" t="s">
        <v>1873</v>
      </c>
      <c r="U184" t="s">
        <v>1874</v>
      </c>
      <c r="V184" t="s">
        <v>1875</v>
      </c>
      <c r="Z184">
        <v>112.7437266</v>
      </c>
      <c r="AA184">
        <v>-7.2708913999999902</v>
      </c>
      <c r="AB184" t="s">
        <v>1876</v>
      </c>
      <c r="AC184" t="s">
        <v>216</v>
      </c>
      <c r="AL184" t="s">
        <v>217</v>
      </c>
      <c r="AM184" t="s">
        <v>1877</v>
      </c>
      <c r="AN184" t="s">
        <v>6</v>
      </c>
      <c r="AO184" s="57">
        <v>46062.309317129628</v>
      </c>
      <c r="AP184" s="57">
        <v>46268.333333333336</v>
      </c>
      <c r="AR184" t="s">
        <v>240</v>
      </c>
      <c r="AS184" t="s">
        <v>575</v>
      </c>
      <c r="AT184" t="s">
        <v>230</v>
      </c>
      <c r="AV184" t="s">
        <v>826</v>
      </c>
      <c r="AW184" t="s">
        <v>883</v>
      </c>
      <c r="AX184" t="s">
        <v>222</v>
      </c>
      <c r="BA184" s="57">
        <v>46268.333333333336</v>
      </c>
      <c r="BB184" t="s">
        <v>1877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SURABAYA SELATAN</v>
      </c>
    </row>
    <row r="185" spans="1:61">
      <c r="A185">
        <v>196</v>
      </c>
      <c r="B185">
        <v>1002564024</v>
      </c>
      <c r="C185">
        <v>3</v>
      </c>
      <c r="D185" t="s">
        <v>55</v>
      </c>
      <c r="E185">
        <v>5</v>
      </c>
      <c r="F185" t="s">
        <v>227</v>
      </c>
      <c r="G185" t="s">
        <v>121</v>
      </c>
      <c r="H185" t="s">
        <v>278</v>
      </c>
      <c r="I185" t="s">
        <v>212</v>
      </c>
      <c r="J185" t="s">
        <v>213</v>
      </c>
      <c r="K185" t="s">
        <v>149</v>
      </c>
      <c r="L185" t="s">
        <v>214</v>
      </c>
      <c r="M185" t="s">
        <v>280</v>
      </c>
      <c r="N185" t="s">
        <v>215</v>
      </c>
      <c r="O185" s="57">
        <v>46266.3124537037</v>
      </c>
      <c r="P185" s="57">
        <v>46266.748344907406</v>
      </c>
      <c r="Q185">
        <v>69381131</v>
      </c>
      <c r="S185">
        <v>152437905734</v>
      </c>
      <c r="T185" t="s">
        <v>1359</v>
      </c>
      <c r="U185" t="s">
        <v>1360</v>
      </c>
      <c r="V185" t="s">
        <v>1361</v>
      </c>
      <c r="Z185">
        <v>113.276343941688</v>
      </c>
      <c r="AA185">
        <v>-6.9417270909104403</v>
      </c>
      <c r="AB185" t="s">
        <v>1362</v>
      </c>
      <c r="AC185" t="s">
        <v>216</v>
      </c>
      <c r="AL185" t="s">
        <v>217</v>
      </c>
      <c r="AM185" t="s">
        <v>1363</v>
      </c>
      <c r="AN185" t="s">
        <v>6</v>
      </c>
      <c r="AO185" s="57">
        <v>46031.319398148145</v>
      </c>
      <c r="AP185" s="57">
        <v>46267.333333333336</v>
      </c>
      <c r="AR185" t="s">
        <v>240</v>
      </c>
      <c r="AS185" t="s">
        <v>219</v>
      </c>
      <c r="AT185" t="s">
        <v>220</v>
      </c>
      <c r="AV185" t="s">
        <v>826</v>
      </c>
      <c r="AW185" t="s">
        <v>833</v>
      </c>
      <c r="AX185" t="s">
        <v>222</v>
      </c>
      <c r="BA185" s="57">
        <v>46267.333333333336</v>
      </c>
      <c r="BB185" t="s">
        <v>1363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MADURA</v>
      </c>
    </row>
    <row r="186" spans="1:61">
      <c r="A186">
        <v>197</v>
      </c>
      <c r="B186">
        <v>1002566030</v>
      </c>
      <c r="C186">
        <v>3</v>
      </c>
      <c r="D186" t="s">
        <v>38</v>
      </c>
      <c r="E186">
        <v>5</v>
      </c>
      <c r="F186" t="s">
        <v>248</v>
      </c>
      <c r="G186" t="s">
        <v>91</v>
      </c>
      <c r="H186" t="s">
        <v>388</v>
      </c>
      <c r="I186" t="s">
        <v>212</v>
      </c>
      <c r="J186" t="s">
        <v>213</v>
      </c>
      <c r="K186" t="s">
        <v>149</v>
      </c>
      <c r="L186" t="s">
        <v>214</v>
      </c>
      <c r="M186" t="s">
        <v>280</v>
      </c>
      <c r="N186" t="s">
        <v>215</v>
      </c>
      <c r="O186" s="57">
        <v>46266.652743055558</v>
      </c>
      <c r="P186" s="57">
        <v>46267.444791666669</v>
      </c>
      <c r="Q186">
        <v>69381696</v>
      </c>
      <c r="S186">
        <v>152703903703</v>
      </c>
      <c r="T186" t="s">
        <v>1239</v>
      </c>
      <c r="U186" t="s">
        <v>1240</v>
      </c>
      <c r="V186" t="s">
        <v>1241</v>
      </c>
      <c r="Z186">
        <v>112.62214299999999</v>
      </c>
      <c r="AA186">
        <v>-7.9638900000000001</v>
      </c>
      <c r="AB186" t="s">
        <v>1242</v>
      </c>
      <c r="AC186" t="s">
        <v>236</v>
      </c>
      <c r="AL186" t="s">
        <v>217</v>
      </c>
      <c r="AM186" t="s">
        <v>1159</v>
      </c>
      <c r="AN186" t="s">
        <v>6</v>
      </c>
      <c r="AO186" s="57">
        <v>46031.663206018522</v>
      </c>
      <c r="AP186" s="57">
        <v>46267.541666666664</v>
      </c>
      <c r="AR186" t="s">
        <v>240</v>
      </c>
      <c r="AS186" t="s">
        <v>557</v>
      </c>
      <c r="AT186" t="s">
        <v>230</v>
      </c>
      <c r="AV186" t="s">
        <v>826</v>
      </c>
      <c r="AW186" t="s">
        <v>886</v>
      </c>
      <c r="AX186" t="s">
        <v>222</v>
      </c>
      <c r="BA186" s="57">
        <v>46267.541666666664</v>
      </c>
      <c r="BB186" t="s">
        <v>1159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MALANG</v>
      </c>
    </row>
    <row r="187" spans="1:61">
      <c r="A187">
        <v>198</v>
      </c>
      <c r="B187">
        <v>1002576110</v>
      </c>
      <c r="C187">
        <v>3</v>
      </c>
      <c r="D187" t="s">
        <v>38</v>
      </c>
      <c r="E187">
        <v>5</v>
      </c>
      <c r="F187" t="s">
        <v>92</v>
      </c>
      <c r="G187" t="s">
        <v>95</v>
      </c>
      <c r="H187" t="s">
        <v>459</v>
      </c>
      <c r="I187" t="s">
        <v>212</v>
      </c>
      <c r="J187" t="s">
        <v>213</v>
      </c>
      <c r="K187" t="s">
        <v>149</v>
      </c>
      <c r="L187" t="s">
        <v>214</v>
      </c>
      <c r="M187" t="s">
        <v>3687</v>
      </c>
      <c r="N187" t="s">
        <v>215</v>
      </c>
      <c r="O187" s="57">
        <v>46273.360347222224</v>
      </c>
      <c r="P187" s="57">
        <v>46273.427939814814</v>
      </c>
      <c r="Q187">
        <v>69384487</v>
      </c>
      <c r="T187" t="s">
        <v>3028</v>
      </c>
      <c r="V187" t="s">
        <v>3030</v>
      </c>
      <c r="Z187">
        <v>111.376807</v>
      </c>
      <c r="AA187">
        <v>-8.0309799999999996</v>
      </c>
      <c r="AB187" t="s">
        <v>3031</v>
      </c>
      <c r="AC187" t="s">
        <v>216</v>
      </c>
      <c r="AL187" t="s">
        <v>217</v>
      </c>
      <c r="AM187" t="s">
        <v>3032</v>
      </c>
      <c r="AN187" t="s">
        <v>6</v>
      </c>
      <c r="AO187" s="57">
        <v>46243.361030092594</v>
      </c>
      <c r="AP187" s="57">
        <v>46272</v>
      </c>
      <c r="AR187" t="s">
        <v>548</v>
      </c>
      <c r="AS187" t="s">
        <v>2793</v>
      </c>
      <c r="AT187" t="s">
        <v>344</v>
      </c>
      <c r="AV187" t="s">
        <v>3687</v>
      </c>
      <c r="AW187" t="s">
        <v>3033</v>
      </c>
      <c r="AX187" t="s">
        <v>222</v>
      </c>
      <c r="BA187" s="57">
        <v>46272.333333333336</v>
      </c>
      <c r="BB187" t="s">
        <v>3032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PONOROGO</v>
      </c>
    </row>
    <row r="188" spans="1:61">
      <c r="A188">
        <v>201</v>
      </c>
      <c r="B188">
        <v>1002576984</v>
      </c>
      <c r="C188">
        <v>3</v>
      </c>
      <c r="D188" t="s">
        <v>49</v>
      </c>
      <c r="E188">
        <v>4</v>
      </c>
      <c r="F188" t="s">
        <v>250</v>
      </c>
      <c r="G188" t="s">
        <v>539</v>
      </c>
      <c r="H188" t="s">
        <v>577</v>
      </c>
      <c r="I188" t="s">
        <v>212</v>
      </c>
      <c r="J188" t="s">
        <v>213</v>
      </c>
      <c r="K188" t="s">
        <v>149</v>
      </c>
      <c r="M188" t="s">
        <v>256</v>
      </c>
      <c r="N188" t="s">
        <v>215</v>
      </c>
      <c r="O188" s="57">
        <v>46273.567881944444</v>
      </c>
      <c r="P188" s="57">
        <v>46274.370972222219</v>
      </c>
      <c r="Q188">
        <v>69384084</v>
      </c>
      <c r="S188">
        <v>142214107668</v>
      </c>
      <c r="T188" t="s">
        <v>3688</v>
      </c>
      <c r="U188" t="s">
        <v>3689</v>
      </c>
      <c r="V188" t="s">
        <v>3690</v>
      </c>
      <c r="Z188">
        <v>108.85626019999999</v>
      </c>
      <c r="AA188">
        <v>-6.9894150000000002</v>
      </c>
      <c r="AB188" t="s">
        <v>3691</v>
      </c>
      <c r="AC188" t="s">
        <v>225</v>
      </c>
      <c r="AL188" t="s">
        <v>217</v>
      </c>
      <c r="AM188" t="s">
        <v>3692</v>
      </c>
      <c r="AN188" t="s">
        <v>6</v>
      </c>
      <c r="AO188" s="57">
        <v>46243.569351851853</v>
      </c>
      <c r="AR188" t="s">
        <v>257</v>
      </c>
      <c r="AS188" t="s">
        <v>908</v>
      </c>
      <c r="AT188" t="s">
        <v>230</v>
      </c>
      <c r="AV188" t="s">
        <v>258</v>
      </c>
      <c r="AW188" t="s">
        <v>599</v>
      </c>
      <c r="AX188" t="s">
        <v>222</v>
      </c>
      <c r="BA188" s="57">
        <v>46273.291666666664</v>
      </c>
      <c r="BB188" t="s">
        <v>3692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e">
        <f>VLOOKUP(H188,Sheet2!$A$1:$B$270,2,FALSE)</f>
        <v>#N/A</v>
      </c>
    </row>
    <row r="189" spans="1:61">
      <c r="A189">
        <v>204</v>
      </c>
      <c r="B189">
        <v>1002576164</v>
      </c>
      <c r="C189">
        <v>3</v>
      </c>
      <c r="D189" t="s">
        <v>59</v>
      </c>
      <c r="E189">
        <v>4</v>
      </c>
      <c r="F189" t="s">
        <v>223</v>
      </c>
      <c r="G189" t="s">
        <v>2310</v>
      </c>
      <c r="H189" t="s">
        <v>2311</v>
      </c>
      <c r="I189" t="s">
        <v>212</v>
      </c>
      <c r="J189" t="s">
        <v>213</v>
      </c>
      <c r="K189" t="s">
        <v>149</v>
      </c>
      <c r="L189" t="s">
        <v>214</v>
      </c>
      <c r="M189" t="s">
        <v>256</v>
      </c>
      <c r="N189" t="s">
        <v>215</v>
      </c>
      <c r="O189" s="57">
        <v>46273.372870370367</v>
      </c>
      <c r="P189" s="57">
        <v>46274.375162037039</v>
      </c>
      <c r="Q189">
        <v>69385744</v>
      </c>
      <c r="S189">
        <v>143363107041</v>
      </c>
      <c r="T189" t="s">
        <v>3693</v>
      </c>
      <c r="U189" t="s">
        <v>3694</v>
      </c>
      <c r="V189" t="s">
        <v>3695</v>
      </c>
      <c r="Z189">
        <v>109.34044900000001</v>
      </c>
      <c r="AA189">
        <v>-7.4328200000000004</v>
      </c>
      <c r="AB189" t="s">
        <v>3696</v>
      </c>
      <c r="AC189" t="s">
        <v>236</v>
      </c>
      <c r="AL189" t="s">
        <v>217</v>
      </c>
      <c r="AM189" t="s">
        <v>3559</v>
      </c>
      <c r="AN189" t="s">
        <v>6</v>
      </c>
      <c r="AO189" s="57">
        <v>46243.382407407407</v>
      </c>
      <c r="AP189" s="57">
        <v>46274.333333333336</v>
      </c>
      <c r="AR189" t="s">
        <v>257</v>
      </c>
      <c r="AS189" t="s">
        <v>219</v>
      </c>
      <c r="AT189" t="s">
        <v>230</v>
      </c>
      <c r="AV189" t="s">
        <v>258</v>
      </c>
      <c r="AW189" t="s">
        <v>885</v>
      </c>
      <c r="AX189" t="s">
        <v>222</v>
      </c>
      <c r="BA189" s="57">
        <v>46274.333333333336</v>
      </c>
      <c r="BB189" t="s">
        <v>3559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e">
        <f>VLOOKUP(H189,Sheet2!$A$1:$B$270,2,FALSE)</f>
        <v>#N/A</v>
      </c>
    </row>
    <row r="190" spans="1:61">
      <c r="A190">
        <v>205</v>
      </c>
      <c r="B190">
        <v>1002577729</v>
      </c>
      <c r="C190">
        <v>3</v>
      </c>
      <c r="D190" t="s">
        <v>51</v>
      </c>
      <c r="E190">
        <v>4</v>
      </c>
      <c r="F190" t="s">
        <v>234</v>
      </c>
      <c r="G190" t="s">
        <v>3697</v>
      </c>
      <c r="H190" t="s">
        <v>3698</v>
      </c>
      <c r="I190" t="s">
        <v>212</v>
      </c>
      <c r="J190" t="s">
        <v>213</v>
      </c>
      <c r="K190" t="s">
        <v>149</v>
      </c>
      <c r="M190" t="s">
        <v>256</v>
      </c>
      <c r="N190" t="s">
        <v>215</v>
      </c>
      <c r="O190" s="57">
        <v>46273.746354166666</v>
      </c>
      <c r="P190" s="57">
        <v>46274.372152777774</v>
      </c>
      <c r="Q190">
        <v>69356667</v>
      </c>
      <c r="S190">
        <v>141553109624</v>
      </c>
      <c r="T190" t="s">
        <v>3699</v>
      </c>
      <c r="U190" t="s">
        <v>3700</v>
      </c>
      <c r="V190" t="s">
        <v>3701</v>
      </c>
      <c r="Z190">
        <v>110.603082014313</v>
      </c>
      <c r="AA190">
        <v>-7.49221999906307</v>
      </c>
      <c r="AB190" t="s">
        <v>3702</v>
      </c>
      <c r="AC190" t="s">
        <v>285</v>
      </c>
      <c r="AL190" t="s">
        <v>217</v>
      </c>
      <c r="AM190" t="s">
        <v>3703</v>
      </c>
      <c r="AN190" t="s">
        <v>6</v>
      </c>
      <c r="AO190" s="57">
        <v>46243.757187499999</v>
      </c>
      <c r="AR190" t="s">
        <v>257</v>
      </c>
      <c r="AS190" t="s">
        <v>3697</v>
      </c>
      <c r="AT190" t="s">
        <v>230</v>
      </c>
      <c r="AV190" t="s">
        <v>258</v>
      </c>
      <c r="AW190" t="s">
        <v>599</v>
      </c>
      <c r="AX190" t="s">
        <v>222</v>
      </c>
      <c r="BA190" s="57">
        <v>46273.291666666664</v>
      </c>
      <c r="BB190" t="s">
        <v>3703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e">
        <f>VLOOKUP(H190,Sheet2!$A$1:$B$270,2,FALSE)</f>
        <v>#N/A</v>
      </c>
    </row>
    <row r="191" spans="1:61">
      <c r="A191">
        <v>206</v>
      </c>
      <c r="B191">
        <v>1002577347</v>
      </c>
      <c r="C191">
        <v>3</v>
      </c>
      <c r="D191" t="s">
        <v>55</v>
      </c>
      <c r="E191">
        <v>5</v>
      </c>
      <c r="F191" t="s">
        <v>261</v>
      </c>
      <c r="G191" t="s">
        <v>122</v>
      </c>
      <c r="H191" t="s">
        <v>347</v>
      </c>
      <c r="I191" t="s">
        <v>212</v>
      </c>
      <c r="J191" t="s">
        <v>213</v>
      </c>
      <c r="K191" t="s">
        <v>149</v>
      </c>
      <c r="M191" t="s">
        <v>256</v>
      </c>
      <c r="N191" t="s">
        <v>215</v>
      </c>
      <c r="O191" s="57">
        <v>46273.637013888889</v>
      </c>
      <c r="P191" s="57">
        <v>46273.767893518518</v>
      </c>
      <c r="Q191">
        <v>69385407</v>
      </c>
      <c r="S191">
        <v>152421262663</v>
      </c>
      <c r="T191" t="s">
        <v>2937</v>
      </c>
      <c r="U191" t="s">
        <v>3704</v>
      </c>
      <c r="V191" t="s">
        <v>3705</v>
      </c>
      <c r="Z191">
        <v>112.617221</v>
      </c>
      <c r="AA191">
        <v>-7.1481079999999997</v>
      </c>
      <c r="AB191" t="s">
        <v>3706</v>
      </c>
      <c r="AC191" t="s">
        <v>216</v>
      </c>
      <c r="AL191" t="s">
        <v>217</v>
      </c>
      <c r="AM191" t="s">
        <v>3707</v>
      </c>
      <c r="AN191" t="s">
        <v>6</v>
      </c>
      <c r="AO191" s="57">
        <v>46243.642685185187</v>
      </c>
      <c r="AR191" t="s">
        <v>257</v>
      </c>
      <c r="AS191" t="s">
        <v>122</v>
      </c>
      <c r="AT191" t="s">
        <v>230</v>
      </c>
      <c r="AV191" t="s">
        <v>258</v>
      </c>
      <c r="AW191" t="s">
        <v>546</v>
      </c>
      <c r="AX191" t="s">
        <v>222</v>
      </c>
      <c r="BA191" s="57">
        <v>46273.291666666664</v>
      </c>
      <c r="BB191" t="s">
        <v>3707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GRESIK</v>
      </c>
    </row>
    <row r="192" spans="1:61">
      <c r="A192">
        <v>207</v>
      </c>
      <c r="B192">
        <v>1002576013</v>
      </c>
      <c r="C192">
        <v>3</v>
      </c>
      <c r="D192" t="s">
        <v>38</v>
      </c>
      <c r="E192">
        <v>5</v>
      </c>
      <c r="F192" t="s">
        <v>90</v>
      </c>
      <c r="G192" t="s">
        <v>98</v>
      </c>
      <c r="H192" t="s">
        <v>295</v>
      </c>
      <c r="I192" t="s">
        <v>212</v>
      </c>
      <c r="J192" t="s">
        <v>213</v>
      </c>
      <c r="K192" t="s">
        <v>149</v>
      </c>
      <c r="L192" t="s">
        <v>214</v>
      </c>
      <c r="M192" t="s">
        <v>256</v>
      </c>
      <c r="N192" t="s">
        <v>215</v>
      </c>
      <c r="O192" s="57">
        <v>46273.322870370372</v>
      </c>
      <c r="P192" s="57">
        <v>46273.751585648148</v>
      </c>
      <c r="Q192">
        <v>69385681</v>
      </c>
      <c r="S192">
        <v>152606246539</v>
      </c>
      <c r="T192" t="s">
        <v>3708</v>
      </c>
      <c r="U192" t="s">
        <v>3709</v>
      </c>
      <c r="V192" t="s">
        <v>3710</v>
      </c>
      <c r="Z192">
        <v>111.943164020776</v>
      </c>
      <c r="AA192">
        <v>-7.9834668557083397</v>
      </c>
      <c r="AB192" t="s">
        <v>3711</v>
      </c>
      <c r="AC192" t="s">
        <v>216</v>
      </c>
      <c r="AL192" t="s">
        <v>217</v>
      </c>
      <c r="AM192" t="s">
        <v>3712</v>
      </c>
      <c r="AN192" t="s">
        <v>6</v>
      </c>
      <c r="AO192" s="57">
        <v>46243.329907407409</v>
      </c>
      <c r="AP192" s="57">
        <v>46274.333333333336</v>
      </c>
      <c r="AR192" t="s">
        <v>257</v>
      </c>
      <c r="AS192" t="s">
        <v>98</v>
      </c>
      <c r="AT192" t="s">
        <v>230</v>
      </c>
      <c r="AV192" t="s">
        <v>258</v>
      </c>
      <c r="AW192" t="s">
        <v>884</v>
      </c>
      <c r="AX192" t="s">
        <v>222</v>
      </c>
      <c r="BA192" s="57">
        <v>46274.333333333336</v>
      </c>
      <c r="BB192" t="s">
        <v>3712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BLITAR</v>
      </c>
    </row>
    <row r="193" spans="1:61">
      <c r="A193">
        <v>208</v>
      </c>
      <c r="B193">
        <v>1002577234</v>
      </c>
      <c r="C193">
        <v>3</v>
      </c>
      <c r="D193" t="s">
        <v>45</v>
      </c>
      <c r="E193">
        <v>5</v>
      </c>
      <c r="F193" t="s">
        <v>210</v>
      </c>
      <c r="G193" t="s">
        <v>116</v>
      </c>
      <c r="H193" t="s">
        <v>351</v>
      </c>
      <c r="I193" t="s">
        <v>212</v>
      </c>
      <c r="J193" t="s">
        <v>213</v>
      </c>
      <c r="K193" t="s">
        <v>149</v>
      </c>
      <c r="M193" t="s">
        <v>256</v>
      </c>
      <c r="N193" t="s">
        <v>215</v>
      </c>
      <c r="O193" s="57">
        <v>46273.617094907408</v>
      </c>
      <c r="P193" s="57">
        <v>46274.379548611112</v>
      </c>
      <c r="Q193">
        <v>69384440</v>
      </c>
      <c r="S193">
        <v>172620205090</v>
      </c>
      <c r="T193" t="s">
        <v>3713</v>
      </c>
      <c r="U193" t="s">
        <v>3714</v>
      </c>
      <c r="V193" t="s">
        <v>3715</v>
      </c>
      <c r="Z193">
        <v>116.4116853</v>
      </c>
      <c r="AA193">
        <v>-8.6404057000000005</v>
      </c>
      <c r="AB193" t="s">
        <v>3716</v>
      </c>
      <c r="AC193" t="s">
        <v>284</v>
      </c>
      <c r="AL193" t="s">
        <v>217</v>
      </c>
      <c r="AM193" t="s">
        <v>3717</v>
      </c>
      <c r="AN193" t="s">
        <v>6</v>
      </c>
      <c r="AO193" s="57">
        <v>46243.621770833335</v>
      </c>
      <c r="AR193" t="s">
        <v>257</v>
      </c>
      <c r="AS193" t="s">
        <v>1710</v>
      </c>
      <c r="AT193" t="s">
        <v>230</v>
      </c>
      <c r="AV193" t="s">
        <v>258</v>
      </c>
      <c r="AW193" t="s">
        <v>545</v>
      </c>
      <c r="AX193" t="s">
        <v>222</v>
      </c>
      <c r="BA193" s="57">
        <v>46273.291666666664</v>
      </c>
      <c r="BB193" t="s">
        <v>3717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SELONG</v>
      </c>
    </row>
    <row r="194" spans="1:61">
      <c r="A194">
        <v>209</v>
      </c>
      <c r="B194">
        <v>1002574437</v>
      </c>
      <c r="C194">
        <v>3</v>
      </c>
      <c r="D194" t="s">
        <v>38</v>
      </c>
      <c r="E194">
        <v>5</v>
      </c>
      <c r="F194" t="s">
        <v>92</v>
      </c>
      <c r="G194" t="s">
        <v>89</v>
      </c>
      <c r="H194" t="s">
        <v>266</v>
      </c>
      <c r="I194" t="s">
        <v>212</v>
      </c>
      <c r="J194" t="s">
        <v>213</v>
      </c>
      <c r="K194" t="s">
        <v>149</v>
      </c>
      <c r="L194" t="s">
        <v>214</v>
      </c>
      <c r="M194" t="s">
        <v>256</v>
      </c>
      <c r="N194" t="s">
        <v>215</v>
      </c>
      <c r="O194" s="57">
        <v>46272.45412037037</v>
      </c>
      <c r="P194" s="57">
        <v>46274.028263888889</v>
      </c>
      <c r="Q194">
        <v>69385083</v>
      </c>
      <c r="S194">
        <v>152643201666</v>
      </c>
      <c r="T194" t="s">
        <v>3718</v>
      </c>
      <c r="U194" t="s">
        <v>3719</v>
      </c>
      <c r="V194" t="s">
        <v>3720</v>
      </c>
      <c r="Z194">
        <v>111.7590579</v>
      </c>
      <c r="AA194">
        <v>-7.1869365999999903</v>
      </c>
      <c r="AB194" t="s">
        <v>3721</v>
      </c>
      <c r="AC194" t="s">
        <v>236</v>
      </c>
      <c r="AL194" t="s">
        <v>217</v>
      </c>
      <c r="AM194" t="s">
        <v>3722</v>
      </c>
      <c r="AN194" t="s">
        <v>6</v>
      </c>
      <c r="AO194" s="57">
        <v>46212.454884259256</v>
      </c>
      <c r="AP194" s="57">
        <v>46273.333333333336</v>
      </c>
      <c r="AR194" t="s">
        <v>257</v>
      </c>
      <c r="AS194" t="s">
        <v>1594</v>
      </c>
      <c r="AT194" t="s">
        <v>552</v>
      </c>
      <c r="AV194" t="s">
        <v>258</v>
      </c>
      <c r="AW194" t="s">
        <v>3723</v>
      </c>
      <c r="AX194" t="s">
        <v>222</v>
      </c>
      <c r="BA194" s="57">
        <v>46273.333333333336</v>
      </c>
      <c r="BB194" t="s">
        <v>3722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BOJONEGORO</v>
      </c>
    </row>
    <row r="195" spans="1:61">
      <c r="A195">
        <v>210</v>
      </c>
      <c r="B195">
        <v>1002574942</v>
      </c>
      <c r="C195">
        <v>3</v>
      </c>
      <c r="D195" t="s">
        <v>34</v>
      </c>
      <c r="E195">
        <v>5</v>
      </c>
      <c r="F195" t="s">
        <v>554</v>
      </c>
      <c r="G195" t="s">
        <v>79</v>
      </c>
      <c r="H195" t="s">
        <v>282</v>
      </c>
      <c r="I195" t="s">
        <v>212</v>
      </c>
      <c r="J195" t="s">
        <v>213</v>
      </c>
      <c r="K195" t="s">
        <v>149</v>
      </c>
      <c r="M195" t="s">
        <v>256</v>
      </c>
      <c r="N195" t="s">
        <v>215</v>
      </c>
      <c r="O195" s="57">
        <v>46272.558946759258</v>
      </c>
      <c r="P195" s="57">
        <v>46273.722430555557</v>
      </c>
      <c r="Q195">
        <v>69385289</v>
      </c>
      <c r="S195">
        <v>172408248275</v>
      </c>
      <c r="T195" t="s">
        <v>3724</v>
      </c>
      <c r="U195" t="s">
        <v>3725</v>
      </c>
      <c r="V195" t="s">
        <v>3726</v>
      </c>
      <c r="Z195">
        <v>115.30275279999999</v>
      </c>
      <c r="AA195">
        <v>-8.5169596999999992</v>
      </c>
      <c r="AB195" t="s">
        <v>3727</v>
      </c>
      <c r="AC195" t="s">
        <v>229</v>
      </c>
      <c r="AL195" t="s">
        <v>217</v>
      </c>
      <c r="AM195" t="s">
        <v>3728</v>
      </c>
      <c r="AN195" t="s">
        <v>6</v>
      </c>
      <c r="AO195" s="57">
        <v>46212.56958333333</v>
      </c>
      <c r="AP195" s="57">
        <v>46273.458333333336</v>
      </c>
      <c r="AR195" t="s">
        <v>257</v>
      </c>
      <c r="AS195" t="s">
        <v>609</v>
      </c>
      <c r="AT195" t="s">
        <v>230</v>
      </c>
      <c r="AV195" t="s">
        <v>258</v>
      </c>
      <c r="AW195" t="s">
        <v>545</v>
      </c>
      <c r="AX195" t="s">
        <v>222</v>
      </c>
      <c r="BA195" s="57">
        <v>46273.458333333336</v>
      </c>
      <c r="BB195" t="s">
        <v>3728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GIANYAR</v>
      </c>
    </row>
    <row r="196" spans="1:61">
      <c r="A196">
        <v>211</v>
      </c>
      <c r="B196">
        <v>1002575686</v>
      </c>
      <c r="C196">
        <v>3</v>
      </c>
      <c r="D196" t="s">
        <v>45</v>
      </c>
      <c r="E196">
        <v>5</v>
      </c>
      <c r="F196" t="s">
        <v>113</v>
      </c>
      <c r="G196" t="s">
        <v>117</v>
      </c>
      <c r="H196" t="s">
        <v>456</v>
      </c>
      <c r="I196" t="s">
        <v>212</v>
      </c>
      <c r="J196" t="s">
        <v>213</v>
      </c>
      <c r="K196" t="s">
        <v>149</v>
      </c>
      <c r="L196" t="s">
        <v>214</v>
      </c>
      <c r="M196" t="s">
        <v>256</v>
      </c>
      <c r="N196" t="s">
        <v>215</v>
      </c>
      <c r="O196" s="57">
        <v>46272.677037037036</v>
      </c>
      <c r="P196" s="57">
        <v>46273.716620370367</v>
      </c>
      <c r="Q196">
        <v>69385534</v>
      </c>
      <c r="S196">
        <v>172508209112</v>
      </c>
      <c r="T196" t="s">
        <v>3729</v>
      </c>
      <c r="U196" t="s">
        <v>3730</v>
      </c>
      <c r="V196" t="s">
        <v>3731</v>
      </c>
      <c r="Z196">
        <v>122.21484001725899</v>
      </c>
      <c r="AA196">
        <v>-8.6788333794909001</v>
      </c>
      <c r="AB196" t="s">
        <v>3732</v>
      </c>
      <c r="AC196" t="s">
        <v>216</v>
      </c>
      <c r="AL196" t="s">
        <v>217</v>
      </c>
      <c r="AM196" t="s">
        <v>3733</v>
      </c>
      <c r="AN196" t="s">
        <v>6</v>
      </c>
      <c r="AO196" s="57">
        <v>46212.684479166666</v>
      </c>
      <c r="AP196" s="57">
        <v>46273.541666666664</v>
      </c>
      <c r="AR196" t="s">
        <v>257</v>
      </c>
      <c r="AS196" t="s">
        <v>219</v>
      </c>
      <c r="AT196" t="s">
        <v>230</v>
      </c>
      <c r="AV196" t="s">
        <v>258</v>
      </c>
      <c r="AW196" t="s">
        <v>1858</v>
      </c>
      <c r="AX196" t="s">
        <v>222</v>
      </c>
      <c r="BA196" s="57">
        <v>46273.541666666664</v>
      </c>
      <c r="BB196" t="s">
        <v>3733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MAUMERE</v>
      </c>
    </row>
    <row r="197" spans="1:61">
      <c r="A197">
        <v>212</v>
      </c>
      <c r="B197">
        <v>1002574883</v>
      </c>
      <c r="C197">
        <v>3</v>
      </c>
      <c r="D197" t="s">
        <v>55</v>
      </c>
      <c r="E197">
        <v>5</v>
      </c>
      <c r="F197" t="s">
        <v>261</v>
      </c>
      <c r="G197" t="s">
        <v>123</v>
      </c>
      <c r="H197" t="s">
        <v>385</v>
      </c>
      <c r="I197" t="s">
        <v>212</v>
      </c>
      <c r="J197" t="s">
        <v>213</v>
      </c>
      <c r="K197" t="s">
        <v>149</v>
      </c>
      <c r="L197" t="s">
        <v>214</v>
      </c>
      <c r="M197" t="s">
        <v>256</v>
      </c>
      <c r="N197" t="s">
        <v>215</v>
      </c>
      <c r="O197" s="57">
        <v>46272.54787037037</v>
      </c>
      <c r="P197" s="57">
        <v>46273.634432870371</v>
      </c>
      <c r="Q197">
        <v>69385240</v>
      </c>
      <c r="S197">
        <v>152404214395</v>
      </c>
      <c r="T197" t="s">
        <v>3734</v>
      </c>
      <c r="U197" t="s">
        <v>3735</v>
      </c>
      <c r="V197" t="s">
        <v>3736</v>
      </c>
      <c r="Z197">
        <v>112.7494061</v>
      </c>
      <c r="AA197">
        <v>-7.2393788999999904</v>
      </c>
      <c r="AB197" t="s">
        <v>3737</v>
      </c>
      <c r="AC197" t="s">
        <v>236</v>
      </c>
      <c r="AL197" t="s">
        <v>217</v>
      </c>
      <c r="AM197" t="s">
        <v>3738</v>
      </c>
      <c r="AN197" t="s">
        <v>6</v>
      </c>
      <c r="AO197" s="57">
        <v>46212.548761574071</v>
      </c>
      <c r="AP197" s="57">
        <v>46273.416666666664</v>
      </c>
      <c r="AR197" t="s">
        <v>257</v>
      </c>
      <c r="AS197" t="s">
        <v>538</v>
      </c>
      <c r="AT197" t="s">
        <v>230</v>
      </c>
      <c r="AV197" t="s">
        <v>258</v>
      </c>
      <c r="AW197" t="s">
        <v>889</v>
      </c>
      <c r="AX197" t="s">
        <v>222</v>
      </c>
      <c r="BA197" s="57">
        <v>46273.416666666664</v>
      </c>
      <c r="BB197" t="s">
        <v>3738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SURABAYA UTARA</v>
      </c>
    </row>
    <row r="198" spans="1:61">
      <c r="A198">
        <v>213</v>
      </c>
      <c r="B198">
        <v>1002575129</v>
      </c>
      <c r="C198">
        <v>3</v>
      </c>
      <c r="D198" t="s">
        <v>45</v>
      </c>
      <c r="E198">
        <v>5</v>
      </c>
      <c r="F198" t="s">
        <v>113</v>
      </c>
      <c r="G198" t="s">
        <v>120</v>
      </c>
      <c r="H198" t="s">
        <v>312</v>
      </c>
      <c r="I198" t="s">
        <v>212</v>
      </c>
      <c r="J198" t="s">
        <v>213</v>
      </c>
      <c r="K198" t="s">
        <v>149</v>
      </c>
      <c r="L198" t="s">
        <v>214</v>
      </c>
      <c r="M198" t="s">
        <v>256</v>
      </c>
      <c r="N198" t="s">
        <v>215</v>
      </c>
      <c r="O198" s="57">
        <v>46272.587453703702</v>
      </c>
      <c r="P198" s="57">
        <v>46274.348680555559</v>
      </c>
      <c r="Q198">
        <v>69385320</v>
      </c>
      <c r="S198">
        <v>172517222647</v>
      </c>
      <c r="T198" t="s">
        <v>3739</v>
      </c>
      <c r="U198" t="s">
        <v>3740</v>
      </c>
      <c r="V198" t="s">
        <v>3741</v>
      </c>
      <c r="Z198">
        <v>120.26388350000001</v>
      </c>
      <c r="AA198">
        <v>-9.6544176000000004</v>
      </c>
      <c r="AB198" t="s">
        <v>3742</v>
      </c>
      <c r="AC198" t="s">
        <v>236</v>
      </c>
      <c r="AL198" t="s">
        <v>217</v>
      </c>
      <c r="AM198" t="s">
        <v>3743</v>
      </c>
      <c r="AN198" t="s">
        <v>6</v>
      </c>
      <c r="AO198" s="57">
        <v>46212.590370370373</v>
      </c>
      <c r="AP198" s="57">
        <v>46273.625</v>
      </c>
      <c r="AR198" t="s">
        <v>257</v>
      </c>
      <c r="AS198" t="s">
        <v>219</v>
      </c>
      <c r="AT198" t="s">
        <v>230</v>
      </c>
      <c r="AV198" t="s">
        <v>258</v>
      </c>
      <c r="AW198" t="s">
        <v>882</v>
      </c>
      <c r="AX198" t="s">
        <v>222</v>
      </c>
      <c r="BA198" s="57">
        <v>46273.625</v>
      </c>
      <c r="BB198" t="s">
        <v>3743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WAINGAPU</v>
      </c>
    </row>
    <row r="199" spans="1:61">
      <c r="A199">
        <v>214</v>
      </c>
      <c r="B199">
        <v>1002573484</v>
      </c>
      <c r="C199">
        <v>3</v>
      </c>
      <c r="D199" t="s">
        <v>45</v>
      </c>
      <c r="E199">
        <v>5</v>
      </c>
      <c r="F199" t="s">
        <v>113</v>
      </c>
      <c r="G199" t="s">
        <v>117</v>
      </c>
      <c r="H199" t="s">
        <v>456</v>
      </c>
      <c r="I199" t="s">
        <v>212</v>
      </c>
      <c r="J199" t="s">
        <v>213</v>
      </c>
      <c r="K199" t="s">
        <v>149</v>
      </c>
      <c r="L199" t="s">
        <v>214</v>
      </c>
      <c r="M199" t="s">
        <v>256</v>
      </c>
      <c r="N199" t="s">
        <v>215</v>
      </c>
      <c r="O199" s="57">
        <v>46271.402048611111</v>
      </c>
      <c r="P199" s="57">
        <v>46272.465046296296</v>
      </c>
      <c r="Q199">
        <v>69384713</v>
      </c>
      <c r="S199">
        <v>172508209092</v>
      </c>
      <c r="T199" t="s">
        <v>3744</v>
      </c>
      <c r="U199" t="s">
        <v>3745</v>
      </c>
      <c r="V199" t="s">
        <v>3746</v>
      </c>
      <c r="Z199">
        <v>122.45714943855999</v>
      </c>
      <c r="AA199">
        <v>-8.6108097078429395</v>
      </c>
      <c r="AB199" t="s">
        <v>3747</v>
      </c>
      <c r="AC199" t="s">
        <v>216</v>
      </c>
      <c r="AL199" t="s">
        <v>217</v>
      </c>
      <c r="AM199" t="s">
        <v>2407</v>
      </c>
      <c r="AN199" t="s">
        <v>6</v>
      </c>
      <c r="AO199" s="57">
        <v>46182.402870370373</v>
      </c>
      <c r="AP199" s="57">
        <v>46272.333333333336</v>
      </c>
      <c r="AR199" t="s">
        <v>257</v>
      </c>
      <c r="AS199" t="s">
        <v>219</v>
      </c>
      <c r="AT199" t="s">
        <v>230</v>
      </c>
      <c r="AV199" t="s">
        <v>258</v>
      </c>
      <c r="AW199" t="s">
        <v>3748</v>
      </c>
      <c r="AX199" t="s">
        <v>222</v>
      </c>
      <c r="BA199" s="57">
        <v>46272.333333333336</v>
      </c>
      <c r="BB199" t="s">
        <v>2407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MAUMERE</v>
      </c>
    </row>
    <row r="200" spans="1:61">
      <c r="A200">
        <v>215</v>
      </c>
      <c r="B200">
        <v>1002572924</v>
      </c>
      <c r="C200">
        <v>3</v>
      </c>
      <c r="D200" t="s">
        <v>45</v>
      </c>
      <c r="E200">
        <v>5</v>
      </c>
      <c r="F200" t="s">
        <v>210</v>
      </c>
      <c r="G200" t="s">
        <v>112</v>
      </c>
      <c r="H200" t="s">
        <v>263</v>
      </c>
      <c r="I200" t="s">
        <v>212</v>
      </c>
      <c r="J200" t="s">
        <v>213</v>
      </c>
      <c r="K200" t="s">
        <v>149</v>
      </c>
      <c r="L200" t="s">
        <v>214</v>
      </c>
      <c r="M200" t="s">
        <v>256</v>
      </c>
      <c r="N200" t="s">
        <v>215</v>
      </c>
      <c r="O200" s="57">
        <v>46270.464537037034</v>
      </c>
      <c r="P200" s="57">
        <v>46272.518113425926</v>
      </c>
      <c r="Q200">
        <v>69384390</v>
      </c>
      <c r="S200">
        <v>172601796096</v>
      </c>
      <c r="T200" t="s">
        <v>3749</v>
      </c>
      <c r="U200" t="s">
        <v>3750</v>
      </c>
      <c r="V200" t="s">
        <v>3751</v>
      </c>
      <c r="Z200">
        <v>116.105946</v>
      </c>
      <c r="AA200">
        <v>-8.5353399999999997</v>
      </c>
      <c r="AB200" t="s">
        <v>3752</v>
      </c>
      <c r="AC200" t="s">
        <v>236</v>
      </c>
      <c r="AL200" t="s">
        <v>217</v>
      </c>
      <c r="AM200" t="s">
        <v>3753</v>
      </c>
      <c r="AN200" t="s">
        <v>6</v>
      </c>
      <c r="AO200" s="57">
        <v>46151.465289351851</v>
      </c>
      <c r="AP200" s="57">
        <v>46272.541666666664</v>
      </c>
      <c r="AR200" t="s">
        <v>257</v>
      </c>
      <c r="AS200" t="s">
        <v>219</v>
      </c>
      <c r="AT200" t="s">
        <v>230</v>
      </c>
      <c r="AV200" t="s">
        <v>258</v>
      </c>
      <c r="AW200" t="s">
        <v>3011</v>
      </c>
      <c r="AX200" t="s">
        <v>222</v>
      </c>
      <c r="BA200" s="57">
        <v>46272.541666666664</v>
      </c>
      <c r="BB200" t="s">
        <v>3753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MATARAM</v>
      </c>
    </row>
    <row r="201" spans="1:61">
      <c r="A201">
        <v>216</v>
      </c>
      <c r="B201">
        <v>1002570941</v>
      </c>
      <c r="C201">
        <v>3</v>
      </c>
      <c r="D201" t="s">
        <v>42</v>
      </c>
      <c r="E201">
        <v>5</v>
      </c>
      <c r="F201" t="s">
        <v>102</v>
      </c>
      <c r="G201" t="s">
        <v>102</v>
      </c>
      <c r="H201" t="s">
        <v>362</v>
      </c>
      <c r="I201" t="s">
        <v>212</v>
      </c>
      <c r="J201" t="s">
        <v>213</v>
      </c>
      <c r="K201" t="s">
        <v>149</v>
      </c>
      <c r="L201" t="s">
        <v>214</v>
      </c>
      <c r="M201" t="s">
        <v>256</v>
      </c>
      <c r="N201" t="s">
        <v>215</v>
      </c>
      <c r="O201" s="57">
        <v>46269.390243055554</v>
      </c>
      <c r="P201" s="57">
        <v>46270.894861111112</v>
      </c>
      <c r="Q201">
        <v>69383616</v>
      </c>
      <c r="S201">
        <v>152501280970</v>
      </c>
      <c r="T201" t="s">
        <v>3754</v>
      </c>
      <c r="U201" t="s">
        <v>3755</v>
      </c>
      <c r="V201" t="s">
        <v>3756</v>
      </c>
      <c r="Z201">
        <v>113.6630418</v>
      </c>
      <c r="AA201">
        <v>-8.1836690000000001</v>
      </c>
      <c r="AB201" t="s">
        <v>3757</v>
      </c>
      <c r="AC201" t="s">
        <v>236</v>
      </c>
      <c r="AL201" t="s">
        <v>217</v>
      </c>
      <c r="AM201" t="s">
        <v>3758</v>
      </c>
      <c r="AN201" t="s">
        <v>6</v>
      </c>
      <c r="AO201" s="57">
        <v>46121.392465277779</v>
      </c>
      <c r="AP201" s="57">
        <v>46270.333333333336</v>
      </c>
      <c r="AR201" t="s">
        <v>257</v>
      </c>
      <c r="AS201" t="s">
        <v>102</v>
      </c>
      <c r="AT201" t="s">
        <v>344</v>
      </c>
      <c r="AV201" t="s">
        <v>258</v>
      </c>
      <c r="AW201" t="s">
        <v>3759</v>
      </c>
      <c r="AX201" t="s">
        <v>222</v>
      </c>
      <c r="BA201" s="57">
        <v>46270.333333333336</v>
      </c>
      <c r="BB201" t="s">
        <v>3758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str">
        <f>VLOOKUP(H201,Sheet2!$A$1:$B$270,2,FALSE)</f>
        <v>JEMBER</v>
      </c>
    </row>
    <row r="202" spans="1:61">
      <c r="A202">
        <v>217</v>
      </c>
      <c r="B202">
        <v>1002570808</v>
      </c>
      <c r="C202">
        <v>3</v>
      </c>
      <c r="D202" t="s">
        <v>45</v>
      </c>
      <c r="E202">
        <v>5</v>
      </c>
      <c r="F202" t="s">
        <v>113</v>
      </c>
      <c r="G202" t="s">
        <v>117</v>
      </c>
      <c r="H202" t="s">
        <v>411</v>
      </c>
      <c r="I202" t="s">
        <v>212</v>
      </c>
      <c r="J202" t="s">
        <v>213</v>
      </c>
      <c r="K202" t="s">
        <v>149</v>
      </c>
      <c r="L202" t="s">
        <v>214</v>
      </c>
      <c r="M202" t="s">
        <v>256</v>
      </c>
      <c r="N202" t="s">
        <v>215</v>
      </c>
      <c r="O202" s="57">
        <v>46269.354131944441</v>
      </c>
      <c r="P202" s="57">
        <v>46274.296273148146</v>
      </c>
      <c r="Q202">
        <v>69383569</v>
      </c>
      <c r="S202">
        <v>172509796659</v>
      </c>
      <c r="T202" t="s">
        <v>3760</v>
      </c>
      <c r="U202" t="s">
        <v>2114</v>
      </c>
      <c r="V202" t="s">
        <v>3761</v>
      </c>
      <c r="Z202">
        <v>123.018099255859</v>
      </c>
      <c r="AA202">
        <v>-8.3061957163766706</v>
      </c>
      <c r="AB202" t="s">
        <v>3762</v>
      </c>
      <c r="AC202" t="s">
        <v>216</v>
      </c>
      <c r="AL202" t="s">
        <v>217</v>
      </c>
      <c r="AM202" t="s">
        <v>3763</v>
      </c>
      <c r="AN202" t="s">
        <v>6</v>
      </c>
      <c r="AO202" s="57">
        <v>46121.36109953704</v>
      </c>
      <c r="AP202" s="57">
        <v>46270.333333333336</v>
      </c>
      <c r="AR202" t="s">
        <v>257</v>
      </c>
      <c r="AS202" t="s">
        <v>219</v>
      </c>
      <c r="AT202" t="s">
        <v>230</v>
      </c>
      <c r="AV202" t="s">
        <v>258</v>
      </c>
      <c r="AW202" t="s">
        <v>889</v>
      </c>
      <c r="AX202" t="s">
        <v>222</v>
      </c>
      <c r="BA202" s="57">
        <v>46270.333333333336</v>
      </c>
      <c r="BB202" t="s">
        <v>3763</v>
      </c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str">
        <f>VLOOKUP(H202,Sheet2!$A$1:$B$270,2,FALSE)</f>
        <v>MAUMERE</v>
      </c>
    </row>
    <row r="203" spans="1:61">
      <c r="A203">
        <v>218</v>
      </c>
      <c r="B203">
        <v>1002569768</v>
      </c>
      <c r="C203">
        <v>3</v>
      </c>
      <c r="D203" t="s">
        <v>45</v>
      </c>
      <c r="E203">
        <v>5</v>
      </c>
      <c r="F203" t="s">
        <v>113</v>
      </c>
      <c r="G203" t="s">
        <v>114</v>
      </c>
      <c r="H203" t="s">
        <v>359</v>
      </c>
      <c r="I203" t="s">
        <v>212</v>
      </c>
      <c r="J203" t="s">
        <v>213</v>
      </c>
      <c r="K203" t="s">
        <v>149</v>
      </c>
      <c r="L203" t="s">
        <v>214</v>
      </c>
      <c r="M203" t="s">
        <v>256</v>
      </c>
      <c r="N203" t="s">
        <v>215</v>
      </c>
      <c r="O203" s="57">
        <v>46268.56453703704</v>
      </c>
      <c r="P203" s="57">
        <v>46269.394942129627</v>
      </c>
      <c r="Q203">
        <v>69383163</v>
      </c>
      <c r="S203">
        <v>172514217058</v>
      </c>
      <c r="T203" t="s">
        <v>2685</v>
      </c>
      <c r="U203" t="s">
        <v>2686</v>
      </c>
      <c r="V203" t="s">
        <v>2687</v>
      </c>
      <c r="Z203">
        <v>120.46368820000001</v>
      </c>
      <c r="AA203">
        <v>-8.5997965000000001</v>
      </c>
      <c r="AB203" t="s">
        <v>2688</v>
      </c>
      <c r="AC203" t="s">
        <v>236</v>
      </c>
      <c r="AL203" t="s">
        <v>217</v>
      </c>
      <c r="AM203" t="s">
        <v>2689</v>
      </c>
      <c r="AN203" t="s">
        <v>6</v>
      </c>
      <c r="AO203" s="57">
        <v>46090.569456018522</v>
      </c>
      <c r="AP203" s="57">
        <v>46269.541666666664</v>
      </c>
      <c r="AR203" t="s">
        <v>257</v>
      </c>
      <c r="AS203" t="s">
        <v>219</v>
      </c>
      <c r="AT203" t="s">
        <v>220</v>
      </c>
      <c r="AV203" t="s">
        <v>258</v>
      </c>
      <c r="AW203" t="s">
        <v>2690</v>
      </c>
      <c r="AX203" t="s">
        <v>222</v>
      </c>
      <c r="BA203" s="57">
        <v>46269.541666666664</v>
      </c>
      <c r="BB203" t="s">
        <v>2689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LABOAN BAJO</v>
      </c>
    </row>
    <row r="204" spans="1:61">
      <c r="A204">
        <v>219</v>
      </c>
      <c r="B204">
        <v>1002566634</v>
      </c>
      <c r="C204">
        <v>3</v>
      </c>
      <c r="D204" t="s">
        <v>45</v>
      </c>
      <c r="E204">
        <v>5</v>
      </c>
      <c r="F204" t="s">
        <v>113</v>
      </c>
      <c r="G204" t="s">
        <v>117</v>
      </c>
      <c r="H204" t="s">
        <v>411</v>
      </c>
      <c r="I204" t="s">
        <v>212</v>
      </c>
      <c r="J204" t="s">
        <v>213</v>
      </c>
      <c r="K204" t="s">
        <v>149</v>
      </c>
      <c r="L204" t="s">
        <v>214</v>
      </c>
      <c r="M204" t="s">
        <v>256</v>
      </c>
      <c r="N204" t="s">
        <v>215</v>
      </c>
      <c r="O204" s="57">
        <v>46267.349965277775</v>
      </c>
      <c r="P204" s="57">
        <v>46269.481481481482</v>
      </c>
      <c r="Q204">
        <v>69381496</v>
      </c>
      <c r="S204">
        <v>172509796466</v>
      </c>
      <c r="T204" t="s">
        <v>2113</v>
      </c>
      <c r="U204" t="s">
        <v>2114</v>
      </c>
      <c r="V204" t="s">
        <v>2115</v>
      </c>
      <c r="Z204">
        <v>123.018106296658</v>
      </c>
      <c r="AA204">
        <v>-8.3062444849669799</v>
      </c>
      <c r="AB204" t="s">
        <v>2116</v>
      </c>
      <c r="AC204" t="s">
        <v>216</v>
      </c>
      <c r="AL204" t="s">
        <v>217</v>
      </c>
      <c r="AM204" t="s">
        <v>1308</v>
      </c>
      <c r="AN204" t="s">
        <v>6</v>
      </c>
      <c r="AO204" s="57">
        <v>46062.350763888891</v>
      </c>
      <c r="AP204" s="57">
        <v>46268.333333333336</v>
      </c>
      <c r="AR204" t="s">
        <v>257</v>
      </c>
      <c r="AS204" t="s">
        <v>219</v>
      </c>
      <c r="AT204" t="s">
        <v>230</v>
      </c>
      <c r="AV204" t="s">
        <v>258</v>
      </c>
      <c r="AW204" t="s">
        <v>889</v>
      </c>
      <c r="AX204" t="s">
        <v>222</v>
      </c>
      <c r="BA204" s="57">
        <v>46268.333333333336</v>
      </c>
      <c r="BB204" t="s">
        <v>1308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MAUMERE</v>
      </c>
    </row>
    <row r="205" spans="1:61">
      <c r="A205">
        <v>220</v>
      </c>
      <c r="B205">
        <v>1002566694</v>
      </c>
      <c r="C205">
        <v>3</v>
      </c>
      <c r="D205" t="s">
        <v>45</v>
      </c>
      <c r="E205">
        <v>5</v>
      </c>
      <c r="F205" t="s">
        <v>113</v>
      </c>
      <c r="G205" t="s">
        <v>117</v>
      </c>
      <c r="H205" t="s">
        <v>411</v>
      </c>
      <c r="I205" t="s">
        <v>212</v>
      </c>
      <c r="J205" t="s">
        <v>213</v>
      </c>
      <c r="K205" t="s">
        <v>149</v>
      </c>
      <c r="L205" t="s">
        <v>214</v>
      </c>
      <c r="M205" t="s">
        <v>256</v>
      </c>
      <c r="N205" t="s">
        <v>215</v>
      </c>
      <c r="O205" s="57">
        <v>46267.363159722219</v>
      </c>
      <c r="P205" s="57">
        <v>46274.309490740743</v>
      </c>
      <c r="Q205">
        <v>69381950</v>
      </c>
      <c r="S205">
        <v>172509796566</v>
      </c>
      <c r="T205" t="s">
        <v>2141</v>
      </c>
      <c r="U205" t="s">
        <v>2142</v>
      </c>
      <c r="V205" t="s">
        <v>2143</v>
      </c>
      <c r="Z205">
        <v>123.01813211292</v>
      </c>
      <c r="AA205">
        <v>-8.3061595546289109</v>
      </c>
      <c r="AB205" t="s">
        <v>2144</v>
      </c>
      <c r="AC205" t="s">
        <v>216</v>
      </c>
      <c r="AL205" t="s">
        <v>217</v>
      </c>
      <c r="AM205" t="s">
        <v>2145</v>
      </c>
      <c r="AN205" t="s">
        <v>6</v>
      </c>
      <c r="AO205" s="57">
        <v>46062.371550925927</v>
      </c>
      <c r="AP205" s="57">
        <v>46268.333333333336</v>
      </c>
      <c r="AR205" t="s">
        <v>257</v>
      </c>
      <c r="AS205" t="s">
        <v>219</v>
      </c>
      <c r="AT205" t="s">
        <v>230</v>
      </c>
      <c r="AV205" t="s">
        <v>258</v>
      </c>
      <c r="AW205" t="s">
        <v>889</v>
      </c>
      <c r="AX205" t="s">
        <v>222</v>
      </c>
      <c r="BA205" s="57">
        <v>46268.333333333336</v>
      </c>
      <c r="BB205" t="s">
        <v>2145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MAUMERE</v>
      </c>
    </row>
    <row r="206" spans="1:61">
      <c r="A206">
        <v>221</v>
      </c>
      <c r="B206">
        <v>1002577071</v>
      </c>
      <c r="C206">
        <v>3</v>
      </c>
      <c r="D206" t="s">
        <v>42</v>
      </c>
      <c r="E206">
        <v>5</v>
      </c>
      <c r="F206" t="s">
        <v>102</v>
      </c>
      <c r="G206" t="s">
        <v>100</v>
      </c>
      <c r="H206" t="s">
        <v>276</v>
      </c>
      <c r="I206" t="s">
        <v>212</v>
      </c>
      <c r="J206" t="s">
        <v>213</v>
      </c>
      <c r="K206" t="s">
        <v>149</v>
      </c>
      <c r="L206" t="s">
        <v>214</v>
      </c>
      <c r="M206" t="s">
        <v>76</v>
      </c>
      <c r="N206" t="s">
        <v>215</v>
      </c>
      <c r="O206" s="57">
        <v>46273.587465277778</v>
      </c>
      <c r="P206" s="57">
        <v>46273.801747685182</v>
      </c>
      <c r="Q206">
        <v>69386135</v>
      </c>
      <c r="S206">
        <v>152507224351</v>
      </c>
      <c r="T206" t="s">
        <v>3764</v>
      </c>
      <c r="U206" t="s">
        <v>3765</v>
      </c>
      <c r="V206" t="s">
        <v>3766</v>
      </c>
      <c r="Z206">
        <v>113.86899229808201</v>
      </c>
      <c r="AA206">
        <v>-7.9001360055392098</v>
      </c>
      <c r="AB206" t="s">
        <v>3767</v>
      </c>
      <c r="AC206" t="s">
        <v>236</v>
      </c>
      <c r="AL206" t="s">
        <v>217</v>
      </c>
      <c r="AM206" t="s">
        <v>3768</v>
      </c>
      <c r="AN206" t="s">
        <v>6</v>
      </c>
      <c r="AO206" s="57">
        <v>46243.601111111115</v>
      </c>
      <c r="AP206" s="57">
        <v>46274.458333333336</v>
      </c>
      <c r="AR206" t="s">
        <v>218</v>
      </c>
      <c r="AS206" t="s">
        <v>100</v>
      </c>
      <c r="AT206" t="s">
        <v>230</v>
      </c>
      <c r="AU206">
        <v>20260908</v>
      </c>
      <c r="AV206" t="s">
        <v>221</v>
      </c>
      <c r="AW206" t="s">
        <v>2560</v>
      </c>
      <c r="AX206" t="s">
        <v>222</v>
      </c>
      <c r="BA206" s="57">
        <v>46274.458333333336</v>
      </c>
      <c r="BB206" t="s">
        <v>3768</v>
      </c>
      <c r="BC206">
        <v>2026</v>
      </c>
      <c r="BD206">
        <v>9</v>
      </c>
      <c r="BE206">
        <v>8</v>
      </c>
      <c r="BF206" s="6">
        <f t="shared" si="9"/>
        <v>46273</v>
      </c>
      <c r="BG206">
        <f>BF206-BA206</f>
        <v>-1.4583333333357587</v>
      </c>
      <c r="BH206" t="str">
        <f t="shared" si="11"/>
        <v>COMPLY</v>
      </c>
      <c r="BI206" t="str">
        <f>VLOOKUP(H206,Sheet2!$A$1:$B$270,2,FALSE)</f>
        <v>JEMBER</v>
      </c>
    </row>
    <row r="207" spans="1:61">
      <c r="A207">
        <v>222</v>
      </c>
      <c r="B207">
        <v>1002576397</v>
      </c>
      <c r="C207">
        <v>3</v>
      </c>
      <c r="D207" t="s">
        <v>55</v>
      </c>
      <c r="E207">
        <v>5</v>
      </c>
      <c r="F207" t="s">
        <v>261</v>
      </c>
      <c r="G207" t="s">
        <v>122</v>
      </c>
      <c r="H207" t="s">
        <v>347</v>
      </c>
      <c r="I207" t="s">
        <v>212</v>
      </c>
      <c r="J207" t="s">
        <v>213</v>
      </c>
      <c r="K207" t="s">
        <v>149</v>
      </c>
      <c r="L207" t="s">
        <v>214</v>
      </c>
      <c r="M207" t="s">
        <v>76</v>
      </c>
      <c r="N207" t="s">
        <v>215</v>
      </c>
      <c r="O207" s="57">
        <v>46273.420810185184</v>
      </c>
      <c r="P207" s="57">
        <v>46273.853252314817</v>
      </c>
      <c r="Q207">
        <v>69385834</v>
      </c>
      <c r="S207">
        <v>152421262650</v>
      </c>
      <c r="T207" t="s">
        <v>3769</v>
      </c>
      <c r="U207" t="s">
        <v>3770</v>
      </c>
      <c r="V207" t="s">
        <v>3771</v>
      </c>
      <c r="Z207">
        <v>112.60233599999999</v>
      </c>
      <c r="AA207">
        <v>-7.1447532999999996</v>
      </c>
      <c r="AB207" t="s">
        <v>3772</v>
      </c>
      <c r="AC207" t="s">
        <v>216</v>
      </c>
      <c r="AL207" t="s">
        <v>217</v>
      </c>
      <c r="AM207" t="s">
        <v>3773</v>
      </c>
      <c r="AN207" t="s">
        <v>6</v>
      </c>
      <c r="AO207" s="57">
        <v>46243.423483796294</v>
      </c>
      <c r="AP207" s="57">
        <v>46278.333333333336</v>
      </c>
      <c r="AR207" t="s">
        <v>218</v>
      </c>
      <c r="AS207" t="s">
        <v>122</v>
      </c>
      <c r="AT207" t="s">
        <v>230</v>
      </c>
      <c r="AU207">
        <v>20260908</v>
      </c>
      <c r="AV207" t="s">
        <v>221</v>
      </c>
      <c r="AW207" t="s">
        <v>886</v>
      </c>
      <c r="AX207" t="s">
        <v>222</v>
      </c>
      <c r="BA207" s="57">
        <v>46278.333333333336</v>
      </c>
      <c r="BB207" t="s">
        <v>3773</v>
      </c>
      <c r="BC207">
        <v>2026</v>
      </c>
      <c r="BD207">
        <v>9</v>
      </c>
      <c r="BE207">
        <v>8</v>
      </c>
      <c r="BF207" s="6">
        <f t="shared" si="9"/>
        <v>46273</v>
      </c>
      <c r="BG207">
        <f t="shared" si="10"/>
        <v>-5.3333333333357587</v>
      </c>
      <c r="BH207" t="str">
        <f t="shared" si="11"/>
        <v>COMPLY</v>
      </c>
      <c r="BI207" t="str">
        <f>VLOOKUP(H207,Sheet2!$A$1:$B$270,2,FALSE)</f>
        <v>GRESIK</v>
      </c>
    </row>
    <row r="208" spans="1:61">
      <c r="A208">
        <v>223</v>
      </c>
      <c r="B208">
        <v>1002576880</v>
      </c>
      <c r="C208">
        <v>3</v>
      </c>
      <c r="D208" t="s">
        <v>38</v>
      </c>
      <c r="E208">
        <v>5</v>
      </c>
      <c r="F208" t="s">
        <v>90</v>
      </c>
      <c r="G208" t="s">
        <v>90</v>
      </c>
      <c r="H208" t="s">
        <v>346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46273.541631944441</v>
      </c>
      <c r="P208" s="57">
        <v>46273.815937500003</v>
      </c>
      <c r="Q208">
        <v>69386053</v>
      </c>
      <c r="S208">
        <v>152639219400</v>
      </c>
      <c r="T208" t="s">
        <v>3774</v>
      </c>
      <c r="U208" t="s">
        <v>3775</v>
      </c>
      <c r="V208" t="s">
        <v>3776</v>
      </c>
      <c r="Z208">
        <v>112.259496</v>
      </c>
      <c r="AA208">
        <v>-7.8094950000000001</v>
      </c>
      <c r="AB208" t="s">
        <v>3777</v>
      </c>
      <c r="AC208" t="s">
        <v>236</v>
      </c>
      <c r="AL208" t="s">
        <v>217</v>
      </c>
      <c r="AM208" t="s">
        <v>3778</v>
      </c>
      <c r="AN208" t="s">
        <v>6</v>
      </c>
      <c r="AO208" s="57">
        <v>46243.548738425925</v>
      </c>
      <c r="AP208" s="57">
        <v>46274.458333333336</v>
      </c>
      <c r="AR208" t="s">
        <v>218</v>
      </c>
      <c r="AS208" t="s">
        <v>304</v>
      </c>
      <c r="AT208" t="s">
        <v>3779</v>
      </c>
      <c r="AU208">
        <v>20260908</v>
      </c>
      <c r="AV208" t="s">
        <v>221</v>
      </c>
      <c r="AW208" t="s">
        <v>3780</v>
      </c>
      <c r="AX208" t="s">
        <v>222</v>
      </c>
      <c r="BA208" s="57">
        <v>46274.458333333336</v>
      </c>
      <c r="BB208" t="s">
        <v>3778</v>
      </c>
      <c r="BC208">
        <v>2026</v>
      </c>
      <c r="BD208">
        <v>9</v>
      </c>
      <c r="BE208">
        <v>8</v>
      </c>
      <c r="BF208" s="6">
        <f t="shared" si="9"/>
        <v>46273</v>
      </c>
      <c r="BG208">
        <f t="shared" si="10"/>
        <v>-1.4583333333357587</v>
      </c>
      <c r="BH208" t="str">
        <f t="shared" si="11"/>
        <v>COMPLY</v>
      </c>
      <c r="BI208" t="str">
        <f>VLOOKUP(H208,Sheet2!$A$1:$B$270,2,FALSE)</f>
        <v>KEDIRI</v>
      </c>
    </row>
    <row r="209" spans="1:61">
      <c r="A209">
        <v>224</v>
      </c>
      <c r="B209">
        <v>1002576872</v>
      </c>
      <c r="C209">
        <v>3</v>
      </c>
      <c r="D209" t="s">
        <v>38</v>
      </c>
      <c r="E209">
        <v>5</v>
      </c>
      <c r="F209" t="s">
        <v>90</v>
      </c>
      <c r="G209" t="s">
        <v>93</v>
      </c>
      <c r="H209" t="s">
        <v>296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46273.539537037039</v>
      </c>
      <c r="P209" s="57">
        <v>46273.687962962962</v>
      </c>
      <c r="Q209">
        <v>69386051</v>
      </c>
      <c r="S209">
        <v>152611230001</v>
      </c>
      <c r="T209" t="s">
        <v>3781</v>
      </c>
      <c r="U209" t="s">
        <v>3782</v>
      </c>
      <c r="V209" t="s">
        <v>3783</v>
      </c>
      <c r="Z209">
        <v>111.92258099999999</v>
      </c>
      <c r="AA209">
        <v>-7.5814940000000002</v>
      </c>
      <c r="AB209" t="s">
        <v>3784</v>
      </c>
      <c r="AC209" t="s">
        <v>236</v>
      </c>
      <c r="AL209" t="s">
        <v>217</v>
      </c>
      <c r="AM209" t="s">
        <v>3785</v>
      </c>
      <c r="AN209" t="s">
        <v>6</v>
      </c>
      <c r="AO209" s="57">
        <v>46243.548738425925</v>
      </c>
      <c r="AP209" s="57">
        <v>46274.458333333336</v>
      </c>
      <c r="AR209" t="s">
        <v>218</v>
      </c>
      <c r="AS209" t="s">
        <v>219</v>
      </c>
      <c r="AT209" t="s">
        <v>230</v>
      </c>
      <c r="AU209">
        <v>20260908</v>
      </c>
      <c r="AV209" t="s">
        <v>221</v>
      </c>
      <c r="AW209" t="s">
        <v>886</v>
      </c>
      <c r="AX209" t="s">
        <v>222</v>
      </c>
      <c r="BA209" s="57">
        <v>46274.458333333336</v>
      </c>
      <c r="BB209" t="s">
        <v>3785</v>
      </c>
      <c r="BC209">
        <v>2026</v>
      </c>
      <c r="BD209">
        <v>9</v>
      </c>
      <c r="BE209">
        <v>8</v>
      </c>
      <c r="BF209" s="6">
        <f t="shared" si="9"/>
        <v>46273</v>
      </c>
      <c r="BG209">
        <f t="shared" si="10"/>
        <v>-1.4583333333357587</v>
      </c>
      <c r="BH209" t="str">
        <f t="shared" si="11"/>
        <v>COMPLY</v>
      </c>
      <c r="BI209" t="str">
        <f>VLOOKUP(H209,Sheet2!$A$1:$B$270,2,FALSE)</f>
        <v>NGANJUK</v>
      </c>
    </row>
    <row r="210" spans="1:61">
      <c r="A210">
        <v>225</v>
      </c>
      <c r="B210">
        <v>1002576120</v>
      </c>
      <c r="C210">
        <v>3</v>
      </c>
      <c r="D210" t="s">
        <v>55</v>
      </c>
      <c r="E210">
        <v>5</v>
      </c>
      <c r="F210" t="s">
        <v>261</v>
      </c>
      <c r="G210" t="s">
        <v>122</v>
      </c>
      <c r="H210" t="s">
        <v>347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46273.36246527778</v>
      </c>
      <c r="P210" s="57">
        <v>46273.902928240743</v>
      </c>
      <c r="Q210">
        <v>69385731</v>
      </c>
      <c r="S210">
        <v>152421262234</v>
      </c>
      <c r="T210" t="s">
        <v>3786</v>
      </c>
      <c r="U210" t="s">
        <v>3787</v>
      </c>
      <c r="V210" t="s">
        <v>3788</v>
      </c>
      <c r="Z210">
        <v>112.616586573421</v>
      </c>
      <c r="AA210">
        <v>-7.1613783618746698</v>
      </c>
      <c r="AB210" t="s">
        <v>3789</v>
      </c>
      <c r="AC210" t="s">
        <v>216</v>
      </c>
      <c r="AL210" t="s">
        <v>217</v>
      </c>
      <c r="AM210" t="s">
        <v>3790</v>
      </c>
      <c r="AN210" t="s">
        <v>6</v>
      </c>
      <c r="AO210" s="57">
        <v>46243.371481481481</v>
      </c>
      <c r="AP210" s="57">
        <v>46278.333333333336</v>
      </c>
      <c r="AR210" t="s">
        <v>218</v>
      </c>
      <c r="AS210" t="s">
        <v>122</v>
      </c>
      <c r="AT210" t="s">
        <v>230</v>
      </c>
      <c r="AU210">
        <v>20260908</v>
      </c>
      <c r="AV210" t="s">
        <v>221</v>
      </c>
      <c r="AW210" t="s">
        <v>889</v>
      </c>
      <c r="AX210" t="s">
        <v>222</v>
      </c>
      <c r="BA210" s="57">
        <v>46278.333333333336</v>
      </c>
      <c r="BB210" t="s">
        <v>3790</v>
      </c>
      <c r="BC210">
        <v>2026</v>
      </c>
      <c r="BD210">
        <v>9</v>
      </c>
      <c r="BE210">
        <v>8</v>
      </c>
      <c r="BF210" s="6">
        <f t="shared" si="9"/>
        <v>46273</v>
      </c>
      <c r="BG210">
        <f t="shared" si="10"/>
        <v>-5.3333333333357587</v>
      </c>
      <c r="BH210" t="str">
        <f t="shared" si="11"/>
        <v>COMPLY</v>
      </c>
      <c r="BI210" t="str">
        <f>VLOOKUP(H210,Sheet2!$A$1:$B$270,2,FALSE)</f>
        <v>GRESIK</v>
      </c>
    </row>
    <row r="211" spans="1:61">
      <c r="A211">
        <v>226</v>
      </c>
      <c r="B211">
        <v>1002576384</v>
      </c>
      <c r="C211">
        <v>3</v>
      </c>
      <c r="D211" t="s">
        <v>55</v>
      </c>
      <c r="E211">
        <v>5</v>
      </c>
      <c r="F211" t="s">
        <v>307</v>
      </c>
      <c r="G211" t="s">
        <v>126</v>
      </c>
      <c r="H211" t="s">
        <v>355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46273.418703703705</v>
      </c>
      <c r="P211" s="57">
        <v>46273.75613425926</v>
      </c>
      <c r="Q211">
        <v>69385828</v>
      </c>
      <c r="S211">
        <v>152310255968</v>
      </c>
      <c r="T211" t="s">
        <v>3276</v>
      </c>
      <c r="U211" t="s">
        <v>3791</v>
      </c>
      <c r="V211" t="s">
        <v>3792</v>
      </c>
      <c r="Z211">
        <v>112.783746868371</v>
      </c>
      <c r="AA211">
        <v>-7.31932501192445</v>
      </c>
      <c r="AB211" t="s">
        <v>3793</v>
      </c>
      <c r="AC211" t="s">
        <v>216</v>
      </c>
      <c r="AL211" t="s">
        <v>217</v>
      </c>
      <c r="AM211" t="s">
        <v>3712</v>
      </c>
      <c r="AN211" t="s">
        <v>6</v>
      </c>
      <c r="AO211" s="57">
        <v>46243.423483796294</v>
      </c>
      <c r="AP211" s="57">
        <v>46274.333333333336</v>
      </c>
      <c r="AR211" t="s">
        <v>218</v>
      </c>
      <c r="AS211" t="s">
        <v>607</v>
      </c>
      <c r="AT211" t="s">
        <v>230</v>
      </c>
      <c r="AU211">
        <v>20260908</v>
      </c>
      <c r="AV211" t="s">
        <v>221</v>
      </c>
      <c r="AW211" t="s">
        <v>2094</v>
      </c>
      <c r="AX211" t="s">
        <v>222</v>
      </c>
      <c r="BA211" s="57">
        <v>46274.333333333336</v>
      </c>
      <c r="BB211" t="s">
        <v>3712</v>
      </c>
      <c r="BC211">
        <v>2026</v>
      </c>
      <c r="BD211">
        <v>9</v>
      </c>
      <c r="BE211">
        <v>8</v>
      </c>
      <c r="BF211" s="6">
        <f t="shared" si="9"/>
        <v>46273</v>
      </c>
      <c r="BG211">
        <f t="shared" si="10"/>
        <v>-1.3333333333357587</v>
      </c>
      <c r="BH211" t="str">
        <f t="shared" si="11"/>
        <v>COMPLY</v>
      </c>
      <c r="BI211" t="str">
        <f>VLOOKUP(H211,Sheet2!$A$1:$B$270,2,FALSE)</f>
        <v>SURABAYA SELATAN</v>
      </c>
    </row>
    <row r="212" spans="1:61">
      <c r="A212">
        <v>227</v>
      </c>
      <c r="B212">
        <v>1002576408</v>
      </c>
      <c r="C212">
        <v>3</v>
      </c>
      <c r="D212" t="s">
        <v>59</v>
      </c>
      <c r="E212">
        <v>4</v>
      </c>
      <c r="F212" t="s">
        <v>549</v>
      </c>
      <c r="G212" t="s">
        <v>1694</v>
      </c>
      <c r="H212" t="s">
        <v>1695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46273.42287037037</v>
      </c>
      <c r="P212" s="57">
        <v>46273.655023148145</v>
      </c>
      <c r="Q212">
        <v>69385838</v>
      </c>
      <c r="S212">
        <v>146136130428</v>
      </c>
      <c r="T212" t="s">
        <v>3794</v>
      </c>
      <c r="U212" t="s">
        <v>3795</v>
      </c>
      <c r="V212" t="s">
        <v>3796</v>
      </c>
      <c r="Z212">
        <v>110.280351</v>
      </c>
      <c r="AA212">
        <v>-7.722766</v>
      </c>
      <c r="AB212" t="s">
        <v>3797</v>
      </c>
      <c r="AC212" t="s">
        <v>236</v>
      </c>
      <c r="AL212" t="s">
        <v>217</v>
      </c>
      <c r="AM212" t="s">
        <v>3798</v>
      </c>
      <c r="AN212" t="s">
        <v>6</v>
      </c>
      <c r="AO212" s="57">
        <v>46243.423483796294</v>
      </c>
      <c r="AP212" s="57">
        <v>46274.333333333336</v>
      </c>
      <c r="AR212" t="s">
        <v>218</v>
      </c>
      <c r="AS212" t="s">
        <v>219</v>
      </c>
      <c r="AT212" t="s">
        <v>230</v>
      </c>
      <c r="AU212">
        <v>20260908</v>
      </c>
      <c r="AV212" t="s">
        <v>221</v>
      </c>
      <c r="AW212" t="s">
        <v>886</v>
      </c>
      <c r="AX212" t="s">
        <v>222</v>
      </c>
      <c r="BA212" s="57">
        <v>46274.333333333336</v>
      </c>
      <c r="BB212" t="s">
        <v>3798</v>
      </c>
      <c r="BC212">
        <v>2026</v>
      </c>
      <c r="BD212">
        <v>9</v>
      </c>
      <c r="BE212">
        <v>8</v>
      </c>
      <c r="BF212" s="6">
        <f t="shared" si="9"/>
        <v>46273</v>
      </c>
      <c r="BG212">
        <f t="shared" si="10"/>
        <v>-1.3333333333357587</v>
      </c>
      <c r="BH212" t="str">
        <f t="shared" si="11"/>
        <v>COMPLY</v>
      </c>
      <c r="BI212" t="e">
        <f>VLOOKUP(H212,Sheet2!$A$1:$B$270,2,FALSE)</f>
        <v>#N/A</v>
      </c>
    </row>
    <row r="213" spans="1:61">
      <c r="A213">
        <v>228</v>
      </c>
      <c r="B213">
        <v>1002576374</v>
      </c>
      <c r="C213">
        <v>3</v>
      </c>
      <c r="D213" t="s">
        <v>55</v>
      </c>
      <c r="E213">
        <v>5</v>
      </c>
      <c r="F213" t="s">
        <v>307</v>
      </c>
      <c r="G213" t="s">
        <v>128</v>
      </c>
      <c r="H213" t="s">
        <v>418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46273.416620370372</v>
      </c>
      <c r="P213" s="57">
        <v>46273.752256944441</v>
      </c>
      <c r="Q213">
        <v>69385824</v>
      </c>
      <c r="S213">
        <v>152301273809</v>
      </c>
      <c r="T213" t="s">
        <v>3799</v>
      </c>
      <c r="U213" t="s">
        <v>3800</v>
      </c>
      <c r="V213" t="s">
        <v>3801</v>
      </c>
      <c r="Z213">
        <v>112.7233308</v>
      </c>
      <c r="AA213">
        <v>-7.2917847</v>
      </c>
      <c r="AB213" t="s">
        <v>3802</v>
      </c>
      <c r="AC213" t="s">
        <v>236</v>
      </c>
      <c r="AL213" t="s">
        <v>217</v>
      </c>
      <c r="AM213" t="s">
        <v>3785</v>
      </c>
      <c r="AN213" t="s">
        <v>6</v>
      </c>
      <c r="AO213" s="57">
        <v>46243.423483796294</v>
      </c>
      <c r="AP213" s="57">
        <v>46274.458333333336</v>
      </c>
      <c r="AR213" t="s">
        <v>218</v>
      </c>
      <c r="AS213" t="s">
        <v>906</v>
      </c>
      <c r="AT213" t="s">
        <v>230</v>
      </c>
      <c r="AU213">
        <v>20260908</v>
      </c>
      <c r="AV213" t="s">
        <v>221</v>
      </c>
      <c r="AW213" t="s">
        <v>884</v>
      </c>
      <c r="AX213" t="s">
        <v>222</v>
      </c>
      <c r="BA213" s="57">
        <v>46274.458333333336</v>
      </c>
      <c r="BB213" t="s">
        <v>3785</v>
      </c>
      <c r="BC213">
        <v>2026</v>
      </c>
      <c r="BD213">
        <v>9</v>
      </c>
      <c r="BE213">
        <v>8</v>
      </c>
      <c r="BF213" s="6">
        <f t="shared" si="9"/>
        <v>46273</v>
      </c>
      <c r="BG213">
        <f t="shared" si="10"/>
        <v>-1.4583333333357587</v>
      </c>
      <c r="BH213" t="str">
        <f t="shared" si="11"/>
        <v>COMPLY</v>
      </c>
      <c r="BI213" t="str">
        <f>VLOOKUP(H213,Sheet2!$A$1:$B$270,2,FALSE)</f>
        <v>SURABAYA UTARA</v>
      </c>
    </row>
    <row r="214" spans="1:61">
      <c r="A214">
        <v>229</v>
      </c>
      <c r="B214">
        <v>1002576709</v>
      </c>
      <c r="C214">
        <v>3</v>
      </c>
      <c r="D214" t="s">
        <v>38</v>
      </c>
      <c r="E214">
        <v>5</v>
      </c>
      <c r="F214" t="s">
        <v>248</v>
      </c>
      <c r="G214" t="s">
        <v>87</v>
      </c>
      <c r="H214" t="s">
        <v>249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46273.479131944441</v>
      </c>
      <c r="P214" s="57">
        <v>46273.665347222224</v>
      </c>
      <c r="Q214">
        <v>69385959</v>
      </c>
      <c r="S214">
        <v>152702232600</v>
      </c>
      <c r="T214" t="s">
        <v>3803</v>
      </c>
      <c r="U214" t="s">
        <v>3804</v>
      </c>
      <c r="V214" t="s">
        <v>3805</v>
      </c>
      <c r="Z214">
        <v>112.629537</v>
      </c>
      <c r="AA214">
        <v>-7.9385649999999996</v>
      </c>
      <c r="AB214" t="s">
        <v>3806</v>
      </c>
      <c r="AC214" t="s">
        <v>236</v>
      </c>
      <c r="AL214" t="s">
        <v>217</v>
      </c>
      <c r="AM214" t="s">
        <v>3807</v>
      </c>
      <c r="AN214" t="s">
        <v>6</v>
      </c>
      <c r="AO214" s="57">
        <v>46243.486064814817</v>
      </c>
      <c r="AP214" s="57">
        <v>46274.333333333336</v>
      </c>
      <c r="AR214" t="s">
        <v>218</v>
      </c>
      <c r="AS214" t="s">
        <v>2457</v>
      </c>
      <c r="AT214" t="s">
        <v>230</v>
      </c>
      <c r="AU214">
        <v>20260908</v>
      </c>
      <c r="AV214" t="s">
        <v>221</v>
      </c>
      <c r="AW214" t="s">
        <v>885</v>
      </c>
      <c r="AX214" t="s">
        <v>222</v>
      </c>
      <c r="BA214" s="57">
        <v>46274.333333333336</v>
      </c>
      <c r="BB214" t="s">
        <v>3807</v>
      </c>
      <c r="BC214">
        <v>2026</v>
      </c>
      <c r="BD214">
        <v>9</v>
      </c>
      <c r="BE214">
        <v>8</v>
      </c>
      <c r="BF214" s="6">
        <f t="shared" si="9"/>
        <v>46273</v>
      </c>
      <c r="BG214">
        <f t="shared" si="10"/>
        <v>-1.3333333333357587</v>
      </c>
      <c r="BH214" t="str">
        <f t="shared" si="11"/>
        <v>COMPLY</v>
      </c>
      <c r="BI214" t="str">
        <f>VLOOKUP(H214,Sheet2!$A$1:$B$270,2,FALSE)</f>
        <v>BATU</v>
      </c>
    </row>
    <row r="215" spans="1:61">
      <c r="A215">
        <v>230</v>
      </c>
      <c r="B215">
        <v>1002576339</v>
      </c>
      <c r="C215">
        <v>3</v>
      </c>
      <c r="D215" t="s">
        <v>59</v>
      </c>
      <c r="E215">
        <v>4</v>
      </c>
      <c r="F215" t="s">
        <v>242</v>
      </c>
      <c r="G215" t="s">
        <v>542</v>
      </c>
      <c r="H215" t="s">
        <v>1632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46273.410370370373</v>
      </c>
      <c r="P215" s="57">
        <v>46273.654560185183</v>
      </c>
      <c r="Q215">
        <v>69385803</v>
      </c>
      <c r="S215">
        <v>141176104825</v>
      </c>
      <c r="T215" t="s">
        <v>3808</v>
      </c>
      <c r="U215" t="s">
        <v>3809</v>
      </c>
      <c r="V215" t="s">
        <v>3810</v>
      </c>
      <c r="Z215">
        <v>109.75636969999999</v>
      </c>
      <c r="AA215">
        <v>-7.7285228000000004</v>
      </c>
      <c r="AB215" t="s">
        <v>3811</v>
      </c>
      <c r="AC215" t="s">
        <v>236</v>
      </c>
      <c r="AL215" t="s">
        <v>217</v>
      </c>
      <c r="AM215" t="s">
        <v>3712</v>
      </c>
      <c r="AN215" t="s">
        <v>6</v>
      </c>
      <c r="AO215" s="57">
        <v>46243.413136574076</v>
      </c>
      <c r="AP215" s="57">
        <v>46274.333333333336</v>
      </c>
      <c r="AR215" t="s">
        <v>218</v>
      </c>
      <c r="AS215" t="s">
        <v>219</v>
      </c>
      <c r="AT215" t="s">
        <v>230</v>
      </c>
      <c r="AU215">
        <v>20260908</v>
      </c>
      <c r="AV215" t="s">
        <v>221</v>
      </c>
      <c r="AW215" t="s">
        <v>889</v>
      </c>
      <c r="AX215" t="s">
        <v>222</v>
      </c>
      <c r="BA215" s="57">
        <v>46274.333333333336</v>
      </c>
      <c r="BB215" t="s">
        <v>3712</v>
      </c>
      <c r="BC215">
        <v>2026</v>
      </c>
      <c r="BD215">
        <v>9</v>
      </c>
      <c r="BE215">
        <v>8</v>
      </c>
      <c r="BF215" s="6">
        <f t="shared" si="9"/>
        <v>46273</v>
      </c>
      <c r="BG215">
        <f t="shared" si="10"/>
        <v>-1.3333333333357587</v>
      </c>
      <c r="BH215" t="str">
        <f t="shared" si="11"/>
        <v>COMPLY</v>
      </c>
      <c r="BI215" t="e">
        <f>VLOOKUP(H215,Sheet2!$A$1:$B$270,2,FALSE)</f>
        <v>#N/A</v>
      </c>
    </row>
    <row r="216" spans="1:61">
      <c r="A216">
        <v>231</v>
      </c>
      <c r="B216">
        <v>1002576255</v>
      </c>
      <c r="C216">
        <v>3</v>
      </c>
      <c r="D216" t="s">
        <v>42</v>
      </c>
      <c r="E216">
        <v>5</v>
      </c>
      <c r="F216" t="s">
        <v>232</v>
      </c>
      <c r="G216" t="s">
        <v>105</v>
      </c>
      <c r="H216" t="s">
        <v>371</v>
      </c>
      <c r="I216" t="s">
        <v>212</v>
      </c>
      <c r="J216" t="s">
        <v>213</v>
      </c>
      <c r="K216" t="s">
        <v>149</v>
      </c>
      <c r="M216" t="s">
        <v>76</v>
      </c>
      <c r="N216" t="s">
        <v>215</v>
      </c>
      <c r="O216" s="57">
        <v>46273.389780092592</v>
      </c>
      <c r="P216" s="57">
        <v>46273.852789351855</v>
      </c>
      <c r="Q216">
        <v>69385777</v>
      </c>
      <c r="S216">
        <v>152312243399</v>
      </c>
      <c r="T216" t="s">
        <v>3812</v>
      </c>
      <c r="U216" t="s">
        <v>3813</v>
      </c>
      <c r="V216" t="s">
        <v>3814</v>
      </c>
      <c r="Z216">
        <v>112.4162556</v>
      </c>
      <c r="AA216">
        <v>-7.4936935</v>
      </c>
      <c r="AB216" t="s">
        <v>3815</v>
      </c>
      <c r="AC216" t="s">
        <v>229</v>
      </c>
      <c r="AL216" t="s">
        <v>217</v>
      </c>
      <c r="AM216" t="s">
        <v>3816</v>
      </c>
      <c r="AN216" t="s">
        <v>6</v>
      </c>
      <c r="AO216" s="57">
        <v>46243.392592592594</v>
      </c>
      <c r="AP216" s="57">
        <v>46274.458333333336</v>
      </c>
      <c r="AR216" t="s">
        <v>218</v>
      </c>
      <c r="AS216" t="s">
        <v>105</v>
      </c>
      <c r="AT216" t="s">
        <v>220</v>
      </c>
      <c r="AU216">
        <v>20260908</v>
      </c>
      <c r="AV216" t="s">
        <v>221</v>
      </c>
      <c r="AW216" t="s">
        <v>598</v>
      </c>
      <c r="AX216" t="s">
        <v>222</v>
      </c>
      <c r="BA216" s="57">
        <v>46274.458333333336</v>
      </c>
      <c r="BB216" t="s">
        <v>3816</v>
      </c>
      <c r="BC216">
        <v>2026</v>
      </c>
      <c r="BD216">
        <v>9</v>
      </c>
      <c r="BE216">
        <v>8</v>
      </c>
      <c r="BF216" s="6">
        <f t="shared" si="9"/>
        <v>46273</v>
      </c>
      <c r="BG216">
        <f t="shared" si="10"/>
        <v>-1.4583333333357587</v>
      </c>
      <c r="BH216" t="str">
        <f t="shared" si="11"/>
        <v>COMPLY</v>
      </c>
      <c r="BI216" t="str">
        <f>VLOOKUP(H216,Sheet2!$A$1:$B$270,2,FALSE)</f>
        <v>MOJOKERTO</v>
      </c>
    </row>
    <row r="217" spans="1:61">
      <c r="A217">
        <v>232</v>
      </c>
      <c r="B217">
        <v>1002576178</v>
      </c>
      <c r="C217">
        <v>3</v>
      </c>
      <c r="D217" t="s">
        <v>55</v>
      </c>
      <c r="E217">
        <v>5</v>
      </c>
      <c r="F217" t="s">
        <v>227</v>
      </c>
      <c r="G217" t="s">
        <v>121</v>
      </c>
      <c r="H217" t="s">
        <v>334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46273.374965277777</v>
      </c>
      <c r="P217" s="57">
        <v>46273.774953703702</v>
      </c>
      <c r="Q217">
        <v>69385719</v>
      </c>
      <c r="S217">
        <v>152434914085</v>
      </c>
      <c r="T217" t="s">
        <v>3817</v>
      </c>
      <c r="U217" t="s">
        <v>3818</v>
      </c>
      <c r="V217" t="s">
        <v>3819</v>
      </c>
      <c r="Z217">
        <v>113.200621157884</v>
      </c>
      <c r="AA217">
        <v>-7.1356959066920096</v>
      </c>
      <c r="AB217" t="s">
        <v>3820</v>
      </c>
      <c r="AC217" t="s">
        <v>216</v>
      </c>
      <c r="AL217" t="s">
        <v>217</v>
      </c>
      <c r="AM217" t="s">
        <v>3712</v>
      </c>
      <c r="AN217" t="s">
        <v>6</v>
      </c>
      <c r="AO217" s="57">
        <v>46243.382407407407</v>
      </c>
      <c r="AP217" s="57">
        <v>46274.333333333336</v>
      </c>
      <c r="AR217" t="s">
        <v>218</v>
      </c>
      <c r="AS217" t="s">
        <v>335</v>
      </c>
      <c r="AT217" t="s">
        <v>230</v>
      </c>
      <c r="AU217">
        <v>20260908</v>
      </c>
      <c r="AV217" t="s">
        <v>221</v>
      </c>
      <c r="AW217" t="s">
        <v>886</v>
      </c>
      <c r="AX217" t="s">
        <v>222</v>
      </c>
      <c r="BA217" s="57">
        <v>46274.333333333336</v>
      </c>
      <c r="BB217" t="s">
        <v>3712</v>
      </c>
      <c r="BC217">
        <v>2026</v>
      </c>
      <c r="BD217">
        <v>9</v>
      </c>
      <c r="BE217">
        <v>8</v>
      </c>
      <c r="BF217" s="6">
        <f t="shared" si="9"/>
        <v>46273</v>
      </c>
      <c r="BG217">
        <f t="shared" si="10"/>
        <v>-1.3333333333357587</v>
      </c>
      <c r="BH217" t="str">
        <f t="shared" si="11"/>
        <v>COMPLY</v>
      </c>
      <c r="BI217" t="str">
        <f>VLOOKUP(H217,Sheet2!$A$1:$B$270,2,FALSE)</f>
        <v>MADURA</v>
      </c>
    </row>
    <row r="218" spans="1:61">
      <c r="A218">
        <v>233</v>
      </c>
      <c r="B218">
        <v>1002576193</v>
      </c>
      <c r="C218">
        <v>3</v>
      </c>
      <c r="D218" t="s">
        <v>38</v>
      </c>
      <c r="E218">
        <v>5</v>
      </c>
      <c r="F218" t="s">
        <v>92</v>
      </c>
      <c r="G218" t="s">
        <v>94</v>
      </c>
      <c r="H218" t="s">
        <v>452</v>
      </c>
      <c r="I218" t="s">
        <v>212</v>
      </c>
      <c r="J218" t="s">
        <v>213</v>
      </c>
      <c r="K218" t="s">
        <v>149</v>
      </c>
      <c r="M218" t="s">
        <v>76</v>
      </c>
      <c r="N218" t="s">
        <v>215</v>
      </c>
      <c r="O218" s="57">
        <v>46273.379803240743</v>
      </c>
      <c r="P218" s="57">
        <v>46273.635393518518</v>
      </c>
      <c r="Q218">
        <v>69383398</v>
      </c>
      <c r="S218">
        <v>152605224374</v>
      </c>
      <c r="T218" t="s">
        <v>2246</v>
      </c>
      <c r="U218" t="s">
        <v>3821</v>
      </c>
      <c r="V218" t="s">
        <v>3822</v>
      </c>
      <c r="Z218">
        <v>111.51661799999999</v>
      </c>
      <c r="AA218">
        <v>-7.4835659999999997</v>
      </c>
      <c r="AB218" t="s">
        <v>2249</v>
      </c>
      <c r="AC218" t="s">
        <v>229</v>
      </c>
      <c r="AL218" t="s">
        <v>217</v>
      </c>
      <c r="AM218" t="s">
        <v>3823</v>
      </c>
      <c r="AN218" t="s">
        <v>6</v>
      </c>
      <c r="AO218" s="57">
        <v>46243.382407407407</v>
      </c>
      <c r="AR218" t="s">
        <v>218</v>
      </c>
      <c r="AS218" t="s">
        <v>219</v>
      </c>
      <c r="AT218" t="s">
        <v>344</v>
      </c>
      <c r="AU218">
        <v>20260908</v>
      </c>
      <c r="AV218" t="s">
        <v>221</v>
      </c>
      <c r="AW218" t="s">
        <v>3096</v>
      </c>
      <c r="AX218" t="s">
        <v>222</v>
      </c>
      <c r="BA218" s="57">
        <v>46273.291666666664</v>
      </c>
      <c r="BB218" t="s">
        <v>3823</v>
      </c>
      <c r="BC218">
        <v>2026</v>
      </c>
      <c r="BD218">
        <v>9</v>
      </c>
      <c r="BE218">
        <v>8</v>
      </c>
      <c r="BF218" s="6">
        <f t="shared" si="9"/>
        <v>46273</v>
      </c>
      <c r="BG218">
        <f t="shared" si="10"/>
        <v>-0.29166666666424135</v>
      </c>
      <c r="BH218" t="str">
        <f t="shared" si="11"/>
        <v>COMPLY</v>
      </c>
      <c r="BI218" t="str">
        <f>VLOOKUP(H218,Sheet2!$A$1:$B$270,2,FALSE)</f>
        <v>MADIUN</v>
      </c>
    </row>
    <row r="219" spans="1:61">
      <c r="A219">
        <v>235</v>
      </c>
      <c r="B219">
        <v>1002576157</v>
      </c>
      <c r="C219">
        <v>3</v>
      </c>
      <c r="D219" t="s">
        <v>55</v>
      </c>
      <c r="E219">
        <v>5</v>
      </c>
      <c r="F219" t="s">
        <v>227</v>
      </c>
      <c r="G219" t="s">
        <v>127</v>
      </c>
      <c r="H219" t="s">
        <v>228</v>
      </c>
      <c r="I219" t="s">
        <v>212</v>
      </c>
      <c r="J219" t="s">
        <v>213</v>
      </c>
      <c r="K219" t="s">
        <v>149</v>
      </c>
      <c r="M219" t="s">
        <v>76</v>
      </c>
      <c r="N219" t="s">
        <v>215</v>
      </c>
      <c r="O219" s="57">
        <v>46273.372766203705</v>
      </c>
      <c r="P219" s="57">
        <v>46273.740115740744</v>
      </c>
      <c r="Q219">
        <v>69385737</v>
      </c>
      <c r="S219">
        <v>152426928689</v>
      </c>
      <c r="T219" t="s">
        <v>3824</v>
      </c>
      <c r="U219" t="s">
        <v>3825</v>
      </c>
      <c r="V219" t="s">
        <v>3826</v>
      </c>
      <c r="Z219">
        <v>113.412476</v>
      </c>
      <c r="AA219">
        <v>-7.1673336000000001</v>
      </c>
      <c r="AB219" t="s">
        <v>3827</v>
      </c>
      <c r="AC219" t="s">
        <v>229</v>
      </c>
      <c r="AL219" t="s">
        <v>217</v>
      </c>
      <c r="AM219" t="s">
        <v>3828</v>
      </c>
      <c r="AN219" t="s">
        <v>6</v>
      </c>
      <c r="AO219" s="57">
        <v>46243.382407407407</v>
      </c>
      <c r="AP219" s="57">
        <v>46274.333333333336</v>
      </c>
      <c r="AR219" t="s">
        <v>218</v>
      </c>
      <c r="AS219" t="s">
        <v>127</v>
      </c>
      <c r="AT219" t="s">
        <v>230</v>
      </c>
      <c r="AU219">
        <v>20260908</v>
      </c>
      <c r="AV219" t="s">
        <v>221</v>
      </c>
      <c r="AW219" t="s">
        <v>545</v>
      </c>
      <c r="AX219" t="s">
        <v>222</v>
      </c>
      <c r="BA219" s="57">
        <v>46274.333333333336</v>
      </c>
      <c r="BB219" t="s">
        <v>3828</v>
      </c>
      <c r="BC219">
        <v>2026</v>
      </c>
      <c r="BD219">
        <v>9</v>
      </c>
      <c r="BE219">
        <v>8</v>
      </c>
      <c r="BF219" s="6">
        <f t="shared" si="9"/>
        <v>46273</v>
      </c>
      <c r="BG219">
        <f t="shared" si="10"/>
        <v>-1.3333333333357587</v>
      </c>
      <c r="BH219" t="str">
        <f t="shared" si="11"/>
        <v>COMPLY</v>
      </c>
      <c r="BI219" t="str">
        <f>VLOOKUP(H219,Sheet2!$A$1:$B$270,2,FALSE)</f>
        <v>MADURA</v>
      </c>
    </row>
    <row r="220" spans="1:61">
      <c r="A220">
        <v>236</v>
      </c>
      <c r="B220">
        <v>1002576215</v>
      </c>
      <c r="C220">
        <v>3</v>
      </c>
      <c r="D220" t="s">
        <v>45</v>
      </c>
      <c r="E220">
        <v>5</v>
      </c>
      <c r="F220" t="s">
        <v>210</v>
      </c>
      <c r="G220" t="s">
        <v>110</v>
      </c>
      <c r="H220" t="s">
        <v>529</v>
      </c>
      <c r="I220" t="s">
        <v>212</v>
      </c>
      <c r="J220" t="s">
        <v>213</v>
      </c>
      <c r="K220" t="s">
        <v>149</v>
      </c>
      <c r="M220" t="s">
        <v>76</v>
      </c>
      <c r="N220" t="s">
        <v>215</v>
      </c>
      <c r="O220" s="57">
        <v>46273.381898148145</v>
      </c>
      <c r="P220" s="57">
        <v>46273.652233796296</v>
      </c>
      <c r="Q220">
        <v>69384698</v>
      </c>
      <c r="S220">
        <v>172611203055</v>
      </c>
      <c r="T220" t="s">
        <v>3829</v>
      </c>
      <c r="U220" t="s">
        <v>3830</v>
      </c>
      <c r="V220" t="s">
        <v>3831</v>
      </c>
      <c r="Z220">
        <v>118.2648999</v>
      </c>
      <c r="AA220">
        <v>-8.5191055999999996</v>
      </c>
      <c r="AB220" t="s">
        <v>3832</v>
      </c>
      <c r="AC220" t="s">
        <v>284</v>
      </c>
      <c r="AL220" t="s">
        <v>217</v>
      </c>
      <c r="AM220" t="s">
        <v>3833</v>
      </c>
      <c r="AN220" t="s">
        <v>6</v>
      </c>
      <c r="AO220" s="57">
        <v>46243.382407407407</v>
      </c>
      <c r="AR220" t="s">
        <v>218</v>
      </c>
      <c r="AS220" t="s">
        <v>569</v>
      </c>
      <c r="AT220" t="s">
        <v>230</v>
      </c>
      <c r="AU220">
        <v>20260908</v>
      </c>
      <c r="AV220" t="s">
        <v>221</v>
      </c>
      <c r="AW220" t="s">
        <v>545</v>
      </c>
      <c r="AX220" t="s">
        <v>222</v>
      </c>
      <c r="BA220" s="57">
        <v>46273.291666666664</v>
      </c>
      <c r="BB220" t="s">
        <v>3833</v>
      </c>
      <c r="BC220">
        <v>2026</v>
      </c>
      <c r="BD220">
        <v>9</v>
      </c>
      <c r="BE220">
        <v>8</v>
      </c>
      <c r="BF220" s="6">
        <f t="shared" si="9"/>
        <v>46273</v>
      </c>
      <c r="BG220">
        <f t="shared" si="10"/>
        <v>-0.29166666666424135</v>
      </c>
      <c r="BH220" t="str">
        <f t="shared" si="11"/>
        <v>COMPLY</v>
      </c>
      <c r="BI220" t="str">
        <f>VLOOKUP(H220,Sheet2!$A$1:$B$270,2,FALSE)</f>
        <v>BIMA</v>
      </c>
    </row>
    <row r="221" spans="1:61">
      <c r="A221">
        <v>237</v>
      </c>
      <c r="B221">
        <v>1002576185</v>
      </c>
      <c r="C221">
        <v>3</v>
      </c>
      <c r="D221" t="s">
        <v>55</v>
      </c>
      <c r="E221">
        <v>5</v>
      </c>
      <c r="F221" t="s">
        <v>227</v>
      </c>
      <c r="G221" t="s">
        <v>127</v>
      </c>
      <c r="H221" t="s">
        <v>228</v>
      </c>
      <c r="I221" t="s">
        <v>212</v>
      </c>
      <c r="J221" t="s">
        <v>213</v>
      </c>
      <c r="K221" t="s">
        <v>149</v>
      </c>
      <c r="M221" t="s">
        <v>76</v>
      </c>
      <c r="N221" t="s">
        <v>215</v>
      </c>
      <c r="O221" s="57">
        <v>46273.376307870371</v>
      </c>
      <c r="P221" s="57">
        <v>46273.739247685182</v>
      </c>
      <c r="Q221">
        <v>69385748</v>
      </c>
      <c r="S221">
        <v>152426928692</v>
      </c>
      <c r="T221" t="s">
        <v>3834</v>
      </c>
      <c r="U221" t="s">
        <v>3835</v>
      </c>
      <c r="V221" t="s">
        <v>3836</v>
      </c>
      <c r="Z221">
        <v>113.45724540000001</v>
      </c>
      <c r="AA221">
        <v>-7.1276919000000003</v>
      </c>
      <c r="AB221" t="s">
        <v>3837</v>
      </c>
      <c r="AC221" t="s">
        <v>229</v>
      </c>
      <c r="AL221" t="s">
        <v>217</v>
      </c>
      <c r="AM221" t="s">
        <v>3838</v>
      </c>
      <c r="AN221" t="s">
        <v>6</v>
      </c>
      <c r="AO221" s="57">
        <v>46243.382407407407</v>
      </c>
      <c r="AP221" s="57">
        <v>46274.333333333336</v>
      </c>
      <c r="AR221" t="s">
        <v>218</v>
      </c>
      <c r="AS221" t="s">
        <v>127</v>
      </c>
      <c r="AT221" t="s">
        <v>230</v>
      </c>
      <c r="AU221">
        <v>20260908</v>
      </c>
      <c r="AV221" t="s">
        <v>221</v>
      </c>
      <c r="AW221" t="s">
        <v>578</v>
      </c>
      <c r="AX221" t="s">
        <v>222</v>
      </c>
      <c r="BA221" s="57">
        <v>46274.333333333336</v>
      </c>
      <c r="BB221" t="s">
        <v>3838</v>
      </c>
      <c r="BC221">
        <v>2026</v>
      </c>
      <c r="BD221">
        <v>9</v>
      </c>
      <c r="BE221">
        <v>8</v>
      </c>
      <c r="BF221" s="6">
        <f t="shared" si="9"/>
        <v>46273</v>
      </c>
      <c r="BG221">
        <f t="shared" si="10"/>
        <v>-1.3333333333357587</v>
      </c>
      <c r="BH221" t="str">
        <f t="shared" si="11"/>
        <v>COMPLY</v>
      </c>
      <c r="BI221" t="str">
        <f>VLOOKUP(H221,Sheet2!$A$1:$B$270,2,FALSE)</f>
        <v>MADURA</v>
      </c>
    </row>
    <row r="222" spans="1:61">
      <c r="A222">
        <v>238</v>
      </c>
      <c r="B222">
        <v>1002576234</v>
      </c>
      <c r="C222">
        <v>3</v>
      </c>
      <c r="D222" t="s">
        <v>59</v>
      </c>
      <c r="E222">
        <v>4</v>
      </c>
      <c r="F222" t="s">
        <v>242</v>
      </c>
      <c r="G222" t="s">
        <v>242</v>
      </c>
      <c r="H222" t="s">
        <v>288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46273.385381944441</v>
      </c>
      <c r="P222" s="57">
        <v>46273.695740740739</v>
      </c>
      <c r="Q222">
        <v>69385770</v>
      </c>
      <c r="S222">
        <v>146137147908</v>
      </c>
      <c r="T222" t="s">
        <v>3839</v>
      </c>
      <c r="U222" t="s">
        <v>3840</v>
      </c>
      <c r="V222" t="s">
        <v>3841</v>
      </c>
      <c r="Z222">
        <v>110.2259723</v>
      </c>
      <c r="AA222">
        <v>-7.4549956999999996</v>
      </c>
      <c r="AB222" t="s">
        <v>3842</v>
      </c>
      <c r="AC222" t="s">
        <v>236</v>
      </c>
      <c r="AL222" t="s">
        <v>217</v>
      </c>
      <c r="AM222" t="s">
        <v>3712</v>
      </c>
      <c r="AN222" t="s">
        <v>6</v>
      </c>
      <c r="AO222" s="57">
        <v>46243.392592592594</v>
      </c>
      <c r="AP222" s="57">
        <v>46274.333333333336</v>
      </c>
      <c r="AR222" t="s">
        <v>218</v>
      </c>
      <c r="AS222" t="s">
        <v>219</v>
      </c>
      <c r="AT222" t="s">
        <v>230</v>
      </c>
      <c r="AU222">
        <v>20260908</v>
      </c>
      <c r="AV222" t="s">
        <v>221</v>
      </c>
      <c r="AW222" t="s">
        <v>2094</v>
      </c>
      <c r="AX222" t="s">
        <v>222</v>
      </c>
      <c r="BA222" s="57">
        <v>46274.333333333336</v>
      </c>
      <c r="BB222" t="s">
        <v>3712</v>
      </c>
      <c r="BC222">
        <v>2026</v>
      </c>
      <c r="BD222">
        <v>9</v>
      </c>
      <c r="BE222">
        <v>8</v>
      </c>
      <c r="BF222" s="6">
        <f t="shared" si="9"/>
        <v>46273</v>
      </c>
      <c r="BG222">
        <f t="shared" si="10"/>
        <v>-1.3333333333357587</v>
      </c>
      <c r="BH222" t="str">
        <f t="shared" si="11"/>
        <v>COMPLY</v>
      </c>
      <c r="BI222" t="e">
        <f>VLOOKUP(H222,Sheet2!$A$1:$B$270,2,FALSE)</f>
        <v>#N/A</v>
      </c>
    </row>
    <row r="223" spans="1:61">
      <c r="A223">
        <v>239</v>
      </c>
      <c r="B223">
        <v>1002577686</v>
      </c>
      <c r="C223">
        <v>3</v>
      </c>
      <c r="D223" t="s">
        <v>42</v>
      </c>
      <c r="E223">
        <v>5</v>
      </c>
      <c r="F223" t="s">
        <v>102</v>
      </c>
      <c r="G223" t="s">
        <v>100</v>
      </c>
      <c r="H223" t="s">
        <v>276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46273.716620370367</v>
      </c>
      <c r="P223" s="57">
        <v>46273.879386574074</v>
      </c>
      <c r="Q223">
        <v>69386392</v>
      </c>
      <c r="S223">
        <v>152507224353</v>
      </c>
      <c r="T223" t="s">
        <v>3049</v>
      </c>
      <c r="U223" t="s">
        <v>3843</v>
      </c>
      <c r="V223" t="s">
        <v>3844</v>
      </c>
      <c r="Z223">
        <v>113.83474758186399</v>
      </c>
      <c r="AA223">
        <v>-8.0016938969004503</v>
      </c>
      <c r="AB223" t="s">
        <v>3845</v>
      </c>
      <c r="AC223" t="s">
        <v>236</v>
      </c>
      <c r="AL223" t="s">
        <v>217</v>
      </c>
      <c r="AM223" t="s">
        <v>3846</v>
      </c>
      <c r="AN223" t="s">
        <v>6</v>
      </c>
      <c r="AO223" s="57">
        <v>46243.726122685184</v>
      </c>
      <c r="AP223" s="57">
        <v>46274.625</v>
      </c>
      <c r="AR223" t="s">
        <v>218</v>
      </c>
      <c r="AS223" t="s">
        <v>100</v>
      </c>
      <c r="AT223" t="s">
        <v>230</v>
      </c>
      <c r="AU223">
        <v>20260908</v>
      </c>
      <c r="AV223" t="s">
        <v>221</v>
      </c>
      <c r="AW223" t="s">
        <v>886</v>
      </c>
      <c r="AX223" t="s">
        <v>222</v>
      </c>
      <c r="BA223" s="57">
        <v>46274.625</v>
      </c>
      <c r="BB223" t="s">
        <v>3846</v>
      </c>
      <c r="BC223">
        <v>2026</v>
      </c>
      <c r="BD223">
        <v>9</v>
      </c>
      <c r="BE223">
        <v>8</v>
      </c>
      <c r="BF223" s="6">
        <f t="shared" si="9"/>
        <v>46273</v>
      </c>
      <c r="BG223">
        <f t="shared" si="10"/>
        <v>-1.625</v>
      </c>
      <c r="BH223" t="str">
        <f t="shared" si="11"/>
        <v>COMPLY</v>
      </c>
      <c r="BI223" t="str">
        <f>VLOOKUP(H223,Sheet2!$A$1:$B$270,2,FALSE)</f>
        <v>JEMBER</v>
      </c>
    </row>
    <row r="224" spans="1:61">
      <c r="A224">
        <v>240</v>
      </c>
      <c r="B224">
        <v>1002577696</v>
      </c>
      <c r="C224">
        <v>3</v>
      </c>
      <c r="D224" t="s">
        <v>45</v>
      </c>
      <c r="E224">
        <v>5</v>
      </c>
      <c r="F224" t="s">
        <v>210</v>
      </c>
      <c r="G224" t="s">
        <v>116</v>
      </c>
      <c r="H224" t="s">
        <v>268</v>
      </c>
      <c r="I224" t="s">
        <v>212</v>
      </c>
      <c r="J224" t="s">
        <v>213</v>
      </c>
      <c r="K224" t="s">
        <v>149</v>
      </c>
      <c r="M224" t="s">
        <v>76</v>
      </c>
      <c r="N224" t="s">
        <v>215</v>
      </c>
      <c r="O224" s="57">
        <v>46273.72146990741</v>
      </c>
      <c r="P224" s="57">
        <v>46273.856076388889</v>
      </c>
      <c r="Q224">
        <v>69379192</v>
      </c>
      <c r="S224">
        <v>172604214310</v>
      </c>
      <c r="T224" t="s">
        <v>3847</v>
      </c>
      <c r="U224" t="s">
        <v>3848</v>
      </c>
      <c r="V224" t="s">
        <v>3849</v>
      </c>
      <c r="Z224">
        <v>116.02933729999999</v>
      </c>
      <c r="AA224">
        <v>-8.3431467000000001</v>
      </c>
      <c r="AB224" t="s">
        <v>3850</v>
      </c>
      <c r="AC224" t="s">
        <v>284</v>
      </c>
      <c r="AL224" t="s">
        <v>217</v>
      </c>
      <c r="AM224" t="s">
        <v>3851</v>
      </c>
      <c r="AN224" t="s">
        <v>6</v>
      </c>
      <c r="AO224" s="57">
        <v>46243.726122685184</v>
      </c>
      <c r="AR224" t="s">
        <v>218</v>
      </c>
      <c r="AS224" t="s">
        <v>911</v>
      </c>
      <c r="AT224" t="s">
        <v>230</v>
      </c>
      <c r="AU224">
        <v>20260908</v>
      </c>
      <c r="AV224" t="s">
        <v>221</v>
      </c>
      <c r="AW224" t="s">
        <v>545</v>
      </c>
      <c r="AX224" t="s">
        <v>222</v>
      </c>
      <c r="BA224" s="57">
        <v>46273.291666666664</v>
      </c>
      <c r="BB224" t="s">
        <v>3851</v>
      </c>
      <c r="BC224">
        <v>2026</v>
      </c>
      <c r="BD224">
        <v>9</v>
      </c>
      <c r="BE224">
        <v>8</v>
      </c>
      <c r="BF224" s="6">
        <f t="shared" si="9"/>
        <v>46273</v>
      </c>
      <c r="BG224">
        <f t="shared" si="10"/>
        <v>-0.29166666666424135</v>
      </c>
      <c r="BH224" t="str">
        <f t="shared" si="11"/>
        <v>COMPLY</v>
      </c>
      <c r="BI224" t="str">
        <f>VLOOKUP(H224,Sheet2!$A$1:$B$270,2,FALSE)</f>
        <v>SELONG</v>
      </c>
    </row>
    <row r="225" spans="1:61">
      <c r="A225">
        <v>242</v>
      </c>
      <c r="B225">
        <v>1002576535</v>
      </c>
      <c r="C225">
        <v>3</v>
      </c>
      <c r="D225" t="s">
        <v>51</v>
      </c>
      <c r="E225">
        <v>4</v>
      </c>
      <c r="F225" t="s">
        <v>269</v>
      </c>
      <c r="G225" t="s">
        <v>823</v>
      </c>
      <c r="H225" t="s">
        <v>3852</v>
      </c>
      <c r="I225" t="s">
        <v>212</v>
      </c>
      <c r="J225" t="s">
        <v>213</v>
      </c>
      <c r="K225" t="s">
        <v>149</v>
      </c>
      <c r="M225" t="s">
        <v>76</v>
      </c>
      <c r="N225" t="s">
        <v>215</v>
      </c>
      <c r="O225" s="57">
        <v>46273.447500000002</v>
      </c>
      <c r="P225" s="57">
        <v>46273.713437500002</v>
      </c>
      <c r="Q225">
        <v>69384648</v>
      </c>
      <c r="S225">
        <v>146508109182</v>
      </c>
      <c r="T225" t="s">
        <v>3853</v>
      </c>
      <c r="U225" t="s">
        <v>3854</v>
      </c>
      <c r="V225" t="s">
        <v>3855</v>
      </c>
      <c r="Z225">
        <v>110.906222</v>
      </c>
      <c r="AA225">
        <v>-6.5016670000000003</v>
      </c>
      <c r="AB225" t="s">
        <v>3856</v>
      </c>
      <c r="AC225" t="s">
        <v>3857</v>
      </c>
      <c r="AL225" t="s">
        <v>217</v>
      </c>
      <c r="AM225" t="s">
        <v>3858</v>
      </c>
      <c r="AN225" t="s">
        <v>6</v>
      </c>
      <c r="AO225" s="57">
        <v>46243.454791666663</v>
      </c>
      <c r="AR225" t="s">
        <v>218</v>
      </c>
      <c r="AS225" t="s">
        <v>219</v>
      </c>
      <c r="AT225" t="s">
        <v>230</v>
      </c>
      <c r="AU225">
        <v>20260908</v>
      </c>
      <c r="AV225" t="s">
        <v>221</v>
      </c>
      <c r="AW225" t="s">
        <v>545</v>
      </c>
      <c r="AX225" t="s">
        <v>222</v>
      </c>
      <c r="BA225" s="57">
        <v>46273.291666666664</v>
      </c>
      <c r="BB225" t="s">
        <v>3858</v>
      </c>
      <c r="BC225">
        <v>2026</v>
      </c>
      <c r="BD225">
        <v>9</v>
      </c>
      <c r="BE225">
        <v>8</v>
      </c>
      <c r="BF225" s="6">
        <f t="shared" si="9"/>
        <v>46273</v>
      </c>
      <c r="BG225">
        <f t="shared" si="10"/>
        <v>-0.29166666666424135</v>
      </c>
      <c r="BH225" t="str">
        <f t="shared" si="11"/>
        <v>COMPLY</v>
      </c>
      <c r="BI225" t="e">
        <f>VLOOKUP(H225,Sheet2!$A$1:$B$270,2,FALSE)</f>
        <v>#N/A</v>
      </c>
    </row>
    <row r="226" spans="1:61">
      <c r="A226">
        <v>243</v>
      </c>
      <c r="B226">
        <v>1002576568</v>
      </c>
      <c r="C226">
        <v>3</v>
      </c>
      <c r="D226" t="s">
        <v>42</v>
      </c>
      <c r="E226">
        <v>5</v>
      </c>
      <c r="F226" t="s">
        <v>232</v>
      </c>
      <c r="G226" t="s">
        <v>105</v>
      </c>
      <c r="H226" t="s">
        <v>434</v>
      </c>
      <c r="I226" t="s">
        <v>212</v>
      </c>
      <c r="J226" t="s">
        <v>213</v>
      </c>
      <c r="K226" t="s">
        <v>149</v>
      </c>
      <c r="M226" t="s">
        <v>76</v>
      </c>
      <c r="N226" t="s">
        <v>581</v>
      </c>
      <c r="O226" s="57">
        <v>46273.453090277777</v>
      </c>
      <c r="P226" s="57">
        <v>46273.666620370372</v>
      </c>
      <c r="Q226">
        <v>66525052</v>
      </c>
      <c r="S226">
        <v>152330220837</v>
      </c>
      <c r="T226" t="s">
        <v>3859</v>
      </c>
      <c r="U226" t="s">
        <v>3860</v>
      </c>
      <c r="V226" t="s">
        <v>3861</v>
      </c>
      <c r="Z226">
        <v>112.55914810635799</v>
      </c>
      <c r="AA226">
        <v>-7.5131939864823103</v>
      </c>
      <c r="AB226" t="s">
        <v>3862</v>
      </c>
      <c r="AC226" t="s">
        <v>225</v>
      </c>
      <c r="AL226" t="s">
        <v>217</v>
      </c>
      <c r="AM226" t="s">
        <v>3863</v>
      </c>
      <c r="AN226" t="s">
        <v>6</v>
      </c>
      <c r="AO226" s="57">
        <v>46243.454791666663</v>
      </c>
      <c r="AR226" t="s">
        <v>218</v>
      </c>
      <c r="AS226" t="s">
        <v>105</v>
      </c>
      <c r="AT226" t="s">
        <v>230</v>
      </c>
      <c r="AU226">
        <v>20260908</v>
      </c>
      <c r="AV226" t="s">
        <v>221</v>
      </c>
      <c r="AW226" t="s">
        <v>3864</v>
      </c>
      <c r="AX226" t="s">
        <v>222</v>
      </c>
      <c r="BA226" s="57">
        <v>46273.291666666664</v>
      </c>
      <c r="BB226" t="s">
        <v>3863</v>
      </c>
      <c r="BC226">
        <v>2026</v>
      </c>
      <c r="BD226">
        <v>9</v>
      </c>
      <c r="BE226">
        <v>8</v>
      </c>
      <c r="BF226" s="6">
        <f t="shared" si="9"/>
        <v>46273</v>
      </c>
      <c r="BG226">
        <f t="shared" si="10"/>
        <v>-0.29166666666424135</v>
      </c>
      <c r="BH226" t="str">
        <f t="shared" si="11"/>
        <v>COMPLY</v>
      </c>
      <c r="BI226" t="str">
        <f>VLOOKUP(H226,Sheet2!$A$1:$B$270,2,FALSE)</f>
        <v>MOJOKERTO</v>
      </c>
    </row>
    <row r="227" spans="1:61">
      <c r="A227">
        <v>245</v>
      </c>
      <c r="B227">
        <v>1002576024</v>
      </c>
      <c r="C227">
        <v>3</v>
      </c>
      <c r="D227" t="s">
        <v>55</v>
      </c>
      <c r="E227">
        <v>5</v>
      </c>
      <c r="F227" t="s">
        <v>307</v>
      </c>
      <c r="G227" t="s">
        <v>128</v>
      </c>
      <c r="H227" t="s">
        <v>418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46273.333287037036</v>
      </c>
      <c r="P227" s="57">
        <v>46273.683819444443</v>
      </c>
      <c r="Q227">
        <v>69385685</v>
      </c>
      <c r="S227">
        <v>152301273749</v>
      </c>
      <c r="T227" t="s">
        <v>3865</v>
      </c>
      <c r="U227" t="s">
        <v>3866</v>
      </c>
      <c r="V227" t="s">
        <v>3867</v>
      </c>
      <c r="Z227">
        <v>112.7351128</v>
      </c>
      <c r="AA227">
        <v>-7.2864155999999998</v>
      </c>
      <c r="AB227" t="s">
        <v>3868</v>
      </c>
      <c r="AC227" t="s">
        <v>236</v>
      </c>
      <c r="AL227" t="s">
        <v>217</v>
      </c>
      <c r="AM227" t="s">
        <v>3869</v>
      </c>
      <c r="AN227" t="s">
        <v>6</v>
      </c>
      <c r="AO227" s="57">
        <v>46243.340219907404</v>
      </c>
      <c r="AP227" s="57">
        <v>46274.333333333336</v>
      </c>
      <c r="AR227" t="s">
        <v>218</v>
      </c>
      <c r="AS227" t="s">
        <v>906</v>
      </c>
      <c r="AT227" t="s">
        <v>344</v>
      </c>
      <c r="AU227">
        <v>20260908</v>
      </c>
      <c r="AV227" t="s">
        <v>221</v>
      </c>
      <c r="AW227" t="s">
        <v>1183</v>
      </c>
      <c r="AX227" t="s">
        <v>222</v>
      </c>
      <c r="BA227" s="57">
        <v>46274.333333333336</v>
      </c>
      <c r="BB227" t="s">
        <v>3869</v>
      </c>
      <c r="BC227">
        <v>2026</v>
      </c>
      <c r="BD227">
        <v>9</v>
      </c>
      <c r="BE227">
        <v>8</v>
      </c>
      <c r="BF227" s="6">
        <f t="shared" si="9"/>
        <v>46273</v>
      </c>
      <c r="BG227">
        <f t="shared" si="10"/>
        <v>-1.3333333333357587</v>
      </c>
      <c r="BH227" t="str">
        <f t="shared" si="11"/>
        <v>COMPLY</v>
      </c>
      <c r="BI227" t="str">
        <f>VLOOKUP(H227,Sheet2!$A$1:$B$270,2,FALSE)</f>
        <v>SURABAYA UTARA</v>
      </c>
    </row>
    <row r="228" spans="1:61">
      <c r="A228">
        <v>246</v>
      </c>
      <c r="B228">
        <v>1002575995</v>
      </c>
      <c r="C228">
        <v>3</v>
      </c>
      <c r="D228" t="s">
        <v>42</v>
      </c>
      <c r="E228">
        <v>5</v>
      </c>
      <c r="F228" t="s">
        <v>232</v>
      </c>
      <c r="G228" t="s">
        <v>101</v>
      </c>
      <c r="H228" t="s">
        <v>259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46273.310370370367</v>
      </c>
      <c r="P228" s="57">
        <v>46273.789456018516</v>
      </c>
      <c r="Q228">
        <v>69385653</v>
      </c>
      <c r="S228">
        <v>152316232671</v>
      </c>
      <c r="T228" t="s">
        <v>3870</v>
      </c>
      <c r="U228" t="s">
        <v>3871</v>
      </c>
      <c r="V228" t="s">
        <v>3872</v>
      </c>
      <c r="Z228">
        <v>112.726204</v>
      </c>
      <c r="AA228">
        <v>-7.4845920000000001</v>
      </c>
      <c r="AB228" t="s">
        <v>3873</v>
      </c>
      <c r="AC228" t="s">
        <v>236</v>
      </c>
      <c r="AL228" t="s">
        <v>217</v>
      </c>
      <c r="AM228" t="s">
        <v>3869</v>
      </c>
      <c r="AN228" t="s">
        <v>6</v>
      </c>
      <c r="AO228" s="57">
        <v>46243.31931712963</v>
      </c>
      <c r="AP228" s="57">
        <v>46274.333333333336</v>
      </c>
      <c r="AR228" t="s">
        <v>218</v>
      </c>
      <c r="AS228" t="s">
        <v>232</v>
      </c>
      <c r="AT228" t="s">
        <v>230</v>
      </c>
      <c r="AU228">
        <v>20260908</v>
      </c>
      <c r="AV228" t="s">
        <v>221</v>
      </c>
      <c r="AW228" t="s">
        <v>889</v>
      </c>
      <c r="AX228" t="s">
        <v>222</v>
      </c>
      <c r="BA228" s="57">
        <v>46274.333333333336</v>
      </c>
      <c r="BB228" t="s">
        <v>3869</v>
      </c>
      <c r="BC228">
        <v>2026</v>
      </c>
      <c r="BD228">
        <v>9</v>
      </c>
      <c r="BE228">
        <v>8</v>
      </c>
      <c r="BF228" s="6">
        <f t="shared" si="9"/>
        <v>46273</v>
      </c>
      <c r="BG228">
        <f t="shared" si="10"/>
        <v>-1.3333333333357587</v>
      </c>
      <c r="BH228" t="str">
        <f t="shared" si="11"/>
        <v>COMPLY</v>
      </c>
      <c r="BI228" t="str">
        <f>VLOOKUP(H228,Sheet2!$A$1:$B$270,2,FALSE)</f>
        <v>SIDOARJO</v>
      </c>
    </row>
    <row r="229" spans="1:61">
      <c r="A229">
        <v>247</v>
      </c>
      <c r="B229">
        <v>1002576101</v>
      </c>
      <c r="C229">
        <v>3</v>
      </c>
      <c r="D229" t="s">
        <v>42</v>
      </c>
      <c r="E229">
        <v>5</v>
      </c>
      <c r="F229" t="s">
        <v>102</v>
      </c>
      <c r="G229" t="s">
        <v>99</v>
      </c>
      <c r="H229" t="s">
        <v>491</v>
      </c>
      <c r="I229" t="s">
        <v>212</v>
      </c>
      <c r="J229" t="s">
        <v>213</v>
      </c>
      <c r="K229" t="s">
        <v>149</v>
      </c>
      <c r="L229" t="s">
        <v>214</v>
      </c>
      <c r="M229" t="s">
        <v>76</v>
      </c>
      <c r="N229" t="s">
        <v>215</v>
      </c>
      <c r="O229" s="57">
        <v>46273.358287037037</v>
      </c>
      <c r="P229" s="57">
        <v>46273.723240740743</v>
      </c>
      <c r="Q229">
        <v>69385710</v>
      </c>
      <c r="S229">
        <v>152520202470</v>
      </c>
      <c r="T229" t="s">
        <v>3874</v>
      </c>
      <c r="U229" t="s">
        <v>3875</v>
      </c>
      <c r="V229" t="s">
        <v>3876</v>
      </c>
      <c r="Z229">
        <v>113.98723440000001</v>
      </c>
      <c r="AA229">
        <v>-8.2940874999999998</v>
      </c>
      <c r="AB229" t="s">
        <v>3877</v>
      </c>
      <c r="AC229" t="s">
        <v>216</v>
      </c>
      <c r="AL229" t="s">
        <v>217</v>
      </c>
      <c r="AM229" t="s">
        <v>3878</v>
      </c>
      <c r="AN229" t="s">
        <v>6</v>
      </c>
      <c r="AO229" s="57">
        <v>46243.361030092594</v>
      </c>
      <c r="AP229" s="57">
        <v>46274.333333333336</v>
      </c>
      <c r="AR229" t="s">
        <v>218</v>
      </c>
      <c r="AS229" t="s">
        <v>568</v>
      </c>
      <c r="AT229" t="s">
        <v>230</v>
      </c>
      <c r="AU229">
        <v>20260908</v>
      </c>
      <c r="AV229" t="s">
        <v>221</v>
      </c>
      <c r="AW229" t="s">
        <v>883</v>
      </c>
      <c r="AX229" t="s">
        <v>222</v>
      </c>
      <c r="BA229" s="57">
        <v>46274.333333333336</v>
      </c>
      <c r="BB229" t="s">
        <v>3878</v>
      </c>
      <c r="BC229">
        <v>2026</v>
      </c>
      <c r="BD229">
        <v>9</v>
      </c>
      <c r="BE229">
        <v>8</v>
      </c>
      <c r="BF229" s="6">
        <f t="shared" si="9"/>
        <v>46273</v>
      </c>
      <c r="BG229">
        <f t="shared" si="10"/>
        <v>-1.3333333333357587</v>
      </c>
      <c r="BH229" t="str">
        <f t="shared" si="11"/>
        <v>COMPLY</v>
      </c>
      <c r="BI229" t="str">
        <f>VLOOKUP(H229,Sheet2!$A$1:$B$270,2,FALSE)</f>
        <v>BANYUWANGI</v>
      </c>
    </row>
    <row r="230" spans="1:61">
      <c r="A230">
        <v>248</v>
      </c>
      <c r="B230">
        <v>1002576771</v>
      </c>
      <c r="C230">
        <v>3</v>
      </c>
      <c r="D230" t="s">
        <v>38</v>
      </c>
      <c r="E230">
        <v>5</v>
      </c>
      <c r="F230" t="s">
        <v>92</v>
      </c>
      <c r="G230" t="s">
        <v>89</v>
      </c>
      <c r="H230" t="s">
        <v>399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46273.493703703702</v>
      </c>
      <c r="P230" s="57">
        <v>46273.822326388887</v>
      </c>
      <c r="Q230">
        <v>69385975</v>
      </c>
      <c r="S230">
        <v>152609258257</v>
      </c>
      <c r="T230" t="s">
        <v>3879</v>
      </c>
      <c r="U230" t="s">
        <v>3880</v>
      </c>
      <c r="V230" t="s">
        <v>3881</v>
      </c>
      <c r="Z230">
        <v>111.868675082537</v>
      </c>
      <c r="AA230">
        <v>-7.2004116387418904</v>
      </c>
      <c r="AB230" t="s">
        <v>3882</v>
      </c>
      <c r="AC230" t="s">
        <v>236</v>
      </c>
      <c r="AL230" t="s">
        <v>217</v>
      </c>
      <c r="AM230" t="s">
        <v>3883</v>
      </c>
      <c r="AN230" t="s">
        <v>6</v>
      </c>
      <c r="AO230" s="57">
        <v>46243.496655092589</v>
      </c>
      <c r="AP230" s="57">
        <v>46276.333333333336</v>
      </c>
      <c r="AR230" t="s">
        <v>218</v>
      </c>
      <c r="AS230" t="s">
        <v>219</v>
      </c>
      <c r="AT230" t="s">
        <v>230</v>
      </c>
      <c r="AU230">
        <v>20260908</v>
      </c>
      <c r="AV230" t="s">
        <v>221</v>
      </c>
      <c r="AW230" t="s">
        <v>890</v>
      </c>
      <c r="AX230" t="s">
        <v>222</v>
      </c>
      <c r="BA230" s="57">
        <v>46276.333333333336</v>
      </c>
      <c r="BB230" t="s">
        <v>3883</v>
      </c>
      <c r="BC230">
        <v>2026</v>
      </c>
      <c r="BD230">
        <v>9</v>
      </c>
      <c r="BE230">
        <v>8</v>
      </c>
      <c r="BF230" s="6">
        <f t="shared" si="9"/>
        <v>46273</v>
      </c>
      <c r="BG230">
        <f t="shared" si="10"/>
        <v>-3.3333333333357587</v>
      </c>
      <c r="BH230" t="str">
        <f t="shared" si="11"/>
        <v>COMPLY</v>
      </c>
      <c r="BI230" t="str">
        <f>VLOOKUP(H230,Sheet2!$A$1:$B$270,2,FALSE)</f>
        <v>BOJONEGORO</v>
      </c>
    </row>
    <row r="231" spans="1:61">
      <c r="A231">
        <v>249</v>
      </c>
      <c r="B231">
        <v>1002576773</v>
      </c>
      <c r="C231">
        <v>3</v>
      </c>
      <c r="D231" t="s">
        <v>38</v>
      </c>
      <c r="E231">
        <v>5</v>
      </c>
      <c r="F231" t="s">
        <v>90</v>
      </c>
      <c r="G231" t="s">
        <v>96</v>
      </c>
      <c r="H231" t="s">
        <v>283</v>
      </c>
      <c r="I231" t="s">
        <v>212</v>
      </c>
      <c r="J231" t="s">
        <v>213</v>
      </c>
      <c r="K231" t="s">
        <v>149</v>
      </c>
      <c r="L231" t="s">
        <v>214</v>
      </c>
      <c r="M231" t="s">
        <v>76</v>
      </c>
      <c r="N231" t="s">
        <v>215</v>
      </c>
      <c r="O231" s="57">
        <v>46273.493703703702</v>
      </c>
      <c r="P231" s="57">
        <v>46273.710763888892</v>
      </c>
      <c r="Q231">
        <v>69385997</v>
      </c>
      <c r="S231">
        <v>152608209198</v>
      </c>
      <c r="T231" t="s">
        <v>3884</v>
      </c>
      <c r="U231" t="s">
        <v>3885</v>
      </c>
      <c r="V231" t="s">
        <v>3886</v>
      </c>
      <c r="Z231">
        <v>111.71620799999999</v>
      </c>
      <c r="AA231">
        <v>-8.0919779999999992</v>
      </c>
      <c r="AB231" t="s">
        <v>3887</v>
      </c>
      <c r="AC231" t="s">
        <v>236</v>
      </c>
      <c r="AL231" t="s">
        <v>217</v>
      </c>
      <c r="AM231" t="s">
        <v>3888</v>
      </c>
      <c r="AN231" t="s">
        <v>6</v>
      </c>
      <c r="AO231" s="57">
        <v>46243.496655092589</v>
      </c>
      <c r="AP231" s="57">
        <v>46274.333333333336</v>
      </c>
      <c r="AR231" t="s">
        <v>218</v>
      </c>
      <c r="AS231" t="s">
        <v>96</v>
      </c>
      <c r="AT231" t="s">
        <v>230</v>
      </c>
      <c r="AU231">
        <v>20260908</v>
      </c>
      <c r="AV231" t="s">
        <v>221</v>
      </c>
      <c r="AW231" t="s">
        <v>883</v>
      </c>
      <c r="AX231" t="s">
        <v>222</v>
      </c>
      <c r="BA231" s="57">
        <v>46274.333333333336</v>
      </c>
      <c r="BB231" t="s">
        <v>3888</v>
      </c>
      <c r="BC231">
        <v>2026</v>
      </c>
      <c r="BD231">
        <v>9</v>
      </c>
      <c r="BE231">
        <v>8</v>
      </c>
      <c r="BF231" s="6">
        <f t="shared" si="9"/>
        <v>46273</v>
      </c>
      <c r="BG231">
        <f t="shared" si="10"/>
        <v>-1.3333333333357587</v>
      </c>
      <c r="BH231" t="str">
        <f t="shared" si="11"/>
        <v>COMPLY</v>
      </c>
      <c r="BI231" t="str">
        <f>VLOOKUP(H231,Sheet2!$A$1:$B$270,2,FALSE)</f>
        <v>PONOROGO</v>
      </c>
    </row>
    <row r="232" spans="1:61">
      <c r="A232">
        <v>250</v>
      </c>
      <c r="B232">
        <v>1002576186</v>
      </c>
      <c r="C232">
        <v>3</v>
      </c>
      <c r="D232" t="s">
        <v>55</v>
      </c>
      <c r="E232">
        <v>5</v>
      </c>
      <c r="F232" t="s">
        <v>227</v>
      </c>
      <c r="G232" t="s">
        <v>127</v>
      </c>
      <c r="H232" t="s">
        <v>228</v>
      </c>
      <c r="I232" t="s">
        <v>212</v>
      </c>
      <c r="J232" t="s">
        <v>213</v>
      </c>
      <c r="K232" t="s">
        <v>149</v>
      </c>
      <c r="M232" t="s">
        <v>76</v>
      </c>
      <c r="N232" t="s">
        <v>215</v>
      </c>
      <c r="O232" s="57">
        <v>46273.399675925924</v>
      </c>
      <c r="P232" s="57">
        <v>46273.817685185182</v>
      </c>
      <c r="Q232">
        <v>69385743</v>
      </c>
      <c r="S232">
        <v>152426928691</v>
      </c>
      <c r="T232" t="s">
        <v>3889</v>
      </c>
      <c r="U232" t="s">
        <v>3890</v>
      </c>
      <c r="V232" t="s">
        <v>3891</v>
      </c>
      <c r="Z232">
        <v>113.4649452</v>
      </c>
      <c r="AA232">
        <v>-7.0851046999999996</v>
      </c>
      <c r="AB232" t="s">
        <v>3892</v>
      </c>
      <c r="AC232" t="s">
        <v>229</v>
      </c>
      <c r="AL232" t="s">
        <v>217</v>
      </c>
      <c r="AM232" t="s">
        <v>3893</v>
      </c>
      <c r="AN232" t="s">
        <v>6</v>
      </c>
      <c r="AO232" s="57">
        <v>46243.402650462966</v>
      </c>
      <c r="AP232" s="57">
        <v>46274.458333333336</v>
      </c>
      <c r="AR232" t="s">
        <v>218</v>
      </c>
      <c r="AS232" t="s">
        <v>127</v>
      </c>
      <c r="AT232" t="s">
        <v>230</v>
      </c>
      <c r="AU232">
        <v>20260908</v>
      </c>
      <c r="AV232" t="s">
        <v>221</v>
      </c>
      <c r="AW232" t="s">
        <v>1671</v>
      </c>
      <c r="AX232" t="s">
        <v>222</v>
      </c>
      <c r="BA232" s="57">
        <v>46274.458333333336</v>
      </c>
      <c r="BB232" t="s">
        <v>3893</v>
      </c>
      <c r="BC232">
        <v>2026</v>
      </c>
      <c r="BD232">
        <v>9</v>
      </c>
      <c r="BE232">
        <v>8</v>
      </c>
      <c r="BF232" s="6">
        <f t="shared" si="9"/>
        <v>46273</v>
      </c>
      <c r="BG232">
        <f t="shared" si="10"/>
        <v>-1.4583333333357587</v>
      </c>
      <c r="BH232" t="str">
        <f t="shared" si="11"/>
        <v>COMPLY</v>
      </c>
      <c r="BI232" t="str">
        <f>VLOOKUP(H232,Sheet2!$A$1:$B$270,2,FALSE)</f>
        <v>MADURA</v>
      </c>
    </row>
    <row r="233" spans="1:61">
      <c r="A233">
        <v>252</v>
      </c>
      <c r="B233">
        <v>1002577385</v>
      </c>
      <c r="C233">
        <v>3</v>
      </c>
      <c r="D233" t="s">
        <v>59</v>
      </c>
      <c r="E233">
        <v>4</v>
      </c>
      <c r="F233" t="s">
        <v>549</v>
      </c>
      <c r="G233" t="s">
        <v>1694</v>
      </c>
      <c r="H233" t="s">
        <v>2003</v>
      </c>
      <c r="I233" t="s">
        <v>212</v>
      </c>
      <c r="J233" t="s">
        <v>213</v>
      </c>
      <c r="K233" t="s">
        <v>149</v>
      </c>
      <c r="M233" t="s">
        <v>76</v>
      </c>
      <c r="N233" t="s">
        <v>215</v>
      </c>
      <c r="O233" s="57">
        <v>46273.645243055558</v>
      </c>
      <c r="P233" s="57">
        <v>46273.693564814814</v>
      </c>
      <c r="Q233">
        <v>69385088</v>
      </c>
      <c r="S233">
        <v>146144118771</v>
      </c>
      <c r="T233" t="s">
        <v>3894</v>
      </c>
      <c r="U233" t="s">
        <v>3895</v>
      </c>
      <c r="V233" t="s">
        <v>3896</v>
      </c>
      <c r="Z233">
        <v>110.489413</v>
      </c>
      <c r="AA233">
        <v>-7.6947950000000001</v>
      </c>
      <c r="AB233" t="s">
        <v>3897</v>
      </c>
      <c r="AC233" t="s">
        <v>284</v>
      </c>
      <c r="AL233" t="s">
        <v>217</v>
      </c>
      <c r="AM233" t="s">
        <v>3898</v>
      </c>
      <c r="AN233" t="s">
        <v>6</v>
      </c>
      <c r="AO233" s="57">
        <v>46243.652951388889</v>
      </c>
      <c r="AR233" t="s">
        <v>218</v>
      </c>
      <c r="AS233" t="s">
        <v>219</v>
      </c>
      <c r="AT233" t="s">
        <v>230</v>
      </c>
      <c r="AU233">
        <v>20260908</v>
      </c>
      <c r="AV233" t="s">
        <v>221</v>
      </c>
      <c r="AW233" t="s">
        <v>553</v>
      </c>
      <c r="AX233" t="s">
        <v>222</v>
      </c>
      <c r="BA233" s="57">
        <v>46273.291666666664</v>
      </c>
      <c r="BB233" t="s">
        <v>3898</v>
      </c>
      <c r="BC233">
        <v>2026</v>
      </c>
      <c r="BD233">
        <v>9</v>
      </c>
      <c r="BE233">
        <v>8</v>
      </c>
      <c r="BF233" s="6">
        <f t="shared" si="9"/>
        <v>46273</v>
      </c>
      <c r="BG233">
        <f t="shared" si="10"/>
        <v>-0.29166666666424135</v>
      </c>
      <c r="BH233" t="str">
        <f t="shared" si="11"/>
        <v>COMPLY</v>
      </c>
      <c r="BI233" t="e">
        <f>VLOOKUP(H233,Sheet2!$A$1:$B$270,2,FALSE)</f>
        <v>#N/A</v>
      </c>
    </row>
    <row r="234" spans="1:61">
      <c r="A234">
        <v>254</v>
      </c>
      <c r="B234">
        <v>1002577558</v>
      </c>
      <c r="C234">
        <v>3</v>
      </c>
      <c r="D234" t="s">
        <v>45</v>
      </c>
      <c r="E234">
        <v>5</v>
      </c>
      <c r="F234" t="s">
        <v>210</v>
      </c>
      <c r="G234" t="s">
        <v>115</v>
      </c>
      <c r="H234" t="s">
        <v>273</v>
      </c>
      <c r="I234" t="s">
        <v>212</v>
      </c>
      <c r="J234" t="s">
        <v>213</v>
      </c>
      <c r="K234" t="s">
        <v>149</v>
      </c>
      <c r="M234" t="s">
        <v>76</v>
      </c>
      <c r="N234" t="s">
        <v>215</v>
      </c>
      <c r="O234" s="57">
        <v>46273.684467592589</v>
      </c>
      <c r="P234" s="57">
        <v>46273.832951388889</v>
      </c>
      <c r="Q234">
        <v>69385447</v>
      </c>
      <c r="S234">
        <v>172603791355</v>
      </c>
      <c r="T234" t="s">
        <v>3899</v>
      </c>
      <c r="U234" t="s">
        <v>3900</v>
      </c>
      <c r="V234" t="s">
        <v>3901</v>
      </c>
      <c r="Z234">
        <v>116.3199087</v>
      </c>
      <c r="AA234">
        <v>-8.5877320000000008</v>
      </c>
      <c r="AB234" t="s">
        <v>3902</v>
      </c>
      <c r="AC234" t="s">
        <v>216</v>
      </c>
      <c r="AL234" t="s">
        <v>217</v>
      </c>
      <c r="AM234" t="s">
        <v>3903</v>
      </c>
      <c r="AN234" t="s">
        <v>6</v>
      </c>
      <c r="AO234" s="57">
        <v>46243.694398148145</v>
      </c>
      <c r="AR234" t="s">
        <v>218</v>
      </c>
      <c r="AS234" t="s">
        <v>900</v>
      </c>
      <c r="AT234" t="s">
        <v>230</v>
      </c>
      <c r="AU234">
        <v>20260908</v>
      </c>
      <c r="AV234" t="s">
        <v>221</v>
      </c>
      <c r="AW234" t="s">
        <v>545</v>
      </c>
      <c r="AX234" t="s">
        <v>222</v>
      </c>
      <c r="BA234" s="57">
        <v>46273.291666666664</v>
      </c>
      <c r="BB234" t="s">
        <v>3903</v>
      </c>
      <c r="BC234">
        <v>2026</v>
      </c>
      <c r="BD234">
        <v>9</v>
      </c>
      <c r="BE234">
        <v>8</v>
      </c>
      <c r="BF234" s="6">
        <f t="shared" si="9"/>
        <v>46273</v>
      </c>
      <c r="BG234">
        <f t="shared" si="10"/>
        <v>-0.29166666666424135</v>
      </c>
      <c r="BH234" t="str">
        <f t="shared" si="11"/>
        <v>COMPLY</v>
      </c>
      <c r="BI234" t="str">
        <f>VLOOKUP(H234,Sheet2!$A$1:$B$270,2,FALSE)</f>
        <v>SELONG</v>
      </c>
    </row>
    <row r="235" spans="1:61">
      <c r="A235">
        <v>255</v>
      </c>
      <c r="B235">
        <v>1002576669</v>
      </c>
      <c r="C235">
        <v>3</v>
      </c>
      <c r="D235" t="s">
        <v>38</v>
      </c>
      <c r="E235">
        <v>5</v>
      </c>
      <c r="F235" t="s">
        <v>90</v>
      </c>
      <c r="G235" t="s">
        <v>96</v>
      </c>
      <c r="H235" t="s">
        <v>283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46273.472870370373</v>
      </c>
      <c r="P235" s="57">
        <v>46273.748993055553</v>
      </c>
      <c r="Q235">
        <v>69385946</v>
      </c>
      <c r="S235">
        <v>152608209197</v>
      </c>
      <c r="T235" t="s">
        <v>3904</v>
      </c>
      <c r="U235" t="s">
        <v>3905</v>
      </c>
      <c r="V235" t="s">
        <v>3906</v>
      </c>
      <c r="Z235">
        <v>111.50416319999999</v>
      </c>
      <c r="AA235">
        <v>-8.3026955999999998</v>
      </c>
      <c r="AB235" t="s">
        <v>3907</v>
      </c>
      <c r="AC235" t="s">
        <v>236</v>
      </c>
      <c r="AL235" t="s">
        <v>217</v>
      </c>
      <c r="AM235" t="s">
        <v>3908</v>
      </c>
      <c r="AN235" t="s">
        <v>6</v>
      </c>
      <c r="AO235" s="57">
        <v>46243.475949074076</v>
      </c>
      <c r="AP235" s="57">
        <v>46274.333333333336</v>
      </c>
      <c r="AR235" t="s">
        <v>218</v>
      </c>
      <c r="AS235" t="s">
        <v>96</v>
      </c>
      <c r="AT235" t="s">
        <v>220</v>
      </c>
      <c r="AU235">
        <v>20260908</v>
      </c>
      <c r="AV235" t="s">
        <v>221</v>
      </c>
      <c r="AW235" t="s">
        <v>3021</v>
      </c>
      <c r="AX235" t="s">
        <v>222</v>
      </c>
      <c r="BA235" s="57">
        <v>46274.333333333336</v>
      </c>
      <c r="BB235" t="s">
        <v>3908</v>
      </c>
      <c r="BC235">
        <v>2026</v>
      </c>
      <c r="BD235">
        <v>9</v>
      </c>
      <c r="BE235">
        <v>8</v>
      </c>
      <c r="BF235" s="6">
        <f t="shared" si="9"/>
        <v>46273</v>
      </c>
      <c r="BG235">
        <f t="shared" si="10"/>
        <v>-1.3333333333357587</v>
      </c>
      <c r="BH235" t="str">
        <f t="shared" si="11"/>
        <v>COMPLY</v>
      </c>
      <c r="BI235" t="str">
        <f>VLOOKUP(H235,Sheet2!$A$1:$B$270,2,FALSE)</f>
        <v>PONOROGO</v>
      </c>
    </row>
    <row r="236" spans="1:61">
      <c r="A236">
        <v>257</v>
      </c>
      <c r="B236">
        <v>1002576486</v>
      </c>
      <c r="C236">
        <v>3</v>
      </c>
      <c r="D236" t="s">
        <v>51</v>
      </c>
      <c r="E236">
        <v>4</v>
      </c>
      <c r="F236" t="s">
        <v>234</v>
      </c>
      <c r="G236" t="s">
        <v>3697</v>
      </c>
      <c r="H236" t="s">
        <v>3698</v>
      </c>
      <c r="I236" t="s">
        <v>212</v>
      </c>
      <c r="J236" t="s">
        <v>213</v>
      </c>
      <c r="K236" t="s">
        <v>149</v>
      </c>
      <c r="M236" t="s">
        <v>76</v>
      </c>
      <c r="N236" t="s">
        <v>215</v>
      </c>
      <c r="O236" s="57">
        <v>46273.438136574077</v>
      </c>
      <c r="P236" s="57">
        <v>46273.894895833335</v>
      </c>
      <c r="Q236">
        <v>69385870</v>
      </c>
      <c r="S236">
        <v>141553109698</v>
      </c>
      <c r="T236" t="s">
        <v>3909</v>
      </c>
      <c r="U236" t="s">
        <v>3910</v>
      </c>
      <c r="V236" t="s">
        <v>3911</v>
      </c>
      <c r="Z236">
        <v>110.69518815726001</v>
      </c>
      <c r="AA236">
        <v>-7.4854521759417496</v>
      </c>
      <c r="AB236" t="s">
        <v>3912</v>
      </c>
      <c r="AC236" t="s">
        <v>229</v>
      </c>
      <c r="AL236" t="s">
        <v>217</v>
      </c>
      <c r="AM236" t="s">
        <v>3574</v>
      </c>
      <c r="AN236" t="s">
        <v>6</v>
      </c>
      <c r="AO236" s="57">
        <v>46243.444363425922</v>
      </c>
      <c r="AP236" s="57">
        <v>46274.458333333336</v>
      </c>
      <c r="AR236" t="s">
        <v>218</v>
      </c>
      <c r="AS236" t="s">
        <v>3697</v>
      </c>
      <c r="AT236" t="s">
        <v>230</v>
      </c>
      <c r="AU236">
        <v>20260908</v>
      </c>
      <c r="AV236" t="s">
        <v>221</v>
      </c>
      <c r="AW236" t="s">
        <v>545</v>
      </c>
      <c r="AX236" t="s">
        <v>222</v>
      </c>
      <c r="BA236" s="57">
        <v>46274.458333333336</v>
      </c>
      <c r="BB236" t="s">
        <v>3574</v>
      </c>
      <c r="BC236">
        <v>2026</v>
      </c>
      <c r="BD236">
        <v>9</v>
      </c>
      <c r="BE236">
        <v>8</v>
      </c>
      <c r="BF236" s="6">
        <f t="shared" si="9"/>
        <v>46273</v>
      </c>
      <c r="BG236">
        <f t="shared" si="10"/>
        <v>-1.4583333333357587</v>
      </c>
      <c r="BH236" t="str">
        <f t="shared" si="11"/>
        <v>COMPLY</v>
      </c>
      <c r="BI236" t="e">
        <f>VLOOKUP(H236,Sheet2!$A$1:$B$270,2,FALSE)</f>
        <v>#N/A</v>
      </c>
    </row>
    <row r="237" spans="1:61">
      <c r="A237">
        <v>258</v>
      </c>
      <c r="B237">
        <v>1002576624</v>
      </c>
      <c r="C237">
        <v>3</v>
      </c>
      <c r="D237" t="s">
        <v>38</v>
      </c>
      <c r="E237">
        <v>5</v>
      </c>
      <c r="F237" t="s">
        <v>92</v>
      </c>
      <c r="G237" t="s">
        <v>89</v>
      </c>
      <c r="H237" t="s">
        <v>360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46273.464548611111</v>
      </c>
      <c r="P237" s="57">
        <v>46273.855462962965</v>
      </c>
      <c r="Q237">
        <v>69385921</v>
      </c>
      <c r="S237">
        <v>152644206771</v>
      </c>
      <c r="T237" t="s">
        <v>3913</v>
      </c>
      <c r="U237" t="s">
        <v>3914</v>
      </c>
      <c r="V237" t="s">
        <v>3915</v>
      </c>
      <c r="Z237">
        <v>111.613076492467</v>
      </c>
      <c r="AA237">
        <v>-7.1623855401006598</v>
      </c>
      <c r="AB237" t="s">
        <v>3916</v>
      </c>
      <c r="AC237" t="s">
        <v>236</v>
      </c>
      <c r="AL237" t="s">
        <v>217</v>
      </c>
      <c r="AM237" t="s">
        <v>3917</v>
      </c>
      <c r="AN237" t="s">
        <v>6</v>
      </c>
      <c r="AO237" s="57">
        <v>46243.465543981481</v>
      </c>
      <c r="AP237" s="57">
        <v>46274.458333333336</v>
      </c>
      <c r="AR237" t="s">
        <v>218</v>
      </c>
      <c r="AS237" t="s">
        <v>1594</v>
      </c>
      <c r="AT237" t="s">
        <v>230</v>
      </c>
      <c r="AU237">
        <v>20260908</v>
      </c>
      <c r="AV237" t="s">
        <v>221</v>
      </c>
      <c r="AW237" t="s">
        <v>884</v>
      </c>
      <c r="AX237" t="s">
        <v>222</v>
      </c>
      <c r="BA237" s="57">
        <v>46274.458333333336</v>
      </c>
      <c r="BB237" t="s">
        <v>3917</v>
      </c>
      <c r="BC237">
        <v>2026</v>
      </c>
      <c r="BD237">
        <v>9</v>
      </c>
      <c r="BE237">
        <v>8</v>
      </c>
      <c r="BF237" s="6">
        <f t="shared" si="9"/>
        <v>46273</v>
      </c>
      <c r="BG237">
        <f t="shared" si="10"/>
        <v>-1.4583333333357587</v>
      </c>
      <c r="BH237" t="str">
        <f t="shared" si="11"/>
        <v>COMPLY</v>
      </c>
      <c r="BI237" t="str">
        <f>VLOOKUP(H237,Sheet2!$A$1:$B$270,2,FALSE)</f>
        <v>BOJONEGORO</v>
      </c>
    </row>
    <row r="238" spans="1:61">
      <c r="A238">
        <v>259</v>
      </c>
      <c r="B238">
        <v>1002576478</v>
      </c>
      <c r="C238">
        <v>3</v>
      </c>
      <c r="D238" t="s">
        <v>42</v>
      </c>
      <c r="E238">
        <v>5</v>
      </c>
      <c r="F238" t="s">
        <v>106</v>
      </c>
      <c r="G238" t="s">
        <v>104</v>
      </c>
      <c r="H238" t="s">
        <v>415</v>
      </c>
      <c r="I238" t="s">
        <v>212</v>
      </c>
      <c r="J238" t="s">
        <v>213</v>
      </c>
      <c r="K238" t="s">
        <v>149</v>
      </c>
      <c r="M238" t="s">
        <v>76</v>
      </c>
      <c r="N238" t="s">
        <v>215</v>
      </c>
      <c r="O238" s="57">
        <v>46273.436562499999</v>
      </c>
      <c r="P238" s="57">
        <v>46273.776226851849</v>
      </c>
      <c r="Q238">
        <v>69385869</v>
      </c>
      <c r="S238">
        <v>152504261590</v>
      </c>
      <c r="T238" t="s">
        <v>3918</v>
      </c>
      <c r="U238" t="s">
        <v>3919</v>
      </c>
      <c r="V238" t="s">
        <v>3920</v>
      </c>
      <c r="Z238">
        <v>113.2368804</v>
      </c>
      <c r="AA238">
        <v>-8.0778768999999997</v>
      </c>
      <c r="AB238" t="s">
        <v>3921</v>
      </c>
      <c r="AC238" t="s">
        <v>229</v>
      </c>
      <c r="AL238" t="s">
        <v>217</v>
      </c>
      <c r="AM238" t="s">
        <v>3922</v>
      </c>
      <c r="AN238" t="s">
        <v>6</v>
      </c>
      <c r="AO238" s="57">
        <v>46243.444363425922</v>
      </c>
      <c r="AP238" s="57">
        <v>46274.458333333336</v>
      </c>
      <c r="AR238" t="s">
        <v>218</v>
      </c>
      <c r="AS238" t="s">
        <v>104</v>
      </c>
      <c r="AT238" t="s">
        <v>230</v>
      </c>
      <c r="AU238">
        <v>20260908</v>
      </c>
      <c r="AV238" t="s">
        <v>221</v>
      </c>
      <c r="AW238" t="s">
        <v>546</v>
      </c>
      <c r="AX238" t="s">
        <v>222</v>
      </c>
      <c r="BA238" s="57">
        <v>46274.458333333336</v>
      </c>
      <c r="BB238" t="s">
        <v>3922</v>
      </c>
      <c r="BC238">
        <v>2026</v>
      </c>
      <c r="BD238">
        <v>9</v>
      </c>
      <c r="BE238">
        <v>8</v>
      </c>
      <c r="BF238" s="6">
        <f t="shared" si="9"/>
        <v>46273</v>
      </c>
      <c r="BG238">
        <f t="shared" si="10"/>
        <v>-1.4583333333357587</v>
      </c>
      <c r="BH238" t="str">
        <f t="shared" si="11"/>
        <v>COMPLY</v>
      </c>
      <c r="BI238" t="str">
        <f>VLOOKUP(H238,Sheet2!$A$1:$B$270,2,FALSE)</f>
        <v>PROBOLINGGO</v>
      </c>
    </row>
    <row r="239" spans="1:61">
      <c r="A239">
        <v>260</v>
      </c>
      <c r="B239">
        <v>1002575856</v>
      </c>
      <c r="C239">
        <v>3</v>
      </c>
      <c r="D239" t="s">
        <v>55</v>
      </c>
      <c r="E239">
        <v>5</v>
      </c>
      <c r="F239" t="s">
        <v>307</v>
      </c>
      <c r="G239" t="s">
        <v>126</v>
      </c>
      <c r="H239" t="s">
        <v>372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46272.714537037034</v>
      </c>
      <c r="P239" s="57">
        <v>46273.567152777781</v>
      </c>
      <c r="Q239">
        <v>69385575</v>
      </c>
      <c r="S239">
        <v>152303246225</v>
      </c>
      <c r="T239" t="s">
        <v>3923</v>
      </c>
      <c r="U239" t="s">
        <v>3924</v>
      </c>
      <c r="V239" t="s">
        <v>3925</v>
      </c>
      <c r="Z239">
        <v>112.7922916</v>
      </c>
      <c r="AA239">
        <v>-7.3067650000000004</v>
      </c>
      <c r="AB239" t="s">
        <v>3926</v>
      </c>
      <c r="AC239" t="s">
        <v>216</v>
      </c>
      <c r="AL239" t="s">
        <v>217</v>
      </c>
      <c r="AM239" t="s">
        <v>3927</v>
      </c>
      <c r="AN239" t="s">
        <v>6</v>
      </c>
      <c r="AO239" s="57">
        <v>46212.715578703705</v>
      </c>
      <c r="AP239" s="57">
        <v>46277.333333333336</v>
      </c>
      <c r="AR239" t="s">
        <v>218</v>
      </c>
      <c r="AS239" t="s">
        <v>126</v>
      </c>
      <c r="AT239" t="s">
        <v>344</v>
      </c>
      <c r="AU239">
        <v>20260908</v>
      </c>
      <c r="AV239" t="s">
        <v>221</v>
      </c>
      <c r="AW239" t="s">
        <v>3759</v>
      </c>
      <c r="AX239" t="s">
        <v>222</v>
      </c>
      <c r="BA239" s="57">
        <v>46277.333333333336</v>
      </c>
      <c r="BB239" t="s">
        <v>3927</v>
      </c>
      <c r="BC239">
        <v>2026</v>
      </c>
      <c r="BD239">
        <v>9</v>
      </c>
      <c r="BE239">
        <v>8</v>
      </c>
      <c r="BF239" s="6">
        <f t="shared" si="9"/>
        <v>46273</v>
      </c>
      <c r="BG239">
        <f t="shared" si="10"/>
        <v>-4.3333333333357587</v>
      </c>
      <c r="BH239" t="str">
        <f t="shared" si="11"/>
        <v>COMPLY</v>
      </c>
      <c r="BI239" t="str">
        <f>VLOOKUP(H239,Sheet2!$A$1:$B$270,2,FALSE)</f>
        <v>SURABAYA SELATAN</v>
      </c>
    </row>
    <row r="240" spans="1:61">
      <c r="A240">
        <v>261</v>
      </c>
      <c r="B240">
        <v>1002575817</v>
      </c>
      <c r="C240">
        <v>3</v>
      </c>
      <c r="D240" t="s">
        <v>55</v>
      </c>
      <c r="E240">
        <v>5</v>
      </c>
      <c r="F240" t="s">
        <v>307</v>
      </c>
      <c r="G240" t="s">
        <v>126</v>
      </c>
      <c r="H240" t="s">
        <v>308</v>
      </c>
      <c r="I240" t="s">
        <v>212</v>
      </c>
      <c r="J240" t="s">
        <v>213</v>
      </c>
      <c r="K240" t="s">
        <v>149</v>
      </c>
      <c r="M240" t="s">
        <v>76</v>
      </c>
      <c r="N240" t="s">
        <v>215</v>
      </c>
      <c r="O240" s="57">
        <v>46272.70548611111</v>
      </c>
      <c r="P240" s="57">
        <v>46273.748993055553</v>
      </c>
      <c r="Q240">
        <v>69385568</v>
      </c>
      <c r="S240">
        <v>152320246405</v>
      </c>
      <c r="T240" t="s">
        <v>3928</v>
      </c>
      <c r="U240" t="s">
        <v>3929</v>
      </c>
      <c r="V240" t="s">
        <v>3930</v>
      </c>
      <c r="Z240">
        <v>112.75609129999999</v>
      </c>
      <c r="AA240">
        <v>-7.2723201</v>
      </c>
      <c r="AB240" t="s">
        <v>3931</v>
      </c>
      <c r="AC240" t="s">
        <v>284</v>
      </c>
      <c r="AL240" t="s">
        <v>217</v>
      </c>
      <c r="AM240" t="s">
        <v>3932</v>
      </c>
      <c r="AN240" t="s">
        <v>6</v>
      </c>
      <c r="AO240" s="57">
        <v>46212.715578703705</v>
      </c>
      <c r="AP240" s="57">
        <v>46276.625</v>
      </c>
      <c r="AR240" t="s">
        <v>218</v>
      </c>
      <c r="AS240" t="s">
        <v>906</v>
      </c>
      <c r="AT240" t="s">
        <v>230</v>
      </c>
      <c r="AU240">
        <v>20260908</v>
      </c>
      <c r="AV240" t="s">
        <v>221</v>
      </c>
      <c r="AW240" t="s">
        <v>544</v>
      </c>
      <c r="AX240" t="s">
        <v>222</v>
      </c>
      <c r="BA240" s="57">
        <v>46276.625</v>
      </c>
      <c r="BB240" t="s">
        <v>3932</v>
      </c>
      <c r="BC240">
        <v>2026</v>
      </c>
      <c r="BD240">
        <v>9</v>
      </c>
      <c r="BE240">
        <v>8</v>
      </c>
      <c r="BF240" s="6">
        <f t="shared" si="9"/>
        <v>46273</v>
      </c>
      <c r="BG240">
        <f t="shared" si="10"/>
        <v>-3.625</v>
      </c>
      <c r="BH240" t="str">
        <f t="shared" si="11"/>
        <v>COMPLY</v>
      </c>
      <c r="BI240" t="str">
        <f>VLOOKUP(H240,Sheet2!$A$1:$B$270,2,FALSE)</f>
        <v>SURABAYA SELATAN</v>
      </c>
    </row>
    <row r="241" spans="1:61">
      <c r="A241">
        <v>262</v>
      </c>
      <c r="B241">
        <v>1002574372</v>
      </c>
      <c r="C241">
        <v>3</v>
      </c>
      <c r="D241" t="s">
        <v>34</v>
      </c>
      <c r="E241">
        <v>5</v>
      </c>
      <c r="F241" t="s">
        <v>554</v>
      </c>
      <c r="G241" t="s">
        <v>79</v>
      </c>
      <c r="H241" t="s">
        <v>282</v>
      </c>
      <c r="I241" t="s">
        <v>212</v>
      </c>
      <c r="J241" t="s">
        <v>213</v>
      </c>
      <c r="K241" t="s">
        <v>149</v>
      </c>
      <c r="M241" t="s">
        <v>76</v>
      </c>
      <c r="N241" t="s">
        <v>215</v>
      </c>
      <c r="O241" s="57">
        <v>46272.448576388888</v>
      </c>
      <c r="P241" s="57">
        <v>46273.721087962964</v>
      </c>
      <c r="Q241">
        <v>69385076</v>
      </c>
      <c r="R241">
        <v>3619588920</v>
      </c>
      <c r="S241">
        <v>172408248268</v>
      </c>
      <c r="T241" t="s">
        <v>3933</v>
      </c>
      <c r="U241" t="s">
        <v>3934</v>
      </c>
      <c r="V241" t="s">
        <v>3935</v>
      </c>
      <c r="Z241">
        <v>115.2662165</v>
      </c>
      <c r="AA241">
        <v>-8.5020173999999997</v>
      </c>
      <c r="AB241" t="s">
        <v>3936</v>
      </c>
      <c r="AC241" t="s">
        <v>229</v>
      </c>
      <c r="AL241" t="s">
        <v>217</v>
      </c>
      <c r="AM241" t="s">
        <v>3937</v>
      </c>
      <c r="AN241" t="s">
        <v>6</v>
      </c>
      <c r="AO241" s="57">
        <v>46212.454884259256</v>
      </c>
      <c r="AP241" s="57">
        <v>46273.333333333336</v>
      </c>
      <c r="AR241" t="s">
        <v>218</v>
      </c>
      <c r="AS241" t="s">
        <v>609</v>
      </c>
      <c r="AT241" t="s">
        <v>230</v>
      </c>
      <c r="AU241">
        <v>20260908</v>
      </c>
      <c r="AV241" t="s">
        <v>221</v>
      </c>
      <c r="AW241" t="s">
        <v>545</v>
      </c>
      <c r="AX241" t="s">
        <v>222</v>
      </c>
      <c r="BA241" s="57">
        <v>46273.333333333336</v>
      </c>
      <c r="BB241" t="s">
        <v>3937</v>
      </c>
      <c r="BC241">
        <v>2026</v>
      </c>
      <c r="BD241">
        <v>9</v>
      </c>
      <c r="BE241">
        <v>8</v>
      </c>
      <c r="BF241" s="6">
        <f t="shared" si="9"/>
        <v>46273</v>
      </c>
      <c r="BG241">
        <f t="shared" si="10"/>
        <v>-0.33333333333575865</v>
      </c>
      <c r="BH241" t="str">
        <f t="shared" si="11"/>
        <v>COMPLY</v>
      </c>
      <c r="BI241" t="str">
        <f>VLOOKUP(H241,Sheet2!$A$1:$B$270,2,FALSE)</f>
        <v>GIANYAR</v>
      </c>
    </row>
    <row r="242" spans="1:61">
      <c r="A242">
        <v>263</v>
      </c>
      <c r="B242">
        <v>1002575629</v>
      </c>
      <c r="C242">
        <v>3</v>
      </c>
      <c r="D242" t="s">
        <v>59</v>
      </c>
      <c r="E242">
        <v>4</v>
      </c>
      <c r="F242" t="s">
        <v>223</v>
      </c>
      <c r="G242" t="s">
        <v>223</v>
      </c>
      <c r="H242" t="s">
        <v>827</v>
      </c>
      <c r="I242" t="s">
        <v>212</v>
      </c>
      <c r="J242" t="s">
        <v>213</v>
      </c>
      <c r="K242" t="s">
        <v>149</v>
      </c>
      <c r="M242" t="s">
        <v>76</v>
      </c>
      <c r="N242" t="s">
        <v>215</v>
      </c>
      <c r="O242" s="57">
        <v>46272.668495370373</v>
      </c>
      <c r="P242" s="57">
        <v>46272.729849537034</v>
      </c>
      <c r="Q242">
        <v>69384026</v>
      </c>
      <c r="S242">
        <v>146303629078</v>
      </c>
      <c r="T242" t="s">
        <v>3938</v>
      </c>
      <c r="U242" t="s">
        <v>3939</v>
      </c>
      <c r="V242" t="s">
        <v>3940</v>
      </c>
      <c r="Z242">
        <v>109.27000940000001</v>
      </c>
      <c r="AA242">
        <v>-7.4139692000000004</v>
      </c>
      <c r="AB242" t="s">
        <v>3941</v>
      </c>
      <c r="AC242" t="s">
        <v>285</v>
      </c>
      <c r="AL242" t="s">
        <v>217</v>
      </c>
      <c r="AM242" t="s">
        <v>3942</v>
      </c>
      <c r="AN242" t="s">
        <v>6</v>
      </c>
      <c r="AO242" s="57">
        <v>46212.674201388887</v>
      </c>
      <c r="AR242" t="s">
        <v>218</v>
      </c>
      <c r="AS242" t="s">
        <v>219</v>
      </c>
      <c r="AT242" t="s">
        <v>33</v>
      </c>
      <c r="AU242">
        <v>20260907</v>
      </c>
      <c r="AV242" t="s">
        <v>221</v>
      </c>
      <c r="AW242" t="s">
        <v>3943</v>
      </c>
      <c r="AX242" t="s">
        <v>3944</v>
      </c>
      <c r="BA242" s="57">
        <v>46272.291666666664</v>
      </c>
      <c r="BB242" t="s">
        <v>3942</v>
      </c>
      <c r="BC242">
        <v>2026</v>
      </c>
      <c r="BD242">
        <v>9</v>
      </c>
      <c r="BE242">
        <v>7</v>
      </c>
      <c r="BF242" s="6">
        <f t="shared" si="9"/>
        <v>46272</v>
      </c>
      <c r="BG242">
        <f t="shared" si="10"/>
        <v>-0.29166666666424135</v>
      </c>
      <c r="BH242" t="str">
        <f t="shared" si="11"/>
        <v>COMPLY</v>
      </c>
      <c r="BI242" t="e">
        <f>VLOOKUP(H242,Sheet2!$A$1:$B$270,2,FALSE)</f>
        <v>#N/A</v>
      </c>
    </row>
    <row r="243" spans="1:61">
      <c r="A243">
        <v>264</v>
      </c>
      <c r="B243">
        <v>1002574357</v>
      </c>
      <c r="C243">
        <v>3</v>
      </c>
      <c r="D243" t="s">
        <v>38</v>
      </c>
      <c r="E243">
        <v>5</v>
      </c>
      <c r="F243" t="s">
        <v>92</v>
      </c>
      <c r="G243" t="s">
        <v>89</v>
      </c>
      <c r="H243" t="s">
        <v>266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46272.445787037039</v>
      </c>
      <c r="P243" s="57">
        <v>46273.865011574075</v>
      </c>
      <c r="Q243">
        <v>69385074</v>
      </c>
      <c r="S243">
        <v>152643201665</v>
      </c>
      <c r="T243" t="s">
        <v>3945</v>
      </c>
      <c r="U243" t="s">
        <v>3719</v>
      </c>
      <c r="V243" t="s">
        <v>3946</v>
      </c>
      <c r="Z243">
        <v>111.7590579</v>
      </c>
      <c r="AA243">
        <v>-7.1869365999999903</v>
      </c>
      <c r="AB243" t="s">
        <v>3947</v>
      </c>
      <c r="AC243" t="s">
        <v>236</v>
      </c>
      <c r="AL243" t="s">
        <v>217</v>
      </c>
      <c r="AM243" t="s">
        <v>3948</v>
      </c>
      <c r="AN243" t="s">
        <v>6</v>
      </c>
      <c r="AO243" s="57">
        <v>46212.454884259256</v>
      </c>
      <c r="AP243" s="57">
        <v>46273.333333333336</v>
      </c>
      <c r="AR243" t="s">
        <v>218</v>
      </c>
      <c r="AS243" t="s">
        <v>1594</v>
      </c>
      <c r="AT243" t="s">
        <v>552</v>
      </c>
      <c r="AU243">
        <v>20260908</v>
      </c>
      <c r="AV243" t="s">
        <v>221</v>
      </c>
      <c r="AW243" t="s">
        <v>3723</v>
      </c>
      <c r="AX243" t="s">
        <v>222</v>
      </c>
      <c r="BA243" s="57">
        <v>46273.333333333336</v>
      </c>
      <c r="BB243" t="s">
        <v>3948</v>
      </c>
      <c r="BC243">
        <v>2026</v>
      </c>
      <c r="BD243">
        <v>9</v>
      </c>
      <c r="BE243">
        <v>8</v>
      </c>
      <c r="BF243" s="6">
        <f t="shared" si="9"/>
        <v>46273</v>
      </c>
      <c r="BG243">
        <f t="shared" si="10"/>
        <v>-0.33333333333575865</v>
      </c>
      <c r="BH243" t="str">
        <f t="shared" si="11"/>
        <v>COMPLY</v>
      </c>
      <c r="BI243" t="str">
        <f>VLOOKUP(H243,Sheet2!$A$1:$B$270,2,FALSE)</f>
        <v>BOJONEGORO</v>
      </c>
    </row>
    <row r="244" spans="1:61">
      <c r="A244">
        <v>265</v>
      </c>
      <c r="B244">
        <v>1002574438</v>
      </c>
      <c r="C244">
        <v>3</v>
      </c>
      <c r="D244" t="s">
        <v>38</v>
      </c>
      <c r="E244">
        <v>5</v>
      </c>
      <c r="F244" t="s">
        <v>90</v>
      </c>
      <c r="G244" t="s">
        <v>90</v>
      </c>
      <c r="H244" t="s">
        <v>346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46272.45412037037</v>
      </c>
      <c r="P244" s="57">
        <v>46273.657106481478</v>
      </c>
      <c r="Q244">
        <v>69385102</v>
      </c>
      <c r="S244">
        <v>152639219304</v>
      </c>
      <c r="T244" t="s">
        <v>3949</v>
      </c>
      <c r="U244" t="s">
        <v>3950</v>
      </c>
      <c r="V244" t="s">
        <v>3951</v>
      </c>
      <c r="Z244">
        <v>112.26701991854701</v>
      </c>
      <c r="AA244">
        <v>-7.8650736144265201</v>
      </c>
      <c r="AB244" t="s">
        <v>3952</v>
      </c>
      <c r="AC244" t="s">
        <v>236</v>
      </c>
      <c r="AL244" t="s">
        <v>217</v>
      </c>
      <c r="AM244" t="s">
        <v>3953</v>
      </c>
      <c r="AN244" t="s">
        <v>6</v>
      </c>
      <c r="AO244" s="57">
        <v>46212.454884259256</v>
      </c>
      <c r="AP244" s="57">
        <v>46273.541666666664</v>
      </c>
      <c r="AR244" t="s">
        <v>218</v>
      </c>
      <c r="AS244" t="s">
        <v>304</v>
      </c>
      <c r="AT244" t="s">
        <v>344</v>
      </c>
      <c r="AU244">
        <v>20260908</v>
      </c>
      <c r="AV244" t="s">
        <v>221</v>
      </c>
      <c r="AW244" t="s">
        <v>3759</v>
      </c>
      <c r="AX244" t="s">
        <v>222</v>
      </c>
      <c r="BA244" s="57">
        <v>46273.541666666664</v>
      </c>
      <c r="BB244" t="s">
        <v>3953</v>
      </c>
      <c r="BC244">
        <v>2026</v>
      </c>
      <c r="BD244">
        <v>9</v>
      </c>
      <c r="BE244">
        <v>8</v>
      </c>
      <c r="BF244" s="6">
        <f t="shared" si="9"/>
        <v>46273</v>
      </c>
      <c r="BG244">
        <f t="shared" si="10"/>
        <v>-0.54166666666424135</v>
      </c>
      <c r="BH244" t="str">
        <f t="shared" si="11"/>
        <v>COMPLY</v>
      </c>
      <c r="BI244" t="str">
        <f>VLOOKUP(H244,Sheet2!$A$1:$B$270,2,FALSE)</f>
        <v>KEDIRI</v>
      </c>
    </row>
    <row r="245" spans="1:61">
      <c r="A245">
        <v>266</v>
      </c>
      <c r="B245">
        <v>1002575744</v>
      </c>
      <c r="C245">
        <v>3</v>
      </c>
      <c r="D245" t="s">
        <v>59</v>
      </c>
      <c r="E245">
        <v>4</v>
      </c>
      <c r="F245" t="s">
        <v>549</v>
      </c>
      <c r="G245" t="s">
        <v>825</v>
      </c>
      <c r="H245" t="s">
        <v>1600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46272.687465277777</v>
      </c>
      <c r="P245" s="57">
        <v>46273.731759259259</v>
      </c>
      <c r="Q245">
        <v>69385556</v>
      </c>
      <c r="S245">
        <v>146143118551</v>
      </c>
      <c r="T245" t="s">
        <v>3954</v>
      </c>
      <c r="U245" t="s">
        <v>3955</v>
      </c>
      <c r="V245" t="s">
        <v>3956</v>
      </c>
      <c r="Z245">
        <v>110.10133</v>
      </c>
      <c r="AA245">
        <v>-7.8407249999999999</v>
      </c>
      <c r="AB245" t="s">
        <v>3957</v>
      </c>
      <c r="AC245" t="s">
        <v>236</v>
      </c>
      <c r="AL245" t="s">
        <v>217</v>
      </c>
      <c r="AM245" t="s">
        <v>3958</v>
      </c>
      <c r="AN245" t="s">
        <v>6</v>
      </c>
      <c r="AO245" s="57">
        <v>46212.694421296299</v>
      </c>
      <c r="AP245" s="57">
        <v>46273.625</v>
      </c>
      <c r="AR245" t="s">
        <v>218</v>
      </c>
      <c r="AS245" t="s">
        <v>1605</v>
      </c>
      <c r="AT245" t="s">
        <v>230</v>
      </c>
      <c r="AU245">
        <v>20260908</v>
      </c>
      <c r="AV245" t="s">
        <v>221</v>
      </c>
      <c r="AW245" t="s">
        <v>893</v>
      </c>
      <c r="AX245" t="s">
        <v>222</v>
      </c>
      <c r="BA245" s="57">
        <v>46273.625</v>
      </c>
      <c r="BB245" t="s">
        <v>3958</v>
      </c>
      <c r="BC245">
        <v>2026</v>
      </c>
      <c r="BD245">
        <v>9</v>
      </c>
      <c r="BE245">
        <v>8</v>
      </c>
      <c r="BF245" s="6">
        <f t="shared" si="9"/>
        <v>46273</v>
      </c>
      <c r="BG245">
        <f t="shared" si="10"/>
        <v>-0.625</v>
      </c>
      <c r="BH245" t="str">
        <f t="shared" si="11"/>
        <v>COMPLY</v>
      </c>
      <c r="BI245" t="e">
        <f>VLOOKUP(H245,Sheet2!$A$1:$B$270,2,FALSE)</f>
        <v>#N/A</v>
      </c>
    </row>
    <row r="246" spans="1:61">
      <c r="A246">
        <v>267</v>
      </c>
      <c r="B246">
        <v>1002575143</v>
      </c>
      <c r="C246">
        <v>3</v>
      </c>
      <c r="D246" t="s">
        <v>51</v>
      </c>
      <c r="E246">
        <v>4</v>
      </c>
      <c r="F246" t="s">
        <v>234</v>
      </c>
      <c r="G246" t="s">
        <v>2561</v>
      </c>
      <c r="H246" t="s">
        <v>3640</v>
      </c>
      <c r="I246" t="s">
        <v>212</v>
      </c>
      <c r="J246" t="s">
        <v>213</v>
      </c>
      <c r="K246" t="s">
        <v>149</v>
      </c>
      <c r="M246" t="s">
        <v>76</v>
      </c>
      <c r="N246" t="s">
        <v>215</v>
      </c>
      <c r="O246" s="57">
        <v>46272.590474537035</v>
      </c>
      <c r="P246" s="57">
        <v>46272.621932870374</v>
      </c>
      <c r="Q246">
        <v>69384324</v>
      </c>
      <c r="S246">
        <v>146565009867</v>
      </c>
      <c r="T246" t="s">
        <v>3959</v>
      </c>
      <c r="U246" t="s">
        <v>3960</v>
      </c>
      <c r="V246" t="s">
        <v>3961</v>
      </c>
      <c r="Z246">
        <v>111.01690388</v>
      </c>
      <c r="AA246">
        <v>-7.4196076509999997</v>
      </c>
      <c r="AB246" t="s">
        <v>3962</v>
      </c>
      <c r="AC246" t="s">
        <v>285</v>
      </c>
      <c r="AL246" t="s">
        <v>217</v>
      </c>
      <c r="AM246" t="s">
        <v>3963</v>
      </c>
      <c r="AN246" t="s">
        <v>6</v>
      </c>
      <c r="AO246" s="57">
        <v>46212.600995370369</v>
      </c>
      <c r="AR246" t="s">
        <v>218</v>
      </c>
      <c r="AS246" t="s">
        <v>219</v>
      </c>
      <c r="AT246" t="s">
        <v>230</v>
      </c>
      <c r="AU246">
        <v>20260907</v>
      </c>
      <c r="AV246" t="s">
        <v>221</v>
      </c>
      <c r="AW246" t="s">
        <v>560</v>
      </c>
      <c r="AX246" t="s">
        <v>222</v>
      </c>
      <c r="BA246" s="57">
        <v>46272.291666666664</v>
      </c>
      <c r="BB246" t="s">
        <v>3963</v>
      </c>
      <c r="BC246">
        <v>2026</v>
      </c>
      <c r="BD246">
        <v>9</v>
      </c>
      <c r="BE246">
        <v>7</v>
      </c>
      <c r="BF246" s="6">
        <f t="shared" si="9"/>
        <v>46272</v>
      </c>
      <c r="BG246">
        <f t="shared" si="10"/>
        <v>-0.29166666666424135</v>
      </c>
      <c r="BH246" t="str">
        <f t="shared" si="11"/>
        <v>COMPLY</v>
      </c>
      <c r="BI246" t="e">
        <f>VLOOKUP(H246,Sheet2!$A$1:$B$270,2,FALSE)</f>
        <v>#N/A</v>
      </c>
    </row>
    <row r="247" spans="1:61">
      <c r="A247">
        <v>268</v>
      </c>
      <c r="B247">
        <v>1002575152</v>
      </c>
      <c r="C247">
        <v>3</v>
      </c>
      <c r="D247" t="s">
        <v>38</v>
      </c>
      <c r="E247">
        <v>5</v>
      </c>
      <c r="F247" t="s">
        <v>90</v>
      </c>
      <c r="G247" t="s">
        <v>93</v>
      </c>
      <c r="H247" t="s">
        <v>381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46272.591631944444</v>
      </c>
      <c r="P247" s="57">
        <v>46273.614861111113</v>
      </c>
      <c r="Q247">
        <v>69385347</v>
      </c>
      <c r="S247">
        <v>152615203569</v>
      </c>
      <c r="T247" t="s">
        <v>3964</v>
      </c>
      <c r="U247" t="s">
        <v>3965</v>
      </c>
      <c r="V247" t="s">
        <v>3966</v>
      </c>
      <c r="Z247">
        <v>112.09845445701799</v>
      </c>
      <c r="AA247">
        <v>-7.5232218758991598</v>
      </c>
      <c r="AB247" t="s">
        <v>3967</v>
      </c>
      <c r="AC247" t="s">
        <v>236</v>
      </c>
      <c r="AL247" t="s">
        <v>217</v>
      </c>
      <c r="AM247" t="s">
        <v>3968</v>
      </c>
      <c r="AN247" t="s">
        <v>6</v>
      </c>
      <c r="AO247" s="57">
        <v>46212.600995370369</v>
      </c>
      <c r="AP247" s="57">
        <v>46273.541666666664</v>
      </c>
      <c r="AR247" t="s">
        <v>218</v>
      </c>
      <c r="AS247" t="s">
        <v>589</v>
      </c>
      <c r="AT247" t="s">
        <v>344</v>
      </c>
      <c r="AU247">
        <v>20260908</v>
      </c>
      <c r="AV247" t="s">
        <v>221</v>
      </c>
      <c r="AW247" t="s">
        <v>3759</v>
      </c>
      <c r="AX247" t="s">
        <v>222</v>
      </c>
      <c r="BA247" s="57">
        <v>46273.541666666664</v>
      </c>
      <c r="BB247" t="s">
        <v>3968</v>
      </c>
      <c r="BC247">
        <v>2026</v>
      </c>
      <c r="BD247">
        <v>9</v>
      </c>
      <c r="BE247">
        <v>8</v>
      </c>
      <c r="BF247" s="6">
        <f t="shared" si="9"/>
        <v>46273</v>
      </c>
      <c r="BG247">
        <f t="shared" si="10"/>
        <v>-0.54166666666424135</v>
      </c>
      <c r="BH247" t="str">
        <f t="shared" si="11"/>
        <v>COMPLY</v>
      </c>
      <c r="BI247" t="str">
        <f>VLOOKUP(H247,Sheet2!$A$1:$B$270,2,FALSE)</f>
        <v>NGANJUK</v>
      </c>
    </row>
    <row r="248" spans="1:61">
      <c r="A248">
        <v>270</v>
      </c>
      <c r="B248">
        <v>1002574349</v>
      </c>
      <c r="C248">
        <v>3</v>
      </c>
      <c r="D248" t="s">
        <v>51</v>
      </c>
      <c r="E248">
        <v>4</v>
      </c>
      <c r="F248" t="s">
        <v>234</v>
      </c>
      <c r="G248" t="s">
        <v>562</v>
      </c>
      <c r="H248" t="s">
        <v>2488</v>
      </c>
      <c r="I248" t="s">
        <v>212</v>
      </c>
      <c r="J248" t="s">
        <v>213</v>
      </c>
      <c r="K248" t="s">
        <v>149</v>
      </c>
      <c r="M248" t="s">
        <v>76</v>
      </c>
      <c r="N248" t="s">
        <v>215</v>
      </c>
      <c r="O248" s="57">
        <v>46272.445011574076</v>
      </c>
      <c r="P248" s="57">
        <v>46272.673877314817</v>
      </c>
      <c r="Q248">
        <v>69383202</v>
      </c>
      <c r="S248">
        <v>146528601010</v>
      </c>
      <c r="T248" t="s">
        <v>2489</v>
      </c>
      <c r="U248" t="s">
        <v>3969</v>
      </c>
      <c r="V248" t="s">
        <v>3970</v>
      </c>
      <c r="Z248">
        <v>110.736847</v>
      </c>
      <c r="AA248">
        <v>-7.5601479999999999</v>
      </c>
      <c r="AB248" t="s">
        <v>2492</v>
      </c>
      <c r="AC248" t="s">
        <v>285</v>
      </c>
      <c r="AL248" t="s">
        <v>217</v>
      </c>
      <c r="AM248" t="s">
        <v>3971</v>
      </c>
      <c r="AN248" t="s">
        <v>6</v>
      </c>
      <c r="AO248" s="57">
        <v>46212.454884259256</v>
      </c>
      <c r="AR248" t="s">
        <v>218</v>
      </c>
      <c r="AS248" t="s">
        <v>2494</v>
      </c>
      <c r="AT248" t="s">
        <v>230</v>
      </c>
      <c r="AU248">
        <v>20260907</v>
      </c>
      <c r="AV248" t="s">
        <v>221</v>
      </c>
      <c r="AW248" t="s">
        <v>3522</v>
      </c>
      <c r="AX248" t="s">
        <v>222</v>
      </c>
      <c r="BA248" s="57">
        <v>46272.291666666664</v>
      </c>
      <c r="BB248" t="s">
        <v>3971</v>
      </c>
      <c r="BC248">
        <v>2026</v>
      </c>
      <c r="BD248">
        <v>9</v>
      </c>
      <c r="BE248">
        <v>7</v>
      </c>
      <c r="BF248" s="6">
        <f t="shared" si="9"/>
        <v>46272</v>
      </c>
      <c r="BG248">
        <f t="shared" si="10"/>
        <v>-0.29166666666424135</v>
      </c>
      <c r="BH248" t="str">
        <f t="shared" si="11"/>
        <v>COMPLY</v>
      </c>
      <c r="BI248" t="e">
        <f>VLOOKUP(H248,Sheet2!$A$1:$B$270,2,FALSE)</f>
        <v>#N/A</v>
      </c>
    </row>
    <row r="249" spans="1:61">
      <c r="A249">
        <v>271</v>
      </c>
      <c r="B249">
        <v>1002575180</v>
      </c>
      <c r="C249">
        <v>3</v>
      </c>
      <c r="D249" t="s">
        <v>55</v>
      </c>
      <c r="E249">
        <v>5</v>
      </c>
      <c r="F249" t="s">
        <v>227</v>
      </c>
      <c r="G249" t="s">
        <v>127</v>
      </c>
      <c r="H249" t="s">
        <v>228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46272.597881944443</v>
      </c>
      <c r="P249" s="57">
        <v>46273.779236111113</v>
      </c>
      <c r="Q249">
        <v>69385373</v>
      </c>
      <c r="S249">
        <v>152426928677</v>
      </c>
      <c r="T249" t="s">
        <v>3972</v>
      </c>
      <c r="U249" t="s">
        <v>3973</v>
      </c>
      <c r="V249" t="s">
        <v>3974</v>
      </c>
      <c r="Z249">
        <v>113.398142717778</v>
      </c>
      <c r="AA249">
        <v>-7.0481100611906502</v>
      </c>
      <c r="AB249" t="s">
        <v>3975</v>
      </c>
      <c r="AC249" t="s">
        <v>216</v>
      </c>
      <c r="AL249" t="s">
        <v>217</v>
      </c>
      <c r="AM249" t="s">
        <v>3976</v>
      </c>
      <c r="AN249" t="s">
        <v>6</v>
      </c>
      <c r="AO249" s="57">
        <v>46212.600995370369</v>
      </c>
      <c r="AP249" s="57">
        <v>46273.458333333336</v>
      </c>
      <c r="AQ249" t="s">
        <v>2180</v>
      </c>
      <c r="AR249" t="s">
        <v>218</v>
      </c>
      <c r="AS249" t="s">
        <v>127</v>
      </c>
      <c r="AT249" t="s">
        <v>230</v>
      </c>
      <c r="AU249">
        <v>20260908</v>
      </c>
      <c r="AV249" t="s">
        <v>221</v>
      </c>
      <c r="AW249" t="s">
        <v>886</v>
      </c>
      <c r="AX249" t="s">
        <v>222</v>
      </c>
      <c r="BA249" s="57">
        <v>46273.458333333336</v>
      </c>
      <c r="BB249" t="s">
        <v>3976</v>
      </c>
      <c r="BC249">
        <v>2026</v>
      </c>
      <c r="BD249">
        <v>9</v>
      </c>
      <c r="BE249">
        <v>8</v>
      </c>
      <c r="BF249" s="6">
        <f t="shared" si="9"/>
        <v>46273</v>
      </c>
      <c r="BG249">
        <f t="shared" si="10"/>
        <v>-0.45833333333575865</v>
      </c>
      <c r="BH249" t="str">
        <f t="shared" si="11"/>
        <v>COMPLY</v>
      </c>
      <c r="BI249" t="str">
        <f>VLOOKUP(H249,Sheet2!$A$1:$B$270,2,FALSE)</f>
        <v>MADURA</v>
      </c>
    </row>
    <row r="250" spans="1:61">
      <c r="A250">
        <v>272</v>
      </c>
      <c r="B250">
        <v>1002575543</v>
      </c>
      <c r="C250">
        <v>3</v>
      </c>
      <c r="D250" t="s">
        <v>55</v>
      </c>
      <c r="E250">
        <v>5</v>
      </c>
      <c r="F250" t="s">
        <v>227</v>
      </c>
      <c r="G250" t="s">
        <v>127</v>
      </c>
      <c r="H250" t="s">
        <v>228</v>
      </c>
      <c r="I250" t="s">
        <v>212</v>
      </c>
      <c r="J250" t="s">
        <v>213</v>
      </c>
      <c r="K250" t="s">
        <v>149</v>
      </c>
      <c r="L250" t="s">
        <v>214</v>
      </c>
      <c r="M250" t="s">
        <v>76</v>
      </c>
      <c r="N250" t="s">
        <v>215</v>
      </c>
      <c r="O250" s="57">
        <v>46272.654120370367</v>
      </c>
      <c r="P250" s="57">
        <v>46273.46329861111</v>
      </c>
      <c r="Q250">
        <v>69385478</v>
      </c>
      <c r="S250">
        <v>152426928679</v>
      </c>
      <c r="T250" t="s">
        <v>3977</v>
      </c>
      <c r="U250" t="s">
        <v>3978</v>
      </c>
      <c r="V250" t="s">
        <v>3979</v>
      </c>
      <c r="Z250">
        <v>113.4709623456</v>
      </c>
      <c r="AA250">
        <v>-7.1187076545463803</v>
      </c>
      <c r="AB250" t="s">
        <v>3980</v>
      </c>
      <c r="AC250" t="s">
        <v>216</v>
      </c>
      <c r="AL250" t="s">
        <v>217</v>
      </c>
      <c r="AM250" t="s">
        <v>3981</v>
      </c>
      <c r="AN250" t="s">
        <v>6</v>
      </c>
      <c r="AO250" s="57">
        <v>46212.663414351853</v>
      </c>
      <c r="AP250" s="57">
        <v>46273.625</v>
      </c>
      <c r="AR250" t="s">
        <v>218</v>
      </c>
      <c r="AS250" t="s">
        <v>127</v>
      </c>
      <c r="AT250" t="s">
        <v>230</v>
      </c>
      <c r="AU250">
        <v>20260908</v>
      </c>
      <c r="AV250" t="s">
        <v>221</v>
      </c>
      <c r="AW250" t="s">
        <v>883</v>
      </c>
      <c r="AX250" t="s">
        <v>222</v>
      </c>
      <c r="BA250" s="57">
        <v>46273.625</v>
      </c>
      <c r="BB250" t="s">
        <v>3981</v>
      </c>
      <c r="BC250">
        <v>2026</v>
      </c>
      <c r="BD250">
        <v>9</v>
      </c>
      <c r="BE250">
        <v>8</v>
      </c>
      <c r="BF250" s="6">
        <f t="shared" si="9"/>
        <v>46273</v>
      </c>
      <c r="BG250">
        <f t="shared" si="10"/>
        <v>-0.625</v>
      </c>
      <c r="BH250" t="str">
        <f t="shared" si="11"/>
        <v>COMPLY</v>
      </c>
      <c r="BI250" t="str">
        <f>VLOOKUP(H250,Sheet2!$A$1:$B$270,2,FALSE)</f>
        <v>MADURA</v>
      </c>
    </row>
    <row r="251" spans="1:61">
      <c r="A251">
        <v>275</v>
      </c>
      <c r="B251">
        <v>1002575558</v>
      </c>
      <c r="C251">
        <v>3</v>
      </c>
      <c r="D251" t="s">
        <v>49</v>
      </c>
      <c r="E251">
        <v>4</v>
      </c>
      <c r="F251" t="s">
        <v>245</v>
      </c>
      <c r="G251" t="s">
        <v>564</v>
      </c>
      <c r="H251" t="s">
        <v>565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46272.656215277777</v>
      </c>
      <c r="P251" s="57">
        <v>46273.703287037039</v>
      </c>
      <c r="Q251">
        <v>69385501</v>
      </c>
      <c r="S251">
        <v>142434111628</v>
      </c>
      <c r="T251" t="s">
        <v>3982</v>
      </c>
      <c r="U251" t="s">
        <v>3983</v>
      </c>
      <c r="V251" t="s">
        <v>3984</v>
      </c>
      <c r="Z251">
        <v>110.4833177</v>
      </c>
      <c r="AA251">
        <v>-7.3019319999999999</v>
      </c>
      <c r="AB251" t="s">
        <v>3985</v>
      </c>
      <c r="AC251" t="s">
        <v>236</v>
      </c>
      <c r="AL251" t="s">
        <v>217</v>
      </c>
      <c r="AM251" t="s">
        <v>3986</v>
      </c>
      <c r="AN251" t="s">
        <v>6</v>
      </c>
      <c r="AO251" s="57">
        <v>46212.663414351853</v>
      </c>
      <c r="AP251" s="57">
        <v>46273.541666666664</v>
      </c>
      <c r="AR251" t="s">
        <v>218</v>
      </c>
      <c r="AS251" t="s">
        <v>219</v>
      </c>
      <c r="AT251" t="s">
        <v>230</v>
      </c>
      <c r="AU251">
        <v>20260908</v>
      </c>
      <c r="AV251" t="s">
        <v>221</v>
      </c>
      <c r="AW251" t="s">
        <v>883</v>
      </c>
      <c r="AX251" t="s">
        <v>222</v>
      </c>
      <c r="BA251" s="57">
        <v>46273.541666666664</v>
      </c>
      <c r="BB251" t="s">
        <v>3986</v>
      </c>
      <c r="BC251">
        <v>2026</v>
      </c>
      <c r="BD251">
        <v>9</v>
      </c>
      <c r="BE251">
        <v>8</v>
      </c>
      <c r="BF251" s="6">
        <f t="shared" si="9"/>
        <v>46273</v>
      </c>
      <c r="BG251">
        <f t="shared" si="10"/>
        <v>-0.54166666666424135</v>
      </c>
      <c r="BH251" t="str">
        <f t="shared" si="11"/>
        <v>COMPLY</v>
      </c>
      <c r="BI251" t="e">
        <f>VLOOKUP(H251,Sheet2!$A$1:$B$270,2,FALSE)</f>
        <v>#N/A</v>
      </c>
    </row>
    <row r="252" spans="1:61">
      <c r="A252">
        <v>276</v>
      </c>
      <c r="B252">
        <v>1002575560</v>
      </c>
      <c r="C252">
        <v>3</v>
      </c>
      <c r="D252" t="s">
        <v>51</v>
      </c>
      <c r="E252">
        <v>4</v>
      </c>
      <c r="F252" t="s">
        <v>234</v>
      </c>
      <c r="G252" t="s">
        <v>562</v>
      </c>
      <c r="H252" t="s">
        <v>847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46272.656215277777</v>
      </c>
      <c r="P252" s="57">
        <v>46274.23101851852</v>
      </c>
      <c r="Q252">
        <v>69385503</v>
      </c>
      <c r="S252">
        <v>146514602618</v>
      </c>
      <c r="T252" t="s">
        <v>3987</v>
      </c>
      <c r="U252" t="s">
        <v>3988</v>
      </c>
      <c r="V252" t="s">
        <v>3989</v>
      </c>
      <c r="Z252">
        <v>110.82563705742299</v>
      </c>
      <c r="AA252">
        <v>-7.5840311081304002</v>
      </c>
      <c r="AB252" t="s">
        <v>3990</v>
      </c>
      <c r="AC252" t="s">
        <v>216</v>
      </c>
      <c r="AL252" t="s">
        <v>217</v>
      </c>
      <c r="AM252" t="s">
        <v>3991</v>
      </c>
      <c r="AN252" t="s">
        <v>6</v>
      </c>
      <c r="AO252" s="57">
        <v>46212.663414351853</v>
      </c>
      <c r="AP252" s="57">
        <v>46273.541666666664</v>
      </c>
      <c r="AR252" t="s">
        <v>218</v>
      </c>
      <c r="AS252" t="s">
        <v>219</v>
      </c>
      <c r="AT252" t="s">
        <v>230</v>
      </c>
      <c r="AU252">
        <v>20260909</v>
      </c>
      <c r="AV252" t="s">
        <v>221</v>
      </c>
      <c r="AW252" t="s">
        <v>886</v>
      </c>
      <c r="AX252" t="s">
        <v>222</v>
      </c>
      <c r="BA252" s="57">
        <v>46273.541666666664</v>
      </c>
      <c r="BB252" t="s">
        <v>3991</v>
      </c>
      <c r="BC252">
        <v>2026</v>
      </c>
      <c r="BD252">
        <v>9</v>
      </c>
      <c r="BE252">
        <v>9</v>
      </c>
      <c r="BF252" s="6">
        <f t="shared" si="9"/>
        <v>46274</v>
      </c>
      <c r="BG252">
        <f t="shared" si="10"/>
        <v>0.45833333333575865</v>
      </c>
      <c r="BH252" t="str">
        <f t="shared" si="11"/>
        <v>COMPLY</v>
      </c>
      <c r="BI252" t="e">
        <f>VLOOKUP(H252,Sheet2!$A$1:$B$270,2,FALSE)</f>
        <v>#N/A</v>
      </c>
    </row>
    <row r="253" spans="1:61">
      <c r="A253">
        <v>278</v>
      </c>
      <c r="B253">
        <v>1002574951</v>
      </c>
      <c r="C253">
        <v>3</v>
      </c>
      <c r="D253" t="s">
        <v>49</v>
      </c>
      <c r="E253">
        <v>4</v>
      </c>
      <c r="F253" t="s">
        <v>250</v>
      </c>
      <c r="G253" t="s">
        <v>539</v>
      </c>
      <c r="H253" t="s">
        <v>838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46272.560381944444</v>
      </c>
      <c r="P253" s="57">
        <v>46272.723935185182</v>
      </c>
      <c r="Q253">
        <v>69385288</v>
      </c>
      <c r="S253">
        <v>142205105826</v>
      </c>
      <c r="T253" t="s">
        <v>3992</v>
      </c>
      <c r="U253" t="s">
        <v>3993</v>
      </c>
      <c r="V253" t="s">
        <v>3994</v>
      </c>
      <c r="Z253">
        <v>108.983358397519</v>
      </c>
      <c r="AA253">
        <v>-6.8995343911189702</v>
      </c>
      <c r="AB253" t="s">
        <v>3995</v>
      </c>
      <c r="AC253" t="s">
        <v>236</v>
      </c>
      <c r="AL253" t="s">
        <v>217</v>
      </c>
      <c r="AM253" t="s">
        <v>3996</v>
      </c>
      <c r="AN253" t="s">
        <v>6</v>
      </c>
      <c r="AO253" s="57">
        <v>46212.56958333333</v>
      </c>
      <c r="AP253" s="57">
        <v>46273.541666666664</v>
      </c>
      <c r="AR253" t="s">
        <v>218</v>
      </c>
      <c r="AS253" t="s">
        <v>219</v>
      </c>
      <c r="AT253" t="s">
        <v>230</v>
      </c>
      <c r="AU253">
        <v>20260907</v>
      </c>
      <c r="AV253" t="s">
        <v>221</v>
      </c>
      <c r="AW253" t="s">
        <v>886</v>
      </c>
      <c r="AX253" t="s">
        <v>222</v>
      </c>
      <c r="BA253" s="57">
        <v>46273.541666666664</v>
      </c>
      <c r="BB253" t="s">
        <v>3996</v>
      </c>
      <c r="BC253">
        <v>2026</v>
      </c>
      <c r="BD253">
        <v>9</v>
      </c>
      <c r="BE253">
        <v>7</v>
      </c>
      <c r="BF253" s="6">
        <f t="shared" si="9"/>
        <v>46272</v>
      </c>
      <c r="BG253">
        <f t="shared" si="10"/>
        <v>-1.5416666666642413</v>
      </c>
      <c r="BH253" t="str">
        <f t="shared" si="11"/>
        <v>COMPLY</v>
      </c>
      <c r="BI253" t="e">
        <f>VLOOKUP(H253,Sheet2!$A$1:$B$270,2,FALSE)</f>
        <v>#N/A</v>
      </c>
    </row>
    <row r="254" spans="1:61">
      <c r="A254">
        <v>279</v>
      </c>
      <c r="B254">
        <v>1002574884</v>
      </c>
      <c r="C254">
        <v>3</v>
      </c>
      <c r="D254" t="s">
        <v>42</v>
      </c>
      <c r="E254">
        <v>5</v>
      </c>
      <c r="F254" t="s">
        <v>232</v>
      </c>
      <c r="G254" t="s">
        <v>103</v>
      </c>
      <c r="H254" t="s">
        <v>363</v>
      </c>
      <c r="I254" t="s">
        <v>212</v>
      </c>
      <c r="J254" t="s">
        <v>213</v>
      </c>
      <c r="K254" t="s">
        <v>149</v>
      </c>
      <c r="M254" t="s">
        <v>76</v>
      </c>
      <c r="N254" t="s">
        <v>215</v>
      </c>
      <c r="O254" s="57">
        <v>46272.54859953704</v>
      </c>
      <c r="P254" s="57">
        <v>46272.674884259257</v>
      </c>
      <c r="Q254">
        <v>69385243</v>
      </c>
      <c r="S254">
        <v>152333218441</v>
      </c>
      <c r="T254" t="s">
        <v>3997</v>
      </c>
      <c r="U254" t="s">
        <v>3998</v>
      </c>
      <c r="V254" t="s">
        <v>3999</v>
      </c>
      <c r="Z254">
        <v>112.221324</v>
      </c>
      <c r="AA254">
        <v>-7.4441324</v>
      </c>
      <c r="AB254" t="s">
        <v>4000</v>
      </c>
      <c r="AC254" t="s">
        <v>229</v>
      </c>
      <c r="AL254" t="s">
        <v>217</v>
      </c>
      <c r="AM254" t="s">
        <v>4001</v>
      </c>
      <c r="AN254" t="s">
        <v>6</v>
      </c>
      <c r="AO254" s="57">
        <v>46212.559571759259</v>
      </c>
      <c r="AP254" s="57">
        <v>46273.458333333336</v>
      </c>
      <c r="AR254" t="s">
        <v>218</v>
      </c>
      <c r="AS254" t="s">
        <v>103</v>
      </c>
      <c r="AT254" t="s">
        <v>230</v>
      </c>
      <c r="AU254">
        <v>20260907</v>
      </c>
      <c r="AV254" t="s">
        <v>221</v>
      </c>
      <c r="AW254" t="s">
        <v>546</v>
      </c>
      <c r="AX254" t="s">
        <v>222</v>
      </c>
      <c r="BA254" s="57">
        <v>46273.458333333336</v>
      </c>
      <c r="BB254" t="s">
        <v>4001</v>
      </c>
      <c r="BC254">
        <v>2026</v>
      </c>
      <c r="BD254">
        <v>9</v>
      </c>
      <c r="BE254">
        <v>7</v>
      </c>
      <c r="BF254" s="6">
        <f t="shared" si="9"/>
        <v>46272</v>
      </c>
      <c r="BG254">
        <f t="shared" si="10"/>
        <v>-1.4583333333357587</v>
      </c>
      <c r="BH254" t="str">
        <f t="shared" si="11"/>
        <v>COMPLY</v>
      </c>
      <c r="BI254" t="str">
        <f>VLOOKUP(H254,Sheet2!$A$1:$B$270,2,FALSE)</f>
        <v>MOJOKERTO</v>
      </c>
    </row>
    <row r="255" spans="1:61">
      <c r="A255">
        <v>281</v>
      </c>
      <c r="B255">
        <v>1002574956</v>
      </c>
      <c r="C255">
        <v>3</v>
      </c>
      <c r="D255" t="s">
        <v>45</v>
      </c>
      <c r="E255">
        <v>5</v>
      </c>
      <c r="F255" t="s">
        <v>210</v>
      </c>
      <c r="G255" t="s">
        <v>110</v>
      </c>
      <c r="H255" t="s">
        <v>247</v>
      </c>
      <c r="I255" t="s">
        <v>212</v>
      </c>
      <c r="J255" t="s">
        <v>213</v>
      </c>
      <c r="K255" t="s">
        <v>149</v>
      </c>
      <c r="M255" t="s">
        <v>76</v>
      </c>
      <c r="N255" t="s">
        <v>215</v>
      </c>
      <c r="O255" s="57">
        <v>46272.562731481485</v>
      </c>
      <c r="P255" s="57">
        <v>46272.78019675926</v>
      </c>
      <c r="Q255">
        <v>69383793</v>
      </c>
      <c r="S255">
        <v>172616802101</v>
      </c>
      <c r="T255" t="s">
        <v>4002</v>
      </c>
      <c r="U255" t="s">
        <v>4003</v>
      </c>
      <c r="V255" t="s">
        <v>4004</v>
      </c>
      <c r="Z255">
        <v>118.7490825</v>
      </c>
      <c r="AA255">
        <v>-8.4728458</v>
      </c>
      <c r="AB255" t="s">
        <v>4005</v>
      </c>
      <c r="AC255" t="s">
        <v>216</v>
      </c>
      <c r="AL255" t="s">
        <v>217</v>
      </c>
      <c r="AM255" t="s">
        <v>4006</v>
      </c>
      <c r="AN255" t="s">
        <v>6</v>
      </c>
      <c r="AO255" s="57">
        <v>46212.56958333333</v>
      </c>
      <c r="AR255" t="s">
        <v>218</v>
      </c>
      <c r="AS255" t="s">
        <v>219</v>
      </c>
      <c r="AT255" t="s">
        <v>220</v>
      </c>
      <c r="AU255">
        <v>20260907</v>
      </c>
      <c r="AV255" t="s">
        <v>221</v>
      </c>
      <c r="AW255" t="s">
        <v>545</v>
      </c>
      <c r="AX255" t="s">
        <v>222</v>
      </c>
      <c r="BA255" s="57">
        <v>46272.291666666664</v>
      </c>
      <c r="BB255" t="s">
        <v>4006</v>
      </c>
      <c r="BC255">
        <v>2026</v>
      </c>
      <c r="BD255">
        <v>9</v>
      </c>
      <c r="BE255">
        <v>7</v>
      </c>
      <c r="BF255" s="6">
        <f t="shared" si="9"/>
        <v>46272</v>
      </c>
      <c r="BG255">
        <f t="shared" si="10"/>
        <v>-0.29166666666424135</v>
      </c>
      <c r="BH255" t="str">
        <f t="shared" si="11"/>
        <v>COMPLY</v>
      </c>
      <c r="BI255" t="str">
        <f>VLOOKUP(H255,Sheet2!$A$1:$B$270,2,FALSE)</f>
        <v>BIMA</v>
      </c>
    </row>
    <row r="256" spans="1:61">
      <c r="A256">
        <v>282</v>
      </c>
      <c r="B256">
        <v>1002574910</v>
      </c>
      <c r="C256">
        <v>3</v>
      </c>
      <c r="D256" t="s">
        <v>38</v>
      </c>
      <c r="E256">
        <v>5</v>
      </c>
      <c r="F256" t="s">
        <v>248</v>
      </c>
      <c r="G256" t="s">
        <v>87</v>
      </c>
      <c r="H256" t="s">
        <v>286</v>
      </c>
      <c r="I256" t="s">
        <v>212</v>
      </c>
      <c r="J256" t="s">
        <v>213</v>
      </c>
      <c r="K256" t="s">
        <v>149</v>
      </c>
      <c r="M256" t="s">
        <v>76</v>
      </c>
      <c r="N256" t="s">
        <v>215</v>
      </c>
      <c r="O256" s="57">
        <v>46272.555138888885</v>
      </c>
      <c r="P256" s="57">
        <v>46272.647337962961</v>
      </c>
      <c r="Q256">
        <v>69384153</v>
      </c>
      <c r="S256">
        <v>152711247570</v>
      </c>
      <c r="T256" t="s">
        <v>4007</v>
      </c>
      <c r="U256" t="s">
        <v>4008</v>
      </c>
      <c r="V256" t="s">
        <v>4009</v>
      </c>
      <c r="Z256">
        <v>112.5844171</v>
      </c>
      <c r="AA256">
        <v>-7.9153028000000001</v>
      </c>
      <c r="AB256" t="s">
        <v>4010</v>
      </c>
      <c r="AC256" t="s">
        <v>216</v>
      </c>
      <c r="AL256" t="s">
        <v>217</v>
      </c>
      <c r="AM256" t="s">
        <v>4011</v>
      </c>
      <c r="AN256" t="s">
        <v>6</v>
      </c>
      <c r="AO256" s="57">
        <v>46212.559571759259</v>
      </c>
      <c r="AR256" t="s">
        <v>218</v>
      </c>
      <c r="AS256" t="s">
        <v>4012</v>
      </c>
      <c r="AT256" t="s">
        <v>230</v>
      </c>
      <c r="AU256">
        <v>20260907</v>
      </c>
      <c r="AV256" t="s">
        <v>221</v>
      </c>
      <c r="AW256" t="s">
        <v>546</v>
      </c>
      <c r="AX256" t="s">
        <v>222</v>
      </c>
      <c r="BA256" s="57">
        <v>46272.291666666664</v>
      </c>
      <c r="BB256" t="s">
        <v>4011</v>
      </c>
      <c r="BC256">
        <v>2026</v>
      </c>
      <c r="BD256">
        <v>9</v>
      </c>
      <c r="BE256">
        <v>7</v>
      </c>
      <c r="BF256" s="6">
        <f t="shared" si="9"/>
        <v>46272</v>
      </c>
      <c r="BG256">
        <f t="shared" si="10"/>
        <v>-0.29166666666424135</v>
      </c>
      <c r="BH256" t="str">
        <f t="shared" si="11"/>
        <v>COMPLY</v>
      </c>
      <c r="BI256" t="str">
        <f>VLOOKUP(H256,Sheet2!$A$1:$B$270,2,FALSE)</f>
        <v>BATU</v>
      </c>
    </row>
    <row r="257" spans="1:61">
      <c r="A257">
        <v>285</v>
      </c>
      <c r="B257">
        <v>1002574115</v>
      </c>
      <c r="C257">
        <v>3</v>
      </c>
      <c r="D257" t="s">
        <v>49</v>
      </c>
      <c r="E257">
        <v>4</v>
      </c>
      <c r="F257" t="s">
        <v>245</v>
      </c>
      <c r="G257" t="s">
        <v>564</v>
      </c>
      <c r="H257" t="s">
        <v>565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46272.40828703704</v>
      </c>
      <c r="P257" s="57">
        <v>46273.789618055554</v>
      </c>
      <c r="Q257">
        <v>69385014</v>
      </c>
      <c r="S257">
        <v>142434111617</v>
      </c>
      <c r="T257" t="s">
        <v>4013</v>
      </c>
      <c r="U257" t="s">
        <v>4014</v>
      </c>
      <c r="V257" t="s">
        <v>4015</v>
      </c>
      <c r="Z257">
        <v>110.4008202</v>
      </c>
      <c r="AA257">
        <v>-7.4036969999999904</v>
      </c>
      <c r="AB257" t="s">
        <v>4016</v>
      </c>
      <c r="AC257" t="s">
        <v>236</v>
      </c>
      <c r="AL257" t="s">
        <v>217</v>
      </c>
      <c r="AM257" t="s">
        <v>4017</v>
      </c>
      <c r="AN257" t="s">
        <v>6</v>
      </c>
      <c r="AO257" s="57">
        <v>46212.413171296299</v>
      </c>
      <c r="AP257" s="57">
        <v>46273.333333333336</v>
      </c>
      <c r="AR257" t="s">
        <v>218</v>
      </c>
      <c r="AS257" t="s">
        <v>219</v>
      </c>
      <c r="AT257" t="s">
        <v>230</v>
      </c>
      <c r="AU257">
        <v>20260908</v>
      </c>
      <c r="AV257" t="s">
        <v>221</v>
      </c>
      <c r="AW257" t="s">
        <v>885</v>
      </c>
      <c r="AX257" t="s">
        <v>222</v>
      </c>
      <c r="BA257" s="57">
        <v>46273.333333333336</v>
      </c>
      <c r="BB257" t="s">
        <v>4017</v>
      </c>
      <c r="BC257">
        <v>2026</v>
      </c>
      <c r="BD257">
        <v>9</v>
      </c>
      <c r="BE257">
        <v>8</v>
      </c>
      <c r="BF257" s="6">
        <f t="shared" si="9"/>
        <v>46273</v>
      </c>
      <c r="BG257">
        <f t="shared" si="10"/>
        <v>-0.33333333333575865</v>
      </c>
      <c r="BH257" t="str">
        <f t="shared" si="11"/>
        <v>COMPLY</v>
      </c>
      <c r="BI257" t="e">
        <f>VLOOKUP(H257,Sheet2!$A$1:$B$270,2,FALSE)</f>
        <v>#N/A</v>
      </c>
    </row>
    <row r="258" spans="1:61">
      <c r="A258">
        <v>287</v>
      </c>
      <c r="B258">
        <v>1002574893</v>
      </c>
      <c r="C258">
        <v>3</v>
      </c>
      <c r="D258" t="s">
        <v>38</v>
      </c>
      <c r="E258">
        <v>5</v>
      </c>
      <c r="F258" t="s">
        <v>92</v>
      </c>
      <c r="G258" t="s">
        <v>97</v>
      </c>
      <c r="H258" t="s">
        <v>463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46272.54996527778</v>
      </c>
      <c r="P258" s="57">
        <v>46273.746504629627</v>
      </c>
      <c r="Q258">
        <v>69385244</v>
      </c>
      <c r="S258">
        <v>152646205912</v>
      </c>
      <c r="T258" t="s">
        <v>4018</v>
      </c>
      <c r="U258" t="s">
        <v>4019</v>
      </c>
      <c r="V258" t="s">
        <v>4020</v>
      </c>
      <c r="Z258">
        <v>112.075264826416</v>
      </c>
      <c r="AA258">
        <v>-7.0480688011060497</v>
      </c>
      <c r="AB258" t="s">
        <v>4021</v>
      </c>
      <c r="AC258" t="s">
        <v>216</v>
      </c>
      <c r="AL258" t="s">
        <v>217</v>
      </c>
      <c r="AM258" t="s">
        <v>4022</v>
      </c>
      <c r="AN258" t="s">
        <v>6</v>
      </c>
      <c r="AO258" s="57">
        <v>46212.559571759259</v>
      </c>
      <c r="AP258" s="57">
        <v>46273.625</v>
      </c>
      <c r="AR258" t="s">
        <v>218</v>
      </c>
      <c r="AS258" t="s">
        <v>2435</v>
      </c>
      <c r="AT258" t="s">
        <v>230</v>
      </c>
      <c r="AU258">
        <v>20260908</v>
      </c>
      <c r="AV258" t="s">
        <v>221</v>
      </c>
      <c r="AW258" t="s">
        <v>886</v>
      </c>
      <c r="AX258" t="s">
        <v>222</v>
      </c>
      <c r="BA258" s="57">
        <v>46273.625</v>
      </c>
      <c r="BB258" t="s">
        <v>4022</v>
      </c>
      <c r="BC258">
        <v>2026</v>
      </c>
      <c r="BD258">
        <v>9</v>
      </c>
      <c r="BE258">
        <v>8</v>
      </c>
      <c r="BF258" s="6">
        <f t="shared" ref="BF258:BF321" si="12">DATE(BC258,BD258,BE258)</f>
        <v>46273</v>
      </c>
      <c r="BG258">
        <f t="shared" ref="BG258:BG321" si="13">BF258-BA258</f>
        <v>-0.625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BOJONEGORO</v>
      </c>
    </row>
    <row r="259" spans="1:61">
      <c r="A259">
        <v>290</v>
      </c>
      <c r="B259">
        <v>1002574924</v>
      </c>
      <c r="C259">
        <v>3</v>
      </c>
      <c r="D259" t="s">
        <v>38</v>
      </c>
      <c r="E259">
        <v>5</v>
      </c>
      <c r="F259" t="s">
        <v>248</v>
      </c>
      <c r="G259" t="s">
        <v>91</v>
      </c>
      <c r="H259" t="s">
        <v>388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46272.556203703702</v>
      </c>
      <c r="P259" s="57">
        <v>46272.824282407404</v>
      </c>
      <c r="Q259">
        <v>69385269</v>
      </c>
      <c r="S259">
        <v>152703903780</v>
      </c>
      <c r="T259" t="s">
        <v>4023</v>
      </c>
      <c r="U259" t="s">
        <v>4024</v>
      </c>
      <c r="V259" t="s">
        <v>4025</v>
      </c>
      <c r="Z259">
        <v>112.60561600327399</v>
      </c>
      <c r="AA259">
        <v>-7.9917339046707596</v>
      </c>
      <c r="AB259" t="s">
        <v>4026</v>
      </c>
      <c r="AC259" t="s">
        <v>216</v>
      </c>
      <c r="AL259" t="s">
        <v>217</v>
      </c>
      <c r="AM259" t="s">
        <v>3986</v>
      </c>
      <c r="AN259" t="s">
        <v>6</v>
      </c>
      <c r="AO259" s="57">
        <v>46212.559571759259</v>
      </c>
      <c r="AP259" s="57">
        <v>46273.541666666664</v>
      </c>
      <c r="AR259" t="s">
        <v>218</v>
      </c>
      <c r="AS259" t="s">
        <v>557</v>
      </c>
      <c r="AT259" t="s">
        <v>230</v>
      </c>
      <c r="AU259">
        <v>20260907</v>
      </c>
      <c r="AV259" t="s">
        <v>221</v>
      </c>
      <c r="AW259" t="s">
        <v>885</v>
      </c>
      <c r="AX259" t="s">
        <v>222</v>
      </c>
      <c r="BA259" s="57">
        <v>46273.541666666664</v>
      </c>
      <c r="BB259" t="s">
        <v>3986</v>
      </c>
      <c r="BC259">
        <v>2026</v>
      </c>
      <c r="BD259">
        <v>9</v>
      </c>
      <c r="BE259">
        <v>7</v>
      </c>
      <c r="BF259" s="6">
        <f t="shared" si="12"/>
        <v>46272</v>
      </c>
      <c r="BG259">
        <f t="shared" si="13"/>
        <v>-1.5416666666642413</v>
      </c>
      <c r="BH259" t="str">
        <f t="shared" si="14"/>
        <v>COMPLY</v>
      </c>
      <c r="BI259" t="str">
        <f>VLOOKUP(H259,Sheet2!$A$1:$B$270,2,FALSE)</f>
        <v>MALANG</v>
      </c>
    </row>
    <row r="260" spans="1:61">
      <c r="A260">
        <v>292</v>
      </c>
      <c r="B260">
        <v>1002574744</v>
      </c>
      <c r="C260">
        <v>3</v>
      </c>
      <c r="D260" t="s">
        <v>38</v>
      </c>
      <c r="E260">
        <v>5</v>
      </c>
      <c r="F260" t="s">
        <v>92</v>
      </c>
      <c r="G260" t="s">
        <v>95</v>
      </c>
      <c r="H260" t="s">
        <v>353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46272.50203703704</v>
      </c>
      <c r="P260" s="57">
        <v>46273.679386574076</v>
      </c>
      <c r="Q260">
        <v>69385181</v>
      </c>
      <c r="S260">
        <v>152607221773</v>
      </c>
      <c r="T260" t="s">
        <v>4027</v>
      </c>
      <c r="U260" t="s">
        <v>4028</v>
      </c>
      <c r="V260" t="s">
        <v>4029</v>
      </c>
      <c r="Z260">
        <v>111.18027069999999</v>
      </c>
      <c r="AA260">
        <v>-7.9903719999999998</v>
      </c>
      <c r="AB260" t="s">
        <v>4030</v>
      </c>
      <c r="AC260" t="s">
        <v>236</v>
      </c>
      <c r="AL260" t="s">
        <v>217</v>
      </c>
      <c r="AM260" t="s">
        <v>4031</v>
      </c>
      <c r="AN260" t="s">
        <v>6</v>
      </c>
      <c r="AO260" s="57">
        <v>46212.507037037038</v>
      </c>
      <c r="AP260" s="57">
        <v>46273.333333333336</v>
      </c>
      <c r="AR260" t="s">
        <v>218</v>
      </c>
      <c r="AS260" t="s">
        <v>608</v>
      </c>
      <c r="AT260" t="s">
        <v>344</v>
      </c>
      <c r="AU260">
        <v>20260908</v>
      </c>
      <c r="AV260" t="s">
        <v>221</v>
      </c>
      <c r="AW260" t="s">
        <v>1716</v>
      </c>
      <c r="AX260" t="s">
        <v>222</v>
      </c>
      <c r="BA260" s="57">
        <v>46273.333333333336</v>
      </c>
      <c r="BB260" t="s">
        <v>4031</v>
      </c>
      <c r="BC260">
        <v>2026</v>
      </c>
      <c r="BD260">
        <v>9</v>
      </c>
      <c r="BE260">
        <v>8</v>
      </c>
      <c r="BF260" s="6">
        <f t="shared" si="12"/>
        <v>46273</v>
      </c>
      <c r="BG260">
        <f t="shared" si="13"/>
        <v>-0.33333333333575865</v>
      </c>
      <c r="BH260" t="str">
        <f t="shared" si="14"/>
        <v>COMPLY</v>
      </c>
      <c r="BI260" t="str">
        <f>VLOOKUP(H260,Sheet2!$A$1:$B$270,2,FALSE)</f>
        <v>PONOROGO</v>
      </c>
    </row>
    <row r="261" spans="1:61">
      <c r="A261">
        <v>294</v>
      </c>
      <c r="B261">
        <v>1002574994</v>
      </c>
      <c r="C261">
        <v>3</v>
      </c>
      <c r="D261" t="s">
        <v>59</v>
      </c>
      <c r="E261">
        <v>4</v>
      </c>
      <c r="F261" t="s">
        <v>549</v>
      </c>
      <c r="G261" t="s">
        <v>1694</v>
      </c>
      <c r="H261" t="s">
        <v>1695</v>
      </c>
      <c r="I261" t="s">
        <v>212</v>
      </c>
      <c r="J261" t="s">
        <v>213</v>
      </c>
      <c r="K261" t="s">
        <v>149</v>
      </c>
      <c r="M261" t="s">
        <v>76</v>
      </c>
      <c r="N261" t="s">
        <v>215</v>
      </c>
      <c r="O261" s="57">
        <v>46272.567349537036</v>
      </c>
      <c r="P261" s="57">
        <v>46272.636805555558</v>
      </c>
      <c r="Q261">
        <v>69383976</v>
      </c>
      <c r="R261">
        <v>2745043043</v>
      </c>
      <c r="S261">
        <v>146136130419</v>
      </c>
      <c r="T261" t="s">
        <v>4032</v>
      </c>
      <c r="U261" t="s">
        <v>4033</v>
      </c>
      <c r="V261" t="s">
        <v>4034</v>
      </c>
      <c r="Z261">
        <v>110.283794</v>
      </c>
      <c r="AA261">
        <v>-7.8096199999999998</v>
      </c>
      <c r="AB261" t="s">
        <v>4035</v>
      </c>
      <c r="AC261" t="s">
        <v>284</v>
      </c>
      <c r="AL261" t="s">
        <v>217</v>
      </c>
      <c r="AM261" t="s">
        <v>4036</v>
      </c>
      <c r="AN261" t="s">
        <v>6</v>
      </c>
      <c r="AO261" s="57">
        <v>46212.56958333333</v>
      </c>
      <c r="AR261" t="s">
        <v>218</v>
      </c>
      <c r="AS261" t="s">
        <v>219</v>
      </c>
      <c r="AT261" t="s">
        <v>230</v>
      </c>
      <c r="AU261">
        <v>20260907</v>
      </c>
      <c r="AV261" t="s">
        <v>221</v>
      </c>
      <c r="AW261" t="s">
        <v>585</v>
      </c>
      <c r="AX261" t="s">
        <v>222</v>
      </c>
      <c r="BA261" s="57">
        <v>46272.291666666664</v>
      </c>
      <c r="BB261" t="s">
        <v>4036</v>
      </c>
      <c r="BC261">
        <v>2026</v>
      </c>
      <c r="BD261">
        <v>9</v>
      </c>
      <c r="BE261">
        <v>7</v>
      </c>
      <c r="BF261" s="6">
        <f t="shared" si="12"/>
        <v>46272</v>
      </c>
      <c r="BG261">
        <f t="shared" si="13"/>
        <v>-0.29166666666424135</v>
      </c>
      <c r="BH261" t="str">
        <f t="shared" si="14"/>
        <v>COMPLY</v>
      </c>
      <c r="BI261" t="e">
        <f>VLOOKUP(H261,Sheet2!$A$1:$B$270,2,FALSE)</f>
        <v>#N/A</v>
      </c>
    </row>
    <row r="262" spans="1:61">
      <c r="A262">
        <v>295</v>
      </c>
      <c r="B262">
        <v>1002574733</v>
      </c>
      <c r="C262">
        <v>3</v>
      </c>
      <c r="D262" t="s">
        <v>49</v>
      </c>
      <c r="E262">
        <v>4</v>
      </c>
      <c r="F262" t="s">
        <v>250</v>
      </c>
      <c r="G262" t="s">
        <v>539</v>
      </c>
      <c r="H262" t="s">
        <v>3253</v>
      </c>
      <c r="I262" t="s">
        <v>212</v>
      </c>
      <c r="J262" t="s">
        <v>213</v>
      </c>
      <c r="K262" t="s">
        <v>149</v>
      </c>
      <c r="M262" t="s">
        <v>76</v>
      </c>
      <c r="N262" t="s">
        <v>215</v>
      </c>
      <c r="O262" s="57">
        <v>46272.500937500001</v>
      </c>
      <c r="P262" s="57">
        <v>46272.552314814813</v>
      </c>
      <c r="Q262">
        <v>69384257</v>
      </c>
      <c r="S262">
        <v>146281108913</v>
      </c>
      <c r="T262" t="s">
        <v>4037</v>
      </c>
      <c r="U262" t="s">
        <v>4038</v>
      </c>
      <c r="V262" t="s">
        <v>4039</v>
      </c>
      <c r="Z262">
        <v>109.014888978752</v>
      </c>
      <c r="AA262">
        <v>-7.1689670053666701</v>
      </c>
      <c r="AB262" t="s">
        <v>4040</v>
      </c>
      <c r="AC262" t="s">
        <v>284</v>
      </c>
      <c r="AL262" t="s">
        <v>217</v>
      </c>
      <c r="AM262" t="s">
        <v>4041</v>
      </c>
      <c r="AN262" t="s">
        <v>6</v>
      </c>
      <c r="AO262" s="57">
        <v>46212.507037037038</v>
      </c>
      <c r="AR262" t="s">
        <v>218</v>
      </c>
      <c r="AS262" t="s">
        <v>3259</v>
      </c>
      <c r="AT262" t="s">
        <v>230</v>
      </c>
      <c r="AU262">
        <v>20260907</v>
      </c>
      <c r="AV262" t="s">
        <v>221</v>
      </c>
      <c r="AW262" t="s">
        <v>545</v>
      </c>
      <c r="AX262" t="s">
        <v>222</v>
      </c>
      <c r="BA262" s="57">
        <v>46272.291666666664</v>
      </c>
      <c r="BB262" t="s">
        <v>4041</v>
      </c>
      <c r="BC262">
        <v>2026</v>
      </c>
      <c r="BD262">
        <v>9</v>
      </c>
      <c r="BE262">
        <v>7</v>
      </c>
      <c r="BF262" s="6">
        <f t="shared" si="12"/>
        <v>46272</v>
      </c>
      <c r="BG262">
        <f t="shared" si="13"/>
        <v>-0.29166666666424135</v>
      </c>
      <c r="BH262" t="str">
        <f t="shared" si="14"/>
        <v>COMPLY</v>
      </c>
      <c r="BI262" t="e">
        <f>VLOOKUP(H262,Sheet2!$A$1:$B$270,2,FALSE)</f>
        <v>#N/A</v>
      </c>
    </row>
    <row r="263" spans="1:61">
      <c r="A263">
        <v>297</v>
      </c>
      <c r="B263">
        <v>1002574955</v>
      </c>
      <c r="C263">
        <v>3</v>
      </c>
      <c r="D263" t="s">
        <v>38</v>
      </c>
      <c r="E263">
        <v>5</v>
      </c>
      <c r="F263" t="s">
        <v>248</v>
      </c>
      <c r="G263" t="s">
        <v>87</v>
      </c>
      <c r="H263" t="s">
        <v>286</v>
      </c>
      <c r="I263" t="s">
        <v>212</v>
      </c>
      <c r="J263" t="s">
        <v>213</v>
      </c>
      <c r="K263" t="s">
        <v>149</v>
      </c>
      <c r="M263" t="s">
        <v>76</v>
      </c>
      <c r="N263" t="s">
        <v>215</v>
      </c>
      <c r="O263" s="57">
        <v>46272.562361111108</v>
      </c>
      <c r="P263" s="57">
        <v>46272.590636574074</v>
      </c>
      <c r="Q263">
        <v>69384247</v>
      </c>
      <c r="S263">
        <v>152711247572</v>
      </c>
      <c r="T263" t="s">
        <v>4042</v>
      </c>
      <c r="U263" t="s">
        <v>4043</v>
      </c>
      <c r="V263" t="s">
        <v>4044</v>
      </c>
      <c r="Z263">
        <v>112.5757801</v>
      </c>
      <c r="AA263">
        <v>-7.9216423999999996</v>
      </c>
      <c r="AB263" t="s">
        <v>4045</v>
      </c>
      <c r="AC263" t="s">
        <v>216</v>
      </c>
      <c r="AL263" t="s">
        <v>217</v>
      </c>
      <c r="AM263" t="s">
        <v>4046</v>
      </c>
      <c r="AN263" t="s">
        <v>6</v>
      </c>
      <c r="AO263" s="57">
        <v>46212.56958333333</v>
      </c>
      <c r="AR263" t="s">
        <v>218</v>
      </c>
      <c r="AS263" t="s">
        <v>4012</v>
      </c>
      <c r="AT263" t="s">
        <v>230</v>
      </c>
      <c r="AU263">
        <v>20260907</v>
      </c>
      <c r="AV263" t="s">
        <v>221</v>
      </c>
      <c r="AW263" t="s">
        <v>544</v>
      </c>
      <c r="AX263" t="s">
        <v>222</v>
      </c>
      <c r="BA263" s="57">
        <v>46272.291666666664</v>
      </c>
      <c r="BB263" t="s">
        <v>4046</v>
      </c>
      <c r="BC263">
        <v>2026</v>
      </c>
      <c r="BD263">
        <v>9</v>
      </c>
      <c r="BE263">
        <v>7</v>
      </c>
      <c r="BF263" s="6">
        <f t="shared" si="12"/>
        <v>46272</v>
      </c>
      <c r="BG263">
        <f t="shared" si="13"/>
        <v>-0.29166666666424135</v>
      </c>
      <c r="BH263" t="str">
        <f t="shared" si="14"/>
        <v>COMPLY</v>
      </c>
      <c r="BI263" t="str">
        <f>VLOOKUP(H263,Sheet2!$A$1:$B$270,2,FALSE)</f>
        <v>BATU</v>
      </c>
    </row>
    <row r="264" spans="1:61">
      <c r="A264">
        <v>298</v>
      </c>
      <c r="B264">
        <v>1002574069</v>
      </c>
      <c r="C264">
        <v>3</v>
      </c>
      <c r="D264" t="s">
        <v>42</v>
      </c>
      <c r="E264">
        <v>5</v>
      </c>
      <c r="F264" t="s">
        <v>102</v>
      </c>
      <c r="G264" t="s">
        <v>102</v>
      </c>
      <c r="H264" t="s">
        <v>494</v>
      </c>
      <c r="I264" t="s">
        <v>212</v>
      </c>
      <c r="J264" t="s">
        <v>213</v>
      </c>
      <c r="K264" t="s">
        <v>149</v>
      </c>
      <c r="M264" t="s">
        <v>76</v>
      </c>
      <c r="N264" t="s">
        <v>215</v>
      </c>
      <c r="O264" s="57">
        <v>46272.40048611111</v>
      </c>
      <c r="P264" s="57">
        <v>46272.661736111113</v>
      </c>
      <c r="Q264">
        <v>69383077</v>
      </c>
      <c r="S264">
        <v>152515203046</v>
      </c>
      <c r="T264" t="s">
        <v>2508</v>
      </c>
      <c r="U264" t="s">
        <v>4047</v>
      </c>
      <c r="V264" t="s">
        <v>4048</v>
      </c>
      <c r="Z264">
        <v>113.472959</v>
      </c>
      <c r="AA264">
        <v>-8.3696730000000006</v>
      </c>
      <c r="AB264" t="s">
        <v>2511</v>
      </c>
      <c r="AC264" t="s">
        <v>216</v>
      </c>
      <c r="AL264" t="s">
        <v>217</v>
      </c>
      <c r="AM264" t="s">
        <v>4049</v>
      </c>
      <c r="AN264" t="s">
        <v>6</v>
      </c>
      <c r="AO264" s="57">
        <v>46212.403136574074</v>
      </c>
      <c r="AR264" t="s">
        <v>218</v>
      </c>
      <c r="AS264" t="s">
        <v>2513</v>
      </c>
      <c r="AT264" t="s">
        <v>230</v>
      </c>
      <c r="AU264">
        <v>20260907</v>
      </c>
      <c r="AV264" t="s">
        <v>221</v>
      </c>
      <c r="AW264" t="s">
        <v>546</v>
      </c>
      <c r="AX264" t="s">
        <v>222</v>
      </c>
      <c r="BA264" s="57">
        <v>46272.291666666664</v>
      </c>
      <c r="BB264" t="s">
        <v>4049</v>
      </c>
      <c r="BC264">
        <v>2026</v>
      </c>
      <c r="BD264">
        <v>9</v>
      </c>
      <c r="BE264">
        <v>7</v>
      </c>
      <c r="BF264" s="6">
        <f t="shared" si="12"/>
        <v>46272</v>
      </c>
      <c r="BG264">
        <f t="shared" si="13"/>
        <v>-0.29166666666424135</v>
      </c>
      <c r="BH264" t="str">
        <f t="shared" si="14"/>
        <v>COMPLY</v>
      </c>
      <c r="BI264" t="str">
        <f>VLOOKUP(H264,Sheet2!$A$1:$B$270,2,FALSE)</f>
        <v>JEMBER</v>
      </c>
    </row>
    <row r="265" spans="1:61">
      <c r="A265">
        <v>299</v>
      </c>
      <c r="B265">
        <v>1002575678</v>
      </c>
      <c r="C265">
        <v>3</v>
      </c>
      <c r="D265" t="s">
        <v>55</v>
      </c>
      <c r="E265">
        <v>5</v>
      </c>
      <c r="F265" t="s">
        <v>307</v>
      </c>
      <c r="G265" t="s">
        <v>126</v>
      </c>
      <c r="H265" t="s">
        <v>355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46272.674953703703</v>
      </c>
      <c r="P265" s="57">
        <v>46273.763807870368</v>
      </c>
      <c r="Q265">
        <v>69385521</v>
      </c>
      <c r="S265">
        <v>152310255642</v>
      </c>
      <c r="T265" t="s">
        <v>4050</v>
      </c>
      <c r="U265" t="s">
        <v>4051</v>
      </c>
      <c r="V265" t="s">
        <v>4052</v>
      </c>
      <c r="Z265">
        <v>112.7822252</v>
      </c>
      <c r="AA265">
        <v>-7.3314406999999999</v>
      </c>
      <c r="AB265" t="s">
        <v>4053</v>
      </c>
      <c r="AC265" t="s">
        <v>236</v>
      </c>
      <c r="AL265" t="s">
        <v>217</v>
      </c>
      <c r="AM265" t="s">
        <v>4054</v>
      </c>
      <c r="AN265" t="s">
        <v>6</v>
      </c>
      <c r="AO265" s="57">
        <v>46212.684479166666</v>
      </c>
      <c r="AP265" s="57">
        <v>46273.625</v>
      </c>
      <c r="AR265" t="s">
        <v>218</v>
      </c>
      <c r="AS265" t="s">
        <v>607</v>
      </c>
      <c r="AT265" t="s">
        <v>344</v>
      </c>
      <c r="AU265">
        <v>20260908</v>
      </c>
      <c r="AV265" t="s">
        <v>221</v>
      </c>
      <c r="AW265" t="s">
        <v>1183</v>
      </c>
      <c r="AX265" t="s">
        <v>222</v>
      </c>
      <c r="BA265" s="57">
        <v>46273.625</v>
      </c>
      <c r="BB265" t="s">
        <v>4054</v>
      </c>
      <c r="BC265">
        <v>2026</v>
      </c>
      <c r="BD265">
        <v>9</v>
      </c>
      <c r="BE265">
        <v>8</v>
      </c>
      <c r="BF265" s="6">
        <f t="shared" si="12"/>
        <v>46273</v>
      </c>
      <c r="BG265">
        <f t="shared" si="13"/>
        <v>-0.625</v>
      </c>
      <c r="BH265" t="str">
        <f t="shared" si="14"/>
        <v>COMPLY</v>
      </c>
      <c r="BI265" t="str">
        <f>VLOOKUP(H265,Sheet2!$A$1:$B$270,2,FALSE)</f>
        <v>SURABAYA SELATAN</v>
      </c>
    </row>
    <row r="266" spans="1:61">
      <c r="A266">
        <v>300</v>
      </c>
      <c r="B266">
        <v>1002575705</v>
      </c>
      <c r="C266">
        <v>3</v>
      </c>
      <c r="D266" t="s">
        <v>45</v>
      </c>
      <c r="E266">
        <v>5</v>
      </c>
      <c r="F266" t="s">
        <v>210</v>
      </c>
      <c r="G266" t="s">
        <v>115</v>
      </c>
      <c r="H266" t="s">
        <v>395</v>
      </c>
      <c r="I266" t="s">
        <v>212</v>
      </c>
      <c r="J266" t="s">
        <v>213</v>
      </c>
      <c r="K266" t="s">
        <v>149</v>
      </c>
      <c r="M266" t="s">
        <v>76</v>
      </c>
      <c r="N266" t="s">
        <v>215</v>
      </c>
      <c r="O266" s="57">
        <v>46272.681307870371</v>
      </c>
      <c r="P266" s="57">
        <v>46273.719305555554</v>
      </c>
      <c r="Q266">
        <v>69384062</v>
      </c>
      <c r="S266">
        <v>172602203213</v>
      </c>
      <c r="T266" t="s">
        <v>4055</v>
      </c>
      <c r="U266" t="s">
        <v>4056</v>
      </c>
      <c r="V266" t="s">
        <v>4057</v>
      </c>
      <c r="Z266">
        <v>116.1736295</v>
      </c>
      <c r="AA266">
        <v>-8.6904609480000001</v>
      </c>
      <c r="AB266" t="s">
        <v>4058</v>
      </c>
      <c r="AC266" t="s">
        <v>284</v>
      </c>
      <c r="AL266" t="s">
        <v>217</v>
      </c>
      <c r="AM266" t="s">
        <v>4059</v>
      </c>
      <c r="AN266" t="s">
        <v>6</v>
      </c>
      <c r="AO266" s="57">
        <v>46212.684479166666</v>
      </c>
      <c r="AQ266" t="s">
        <v>2161</v>
      </c>
      <c r="AR266" t="s">
        <v>218</v>
      </c>
      <c r="AS266" t="s">
        <v>900</v>
      </c>
      <c r="AT266" t="s">
        <v>230</v>
      </c>
      <c r="AU266">
        <v>20260908</v>
      </c>
      <c r="AV266" t="s">
        <v>221</v>
      </c>
      <c r="AW266" t="s">
        <v>1539</v>
      </c>
      <c r="AX266" t="s">
        <v>222</v>
      </c>
      <c r="BA266" s="57">
        <v>46272.291666666664</v>
      </c>
      <c r="BB266" t="s">
        <v>4059</v>
      </c>
      <c r="BC266">
        <v>2026</v>
      </c>
      <c r="BD266">
        <v>9</v>
      </c>
      <c r="BE266">
        <v>8</v>
      </c>
      <c r="BF266" s="6">
        <f t="shared" si="12"/>
        <v>46273</v>
      </c>
      <c r="BG266">
        <f t="shared" si="13"/>
        <v>0.70833333333575865</v>
      </c>
      <c r="BH266" t="str">
        <f t="shared" si="14"/>
        <v>COMPLY</v>
      </c>
      <c r="BI266" t="str">
        <f>VLOOKUP(H266,Sheet2!$A$1:$B$270,2,FALSE)</f>
        <v>SELONG</v>
      </c>
    </row>
    <row r="267" spans="1:61">
      <c r="A267">
        <v>301</v>
      </c>
      <c r="B267">
        <v>1002574880</v>
      </c>
      <c r="C267">
        <v>3</v>
      </c>
      <c r="D267" t="s">
        <v>49</v>
      </c>
      <c r="E267">
        <v>4</v>
      </c>
      <c r="F267" t="s">
        <v>250</v>
      </c>
      <c r="G267" t="s">
        <v>539</v>
      </c>
      <c r="H267" t="s">
        <v>577</v>
      </c>
      <c r="I267" t="s">
        <v>212</v>
      </c>
      <c r="J267" t="s">
        <v>213</v>
      </c>
      <c r="K267" t="s">
        <v>149</v>
      </c>
      <c r="M267" t="s">
        <v>76</v>
      </c>
      <c r="N267" t="s">
        <v>215</v>
      </c>
      <c r="O267" s="57">
        <v>46272.547800925924</v>
      </c>
      <c r="P267" s="57">
        <v>46272.630127314813</v>
      </c>
      <c r="Q267">
        <v>69384143</v>
      </c>
      <c r="S267">
        <v>142214107664</v>
      </c>
      <c r="T267" t="s">
        <v>4060</v>
      </c>
      <c r="U267" t="s">
        <v>4061</v>
      </c>
      <c r="V267" t="s">
        <v>4062</v>
      </c>
      <c r="Z267">
        <v>108.94684096715901</v>
      </c>
      <c r="AA267">
        <v>-6.9704429689385696</v>
      </c>
      <c r="AB267" t="s">
        <v>4063</v>
      </c>
      <c r="AC267" t="s">
        <v>216</v>
      </c>
      <c r="AL267" t="s">
        <v>217</v>
      </c>
      <c r="AM267" t="s">
        <v>4064</v>
      </c>
      <c r="AN267" t="s">
        <v>6</v>
      </c>
      <c r="AO267" s="57">
        <v>46212.548761574071</v>
      </c>
      <c r="AR267" t="s">
        <v>218</v>
      </c>
      <c r="AS267" t="s">
        <v>908</v>
      </c>
      <c r="AT267" t="s">
        <v>230</v>
      </c>
      <c r="AU267">
        <v>20260907</v>
      </c>
      <c r="AV267" t="s">
        <v>221</v>
      </c>
      <c r="AW267" t="s">
        <v>4065</v>
      </c>
      <c r="AX267" t="s">
        <v>222</v>
      </c>
      <c r="BA267" s="57">
        <v>46272.291666666664</v>
      </c>
      <c r="BB267" t="s">
        <v>4064</v>
      </c>
      <c r="BC267">
        <v>2026</v>
      </c>
      <c r="BD267">
        <v>9</v>
      </c>
      <c r="BE267">
        <v>7</v>
      </c>
      <c r="BF267" s="6">
        <f t="shared" si="12"/>
        <v>46272</v>
      </c>
      <c r="BG267">
        <f t="shared" si="13"/>
        <v>-0.29166666666424135</v>
      </c>
      <c r="BH267" t="str">
        <f t="shared" si="14"/>
        <v>COMPLY</v>
      </c>
      <c r="BI267" t="e">
        <f>VLOOKUP(H267,Sheet2!$A$1:$B$270,2,FALSE)</f>
        <v>#N/A</v>
      </c>
    </row>
    <row r="268" spans="1:61">
      <c r="A268">
        <v>302</v>
      </c>
      <c r="B268">
        <v>1002574875</v>
      </c>
      <c r="C268">
        <v>3</v>
      </c>
      <c r="D268" t="s">
        <v>55</v>
      </c>
      <c r="E268">
        <v>5</v>
      </c>
      <c r="F268" t="s">
        <v>261</v>
      </c>
      <c r="G268" t="s">
        <v>123</v>
      </c>
      <c r="H268" t="s">
        <v>267</v>
      </c>
      <c r="I268" t="s">
        <v>212</v>
      </c>
      <c r="J268" t="s">
        <v>213</v>
      </c>
      <c r="K268" t="s">
        <v>149</v>
      </c>
      <c r="M268" t="s">
        <v>76</v>
      </c>
      <c r="N268" t="s">
        <v>215</v>
      </c>
      <c r="O268" s="57">
        <v>46272.54755787037</v>
      </c>
      <c r="P268" s="57">
        <v>46272.632800925923</v>
      </c>
      <c r="Q268">
        <v>69384442</v>
      </c>
      <c r="R268">
        <v>3135963059</v>
      </c>
      <c r="S268">
        <v>152407282306</v>
      </c>
      <c r="T268" t="s">
        <v>4066</v>
      </c>
      <c r="U268" t="s">
        <v>4067</v>
      </c>
      <c r="V268" t="s">
        <v>4068</v>
      </c>
      <c r="Z268">
        <v>112.77670559000001</v>
      </c>
      <c r="AA268">
        <v>-7.2608013830000004</v>
      </c>
      <c r="AB268" t="s">
        <v>4069</v>
      </c>
      <c r="AC268" t="s">
        <v>216</v>
      </c>
      <c r="AL268" t="s">
        <v>217</v>
      </c>
      <c r="AM268" t="s">
        <v>4070</v>
      </c>
      <c r="AN268" t="s">
        <v>6</v>
      </c>
      <c r="AO268" s="57">
        <v>46212.548761574071</v>
      </c>
      <c r="AR268" t="s">
        <v>218</v>
      </c>
      <c r="AS268" t="s">
        <v>123</v>
      </c>
      <c r="AT268" t="s">
        <v>230</v>
      </c>
      <c r="AU268">
        <v>20260907</v>
      </c>
      <c r="AV268" t="s">
        <v>221</v>
      </c>
      <c r="AW268" t="s">
        <v>585</v>
      </c>
      <c r="AX268" t="s">
        <v>222</v>
      </c>
      <c r="BA268" s="57">
        <v>46272.291666666664</v>
      </c>
      <c r="BB268" t="s">
        <v>4070</v>
      </c>
      <c r="BC268">
        <v>2026</v>
      </c>
      <c r="BD268">
        <v>9</v>
      </c>
      <c r="BE268">
        <v>7</v>
      </c>
      <c r="BF268" s="6">
        <f t="shared" si="12"/>
        <v>46272</v>
      </c>
      <c r="BG268">
        <f t="shared" si="13"/>
        <v>-0.29166666666424135</v>
      </c>
      <c r="BH268" t="str">
        <f t="shared" si="14"/>
        <v>COMPLY</v>
      </c>
      <c r="BI268" t="str">
        <f>VLOOKUP(H268,Sheet2!$A$1:$B$270,2,FALSE)</f>
        <v>SURABAYA UTARA</v>
      </c>
    </row>
    <row r="269" spans="1:61">
      <c r="A269">
        <v>303</v>
      </c>
      <c r="B269">
        <v>1002575104</v>
      </c>
      <c r="C269">
        <v>3</v>
      </c>
      <c r="D269" t="s">
        <v>38</v>
      </c>
      <c r="E269">
        <v>5</v>
      </c>
      <c r="F269" t="s">
        <v>92</v>
      </c>
      <c r="G269" t="s">
        <v>89</v>
      </c>
      <c r="H269" t="s">
        <v>399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46272.583298611113</v>
      </c>
      <c r="P269" s="57">
        <v>46273.834456018521</v>
      </c>
      <c r="Q269">
        <v>69385332</v>
      </c>
      <c r="S269">
        <v>152609258720</v>
      </c>
      <c r="T269" t="s">
        <v>4071</v>
      </c>
      <c r="U269" t="s">
        <v>4072</v>
      </c>
      <c r="V269" t="s">
        <v>4073</v>
      </c>
      <c r="Z269">
        <v>111.885913899999</v>
      </c>
      <c r="AA269">
        <v>-7.1525873999999998</v>
      </c>
      <c r="AB269" t="s">
        <v>4074</v>
      </c>
      <c r="AC269" t="s">
        <v>236</v>
      </c>
      <c r="AL269" t="s">
        <v>217</v>
      </c>
      <c r="AM269" t="s">
        <v>3467</v>
      </c>
      <c r="AN269" t="s">
        <v>6</v>
      </c>
      <c r="AO269" s="57">
        <v>46212.590370370373</v>
      </c>
      <c r="AP269" s="57">
        <v>46275.625</v>
      </c>
      <c r="AR269" t="s">
        <v>218</v>
      </c>
      <c r="AS269" t="s">
        <v>219</v>
      </c>
      <c r="AT269" t="s">
        <v>230</v>
      </c>
      <c r="AU269">
        <v>20260908</v>
      </c>
      <c r="AV269" t="s">
        <v>221</v>
      </c>
      <c r="AW269" t="s">
        <v>883</v>
      </c>
      <c r="AX269" t="s">
        <v>222</v>
      </c>
      <c r="BA269" s="57">
        <v>46275.625</v>
      </c>
      <c r="BB269" t="s">
        <v>3467</v>
      </c>
      <c r="BC269">
        <v>2026</v>
      </c>
      <c r="BD269">
        <v>9</v>
      </c>
      <c r="BE269">
        <v>8</v>
      </c>
      <c r="BF269" s="6">
        <f t="shared" si="12"/>
        <v>46273</v>
      </c>
      <c r="BG269">
        <f t="shared" si="13"/>
        <v>-2.625</v>
      </c>
      <c r="BH269" t="str">
        <f t="shared" si="14"/>
        <v>COMPLY</v>
      </c>
      <c r="BI269" t="str">
        <f>VLOOKUP(H269,Sheet2!$A$1:$B$270,2,FALSE)</f>
        <v>BOJONEGORO</v>
      </c>
    </row>
    <row r="270" spans="1:61">
      <c r="A270">
        <v>304</v>
      </c>
      <c r="B270">
        <v>1002574027</v>
      </c>
      <c r="C270">
        <v>3</v>
      </c>
      <c r="D270" t="s">
        <v>38</v>
      </c>
      <c r="E270">
        <v>5</v>
      </c>
      <c r="F270" t="s">
        <v>248</v>
      </c>
      <c r="G270" t="s">
        <v>87</v>
      </c>
      <c r="H270" t="s">
        <v>439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46272.391631944447</v>
      </c>
      <c r="P270" s="57">
        <v>46273.612881944442</v>
      </c>
      <c r="Q270">
        <v>69384997</v>
      </c>
      <c r="S270">
        <v>152710214306</v>
      </c>
      <c r="T270" t="s">
        <v>4075</v>
      </c>
      <c r="U270" t="s">
        <v>4076</v>
      </c>
      <c r="V270" t="s">
        <v>4077</v>
      </c>
      <c r="Z270">
        <v>112.74556967885</v>
      </c>
      <c r="AA270">
        <v>-7.9495653579349996</v>
      </c>
      <c r="AB270" t="s">
        <v>4078</v>
      </c>
      <c r="AC270" t="s">
        <v>236</v>
      </c>
      <c r="AL270" t="s">
        <v>217</v>
      </c>
      <c r="AM270" t="s">
        <v>4079</v>
      </c>
      <c r="AN270" t="s">
        <v>6</v>
      </c>
      <c r="AO270" s="57">
        <v>46212.392395833333</v>
      </c>
      <c r="AP270" s="57">
        <v>46273.333333333336</v>
      </c>
      <c r="AR270" t="s">
        <v>218</v>
      </c>
      <c r="AS270" t="s">
        <v>586</v>
      </c>
      <c r="AT270" t="s">
        <v>230</v>
      </c>
      <c r="AU270">
        <v>20260908</v>
      </c>
      <c r="AV270" t="s">
        <v>221</v>
      </c>
      <c r="AW270" t="s">
        <v>886</v>
      </c>
      <c r="AX270" t="s">
        <v>222</v>
      </c>
      <c r="BA270" s="57">
        <v>46273.333333333336</v>
      </c>
      <c r="BB270" t="s">
        <v>4079</v>
      </c>
      <c r="BC270">
        <v>2026</v>
      </c>
      <c r="BD270">
        <v>9</v>
      </c>
      <c r="BE270">
        <v>8</v>
      </c>
      <c r="BF270" s="6">
        <f t="shared" si="12"/>
        <v>46273</v>
      </c>
      <c r="BG270">
        <f t="shared" si="13"/>
        <v>-0.33333333333575865</v>
      </c>
      <c r="BH270" t="str">
        <f t="shared" si="14"/>
        <v>COMPLY</v>
      </c>
      <c r="BI270" t="str">
        <f>VLOOKUP(H270,Sheet2!$A$1:$B$270,2,FALSE)</f>
        <v>BATU</v>
      </c>
    </row>
    <row r="271" spans="1:61">
      <c r="A271">
        <v>305</v>
      </c>
      <c r="B271">
        <v>1002575331</v>
      </c>
      <c r="C271">
        <v>3</v>
      </c>
      <c r="D271" t="s">
        <v>38</v>
      </c>
      <c r="E271">
        <v>5</v>
      </c>
      <c r="F271" t="s">
        <v>248</v>
      </c>
      <c r="G271" t="s">
        <v>91</v>
      </c>
      <c r="H271" t="s">
        <v>515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46272.618703703702</v>
      </c>
      <c r="P271" s="57">
        <v>46273.657800925925</v>
      </c>
      <c r="Q271">
        <v>69385409</v>
      </c>
      <c r="S271">
        <v>152726201460</v>
      </c>
      <c r="T271" t="s">
        <v>4080</v>
      </c>
      <c r="U271" t="s">
        <v>4081</v>
      </c>
      <c r="V271" t="s">
        <v>4082</v>
      </c>
      <c r="Z271">
        <v>112.429552450776</v>
      </c>
      <c r="AA271">
        <v>-8.2878476804077597</v>
      </c>
      <c r="AB271" t="s">
        <v>4083</v>
      </c>
      <c r="AC271" t="s">
        <v>216</v>
      </c>
      <c r="AL271" t="s">
        <v>217</v>
      </c>
      <c r="AM271" t="s">
        <v>4084</v>
      </c>
      <c r="AN271" t="s">
        <v>6</v>
      </c>
      <c r="AO271" s="57">
        <v>46212.621689814812</v>
      </c>
      <c r="AP271" s="57">
        <v>46273.541666666664</v>
      </c>
      <c r="AR271" t="s">
        <v>218</v>
      </c>
      <c r="AS271" t="s">
        <v>91</v>
      </c>
      <c r="AT271" t="s">
        <v>230</v>
      </c>
      <c r="AU271">
        <v>20260908</v>
      </c>
      <c r="AV271" t="s">
        <v>221</v>
      </c>
      <c r="AW271" t="s">
        <v>885</v>
      </c>
      <c r="AX271" t="s">
        <v>222</v>
      </c>
      <c r="BA271" s="57">
        <v>46273.541666666664</v>
      </c>
      <c r="BB271" t="s">
        <v>4084</v>
      </c>
      <c r="BC271">
        <v>2026</v>
      </c>
      <c r="BD271">
        <v>9</v>
      </c>
      <c r="BE271">
        <v>8</v>
      </c>
      <c r="BF271" s="6">
        <f t="shared" si="12"/>
        <v>46273</v>
      </c>
      <c r="BG271">
        <f t="shared" si="13"/>
        <v>-0.54166666666424135</v>
      </c>
      <c r="BH271" t="str">
        <f t="shared" si="14"/>
        <v>COMPLY</v>
      </c>
      <c r="BI271" t="str">
        <f>VLOOKUP(H271,Sheet2!$A$1:$B$270,2,FALSE)</f>
        <v>MALANG</v>
      </c>
    </row>
    <row r="272" spans="1:61">
      <c r="A272">
        <v>306</v>
      </c>
      <c r="B272">
        <v>1002575945</v>
      </c>
      <c r="C272">
        <v>3</v>
      </c>
      <c r="D272" t="s">
        <v>42</v>
      </c>
      <c r="E272">
        <v>5</v>
      </c>
      <c r="F272" t="s">
        <v>102</v>
      </c>
      <c r="G272" t="s">
        <v>100</v>
      </c>
      <c r="H272" t="s">
        <v>368</v>
      </c>
      <c r="I272" t="s">
        <v>212</v>
      </c>
      <c r="J272" t="s">
        <v>213</v>
      </c>
      <c r="K272" t="s">
        <v>149</v>
      </c>
      <c r="L272" t="s">
        <v>1751</v>
      </c>
      <c r="M272" t="s">
        <v>76</v>
      </c>
      <c r="N272" t="s">
        <v>215</v>
      </c>
      <c r="O272" s="57">
        <v>46272.802048611113</v>
      </c>
      <c r="P272" s="57">
        <v>46273.798900462964</v>
      </c>
      <c r="Q272">
        <v>69385639</v>
      </c>
      <c r="R272">
        <v>3322012014</v>
      </c>
      <c r="S272">
        <v>152525202536</v>
      </c>
      <c r="T272" t="s">
        <v>4085</v>
      </c>
      <c r="U272" t="s">
        <v>4086</v>
      </c>
      <c r="V272" t="s">
        <v>4087</v>
      </c>
      <c r="Z272">
        <v>113.993354873474</v>
      </c>
      <c r="AA272">
        <v>-7.9795168552066498</v>
      </c>
      <c r="AB272" t="s">
        <v>4088</v>
      </c>
      <c r="AC272" t="s">
        <v>236</v>
      </c>
      <c r="AL272" t="s">
        <v>217</v>
      </c>
      <c r="AM272" t="s">
        <v>4089</v>
      </c>
      <c r="AN272" t="s">
        <v>6</v>
      </c>
      <c r="AO272" s="57">
        <v>46212.809502314813</v>
      </c>
      <c r="AP272" s="57">
        <v>46274.333333333336</v>
      </c>
      <c r="AR272" t="s">
        <v>218</v>
      </c>
      <c r="AS272" t="s">
        <v>100</v>
      </c>
      <c r="AT272" t="s">
        <v>230</v>
      </c>
      <c r="AU272">
        <v>20260908</v>
      </c>
      <c r="AV272" t="s">
        <v>221</v>
      </c>
      <c r="AW272" t="s">
        <v>2458</v>
      </c>
      <c r="AX272" t="s">
        <v>222</v>
      </c>
      <c r="BA272" s="57">
        <v>46274.333333333336</v>
      </c>
      <c r="BB272" t="s">
        <v>4089</v>
      </c>
      <c r="BC272">
        <v>2026</v>
      </c>
      <c r="BD272">
        <v>9</v>
      </c>
      <c r="BE272">
        <v>8</v>
      </c>
      <c r="BF272" s="6">
        <f t="shared" si="12"/>
        <v>46273</v>
      </c>
      <c r="BG272">
        <f t="shared" si="13"/>
        <v>-1.3333333333357587</v>
      </c>
      <c r="BH272" t="str">
        <f t="shared" si="14"/>
        <v>COMPLY</v>
      </c>
      <c r="BI272" t="str">
        <f>VLOOKUP(H272,Sheet2!$A$1:$B$270,2,FALSE)</f>
        <v>JEMBER</v>
      </c>
    </row>
    <row r="273" spans="1:61">
      <c r="A273">
        <v>307</v>
      </c>
      <c r="B273">
        <v>1002575316</v>
      </c>
      <c r="C273">
        <v>3</v>
      </c>
      <c r="D273" t="s">
        <v>38</v>
      </c>
      <c r="E273">
        <v>5</v>
      </c>
      <c r="F273" t="s">
        <v>92</v>
      </c>
      <c r="G273" t="s">
        <v>95</v>
      </c>
      <c r="H273" t="s">
        <v>244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46272.616631944446</v>
      </c>
      <c r="P273" s="57">
        <v>46273.807314814818</v>
      </c>
      <c r="Q273">
        <v>69385405</v>
      </c>
      <c r="S273">
        <v>152604231116</v>
      </c>
      <c r="T273" t="s">
        <v>3471</v>
      </c>
      <c r="U273" t="s">
        <v>4090</v>
      </c>
      <c r="V273" t="s">
        <v>4091</v>
      </c>
      <c r="Z273">
        <v>111.4909162</v>
      </c>
      <c r="AA273">
        <v>-7.8563220999999999</v>
      </c>
      <c r="AB273" t="s">
        <v>4092</v>
      </c>
      <c r="AC273" t="s">
        <v>236</v>
      </c>
      <c r="AL273" t="s">
        <v>217</v>
      </c>
      <c r="AM273" t="s">
        <v>4093</v>
      </c>
      <c r="AN273" t="s">
        <v>6</v>
      </c>
      <c r="AO273" s="57">
        <v>46212.621689814812</v>
      </c>
      <c r="AP273" s="57">
        <v>46273.541666666664</v>
      </c>
      <c r="AR273" t="s">
        <v>218</v>
      </c>
      <c r="AS273" t="s">
        <v>2793</v>
      </c>
      <c r="AT273" t="s">
        <v>230</v>
      </c>
      <c r="AU273">
        <v>20260908</v>
      </c>
      <c r="AV273" t="s">
        <v>221</v>
      </c>
      <c r="AW273" t="s">
        <v>882</v>
      </c>
      <c r="AX273" t="s">
        <v>222</v>
      </c>
      <c r="BA273" s="57">
        <v>46273.541666666664</v>
      </c>
      <c r="BB273" t="s">
        <v>4093</v>
      </c>
      <c r="BC273">
        <v>2026</v>
      </c>
      <c r="BD273">
        <v>9</v>
      </c>
      <c r="BE273">
        <v>8</v>
      </c>
      <c r="BF273" s="6">
        <f t="shared" si="12"/>
        <v>46273</v>
      </c>
      <c r="BG273">
        <f t="shared" si="13"/>
        <v>-0.54166666666424135</v>
      </c>
      <c r="BH273" t="str">
        <f t="shared" si="14"/>
        <v>COMPLY</v>
      </c>
      <c r="BI273" t="str">
        <f>VLOOKUP(H273,Sheet2!$A$1:$B$270,2,FALSE)</f>
        <v>PONOROGO</v>
      </c>
    </row>
    <row r="274" spans="1:61">
      <c r="A274">
        <v>309</v>
      </c>
      <c r="B274">
        <v>1002575292</v>
      </c>
      <c r="C274">
        <v>3</v>
      </c>
      <c r="D274" t="s">
        <v>55</v>
      </c>
      <c r="E274">
        <v>5</v>
      </c>
      <c r="F274" t="s">
        <v>261</v>
      </c>
      <c r="G274" t="s">
        <v>122</v>
      </c>
      <c r="H274" t="s">
        <v>291</v>
      </c>
      <c r="I274" t="s">
        <v>212</v>
      </c>
      <c r="J274" t="s">
        <v>213</v>
      </c>
      <c r="K274" t="s">
        <v>149</v>
      </c>
      <c r="M274" t="s">
        <v>76</v>
      </c>
      <c r="N274" t="s">
        <v>215</v>
      </c>
      <c r="O274" s="57">
        <v>46272.613217592596</v>
      </c>
      <c r="P274" s="57">
        <v>46272.651863425926</v>
      </c>
      <c r="Q274">
        <v>69383139</v>
      </c>
      <c r="S274">
        <v>152446246365</v>
      </c>
      <c r="T274" t="s">
        <v>2584</v>
      </c>
      <c r="U274" t="s">
        <v>4094</v>
      </c>
      <c r="V274" t="s">
        <v>4095</v>
      </c>
      <c r="Z274">
        <v>112.5737606</v>
      </c>
      <c r="AA274">
        <v>-7.2489121000000001</v>
      </c>
      <c r="AB274" t="s">
        <v>2587</v>
      </c>
      <c r="AC274" t="s">
        <v>216</v>
      </c>
      <c r="AL274" t="s">
        <v>217</v>
      </c>
      <c r="AM274" t="s">
        <v>4096</v>
      </c>
      <c r="AN274" t="s">
        <v>6</v>
      </c>
      <c r="AO274" s="57">
        <v>46212.621689814812</v>
      </c>
      <c r="AR274" t="s">
        <v>218</v>
      </c>
      <c r="AS274" t="s">
        <v>1764</v>
      </c>
      <c r="AT274" t="s">
        <v>230</v>
      </c>
      <c r="AU274">
        <v>20260907</v>
      </c>
      <c r="AV274" t="s">
        <v>221</v>
      </c>
      <c r="AW274" t="s">
        <v>545</v>
      </c>
      <c r="AX274" t="s">
        <v>222</v>
      </c>
      <c r="BA274" s="57">
        <v>46272.291666666664</v>
      </c>
      <c r="BB274" t="s">
        <v>4096</v>
      </c>
      <c r="BC274">
        <v>2026</v>
      </c>
      <c r="BD274">
        <v>9</v>
      </c>
      <c r="BE274">
        <v>7</v>
      </c>
      <c r="BF274" s="6">
        <f t="shared" si="12"/>
        <v>46272</v>
      </c>
      <c r="BG274">
        <f t="shared" si="13"/>
        <v>-0.29166666666424135</v>
      </c>
      <c r="BH274" t="str">
        <f t="shared" si="14"/>
        <v>COMPLY</v>
      </c>
      <c r="BI274" t="str">
        <f>VLOOKUP(H274,Sheet2!$A$1:$B$270,2,FALSE)</f>
        <v>GRESIK</v>
      </c>
    </row>
    <row r="275" spans="1:61">
      <c r="A275">
        <v>310</v>
      </c>
      <c r="B275">
        <v>1002575128</v>
      </c>
      <c r="C275">
        <v>3</v>
      </c>
      <c r="D275" t="s">
        <v>49</v>
      </c>
      <c r="E275">
        <v>4</v>
      </c>
      <c r="F275" t="s">
        <v>245</v>
      </c>
      <c r="G275" t="s">
        <v>564</v>
      </c>
      <c r="H275" t="s">
        <v>565</v>
      </c>
      <c r="I275" t="s">
        <v>212</v>
      </c>
      <c r="J275" t="s">
        <v>213</v>
      </c>
      <c r="K275" t="s">
        <v>149</v>
      </c>
      <c r="M275" t="s">
        <v>76</v>
      </c>
      <c r="N275" t="s">
        <v>215</v>
      </c>
      <c r="O275" s="57">
        <v>46272.587858796294</v>
      </c>
      <c r="P275" s="57">
        <v>46272.651400462964</v>
      </c>
      <c r="Q275">
        <v>69384251</v>
      </c>
      <c r="S275">
        <v>142434111621</v>
      </c>
      <c r="T275" t="s">
        <v>4097</v>
      </c>
      <c r="U275" t="s">
        <v>4098</v>
      </c>
      <c r="V275" t="s">
        <v>4099</v>
      </c>
      <c r="Z275">
        <v>110.50448337788499</v>
      </c>
      <c r="AA275">
        <v>-7.3235308900007601</v>
      </c>
      <c r="AB275" t="s">
        <v>4100</v>
      </c>
      <c r="AC275" t="s">
        <v>216</v>
      </c>
      <c r="AL275" t="s">
        <v>217</v>
      </c>
      <c r="AM275" t="s">
        <v>4101</v>
      </c>
      <c r="AN275" t="s">
        <v>6</v>
      </c>
      <c r="AO275" s="57">
        <v>46212.590370370373</v>
      </c>
      <c r="AR275" t="s">
        <v>218</v>
      </c>
      <c r="AS275" t="s">
        <v>219</v>
      </c>
      <c r="AT275" t="s">
        <v>230</v>
      </c>
      <c r="AU275">
        <v>20260907</v>
      </c>
      <c r="AV275" t="s">
        <v>221</v>
      </c>
      <c r="AW275" t="s">
        <v>545</v>
      </c>
      <c r="AX275" t="s">
        <v>222</v>
      </c>
      <c r="BA275" s="57">
        <v>46272.291666666664</v>
      </c>
      <c r="BB275" t="s">
        <v>4101</v>
      </c>
      <c r="BC275">
        <v>2026</v>
      </c>
      <c r="BD275">
        <v>9</v>
      </c>
      <c r="BE275">
        <v>7</v>
      </c>
      <c r="BF275" s="6">
        <f t="shared" si="12"/>
        <v>46272</v>
      </c>
      <c r="BG275">
        <f t="shared" si="13"/>
        <v>-0.29166666666424135</v>
      </c>
      <c r="BH275" t="str">
        <f t="shared" si="14"/>
        <v>COMPLY</v>
      </c>
      <c r="BI275" t="e">
        <f>VLOOKUP(H275,Sheet2!$A$1:$B$270,2,FALSE)</f>
        <v>#N/A</v>
      </c>
    </row>
    <row r="276" spans="1:61">
      <c r="A276">
        <v>311</v>
      </c>
      <c r="B276">
        <v>1002575284</v>
      </c>
      <c r="C276">
        <v>3</v>
      </c>
      <c r="D276" t="s">
        <v>49</v>
      </c>
      <c r="E276">
        <v>4</v>
      </c>
      <c r="F276" t="s">
        <v>245</v>
      </c>
      <c r="G276" t="s">
        <v>246</v>
      </c>
      <c r="H276" t="s">
        <v>2594</v>
      </c>
      <c r="I276" t="s">
        <v>212</v>
      </c>
      <c r="J276" t="s">
        <v>213</v>
      </c>
      <c r="K276" t="s">
        <v>149</v>
      </c>
      <c r="M276" t="s">
        <v>76</v>
      </c>
      <c r="N276" t="s">
        <v>215</v>
      </c>
      <c r="O276" s="57">
        <v>46272.617118055554</v>
      </c>
      <c r="P276" s="57">
        <v>46273.368263888886</v>
      </c>
      <c r="Q276">
        <v>69384409</v>
      </c>
      <c r="S276">
        <v>141423136836</v>
      </c>
      <c r="T276" t="s">
        <v>4102</v>
      </c>
      <c r="U276" t="s">
        <v>4103</v>
      </c>
      <c r="V276" t="s">
        <v>4104</v>
      </c>
      <c r="Z276">
        <v>110.421251</v>
      </c>
      <c r="AA276">
        <v>-7.0475849999999998</v>
      </c>
      <c r="AB276" t="s">
        <v>4105</v>
      </c>
      <c r="AC276" t="s">
        <v>216</v>
      </c>
      <c r="AL276" t="s">
        <v>217</v>
      </c>
      <c r="AM276" t="s">
        <v>4106</v>
      </c>
      <c r="AN276" t="s">
        <v>6</v>
      </c>
      <c r="AO276" s="57">
        <v>46212.621689814812</v>
      </c>
      <c r="AR276" t="s">
        <v>218</v>
      </c>
      <c r="AS276" t="s">
        <v>219</v>
      </c>
      <c r="AT276" t="s">
        <v>230</v>
      </c>
      <c r="AU276">
        <v>20260908</v>
      </c>
      <c r="AV276" t="s">
        <v>221</v>
      </c>
      <c r="AW276" t="s">
        <v>545</v>
      </c>
      <c r="AX276" t="s">
        <v>222</v>
      </c>
      <c r="BA276" s="57">
        <v>46272.291666666664</v>
      </c>
      <c r="BB276" t="s">
        <v>4106</v>
      </c>
      <c r="BC276">
        <v>2026</v>
      </c>
      <c r="BD276">
        <v>9</v>
      </c>
      <c r="BE276">
        <v>8</v>
      </c>
      <c r="BF276" s="6">
        <f t="shared" si="12"/>
        <v>46273</v>
      </c>
      <c r="BG276">
        <f t="shared" si="13"/>
        <v>0.70833333333575865</v>
      </c>
      <c r="BH276" t="str">
        <f t="shared" si="14"/>
        <v>COMPLY</v>
      </c>
      <c r="BI276" t="e">
        <f>VLOOKUP(H276,Sheet2!$A$1:$B$270,2,FALSE)</f>
        <v>#N/A</v>
      </c>
    </row>
    <row r="277" spans="1:61">
      <c r="A277">
        <v>312</v>
      </c>
      <c r="B277">
        <v>1002574012</v>
      </c>
      <c r="C277">
        <v>3</v>
      </c>
      <c r="D277" t="s">
        <v>49</v>
      </c>
      <c r="E277">
        <v>4</v>
      </c>
      <c r="F277" t="s">
        <v>250</v>
      </c>
      <c r="G277" t="s">
        <v>4107</v>
      </c>
      <c r="H277" t="s">
        <v>4108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46272.389548611114</v>
      </c>
      <c r="P277" s="57">
        <v>46273.741446759261</v>
      </c>
      <c r="Q277">
        <v>69384996</v>
      </c>
      <c r="S277">
        <v>142200200975</v>
      </c>
      <c r="T277" t="s">
        <v>4109</v>
      </c>
      <c r="U277" t="s">
        <v>4110</v>
      </c>
      <c r="V277" t="s">
        <v>4111</v>
      </c>
      <c r="Z277">
        <v>109.9023114</v>
      </c>
      <c r="AA277">
        <v>-6.9768762000000004</v>
      </c>
      <c r="AB277" t="s">
        <v>4112</v>
      </c>
      <c r="AC277" t="s">
        <v>236</v>
      </c>
      <c r="AL277" t="s">
        <v>217</v>
      </c>
      <c r="AM277" t="s">
        <v>4113</v>
      </c>
      <c r="AN277" t="s">
        <v>6</v>
      </c>
      <c r="AO277" s="57">
        <v>46212.392395833333</v>
      </c>
      <c r="AP277" s="57">
        <v>46273.333333333336</v>
      </c>
      <c r="AR277" t="s">
        <v>218</v>
      </c>
      <c r="AS277" t="s">
        <v>4114</v>
      </c>
      <c r="AT277" t="s">
        <v>230</v>
      </c>
      <c r="AU277">
        <v>20260908</v>
      </c>
      <c r="AV277" t="s">
        <v>221</v>
      </c>
      <c r="AW277" t="s">
        <v>887</v>
      </c>
      <c r="AX277" t="s">
        <v>222</v>
      </c>
      <c r="BA277" s="57">
        <v>46273.333333333336</v>
      </c>
      <c r="BB277" t="s">
        <v>4113</v>
      </c>
      <c r="BC277">
        <v>2026</v>
      </c>
      <c r="BD277">
        <v>9</v>
      </c>
      <c r="BE277">
        <v>8</v>
      </c>
      <c r="BF277" s="6">
        <f t="shared" si="12"/>
        <v>46273</v>
      </c>
      <c r="BG277">
        <f t="shared" si="13"/>
        <v>-0.33333333333575865</v>
      </c>
      <c r="BH277" t="str">
        <f t="shared" si="14"/>
        <v>COMPLY</v>
      </c>
      <c r="BI277" t="e">
        <f>VLOOKUP(H277,Sheet2!$A$1:$B$270,2,FALSE)</f>
        <v>#N/A</v>
      </c>
    </row>
    <row r="278" spans="1:61">
      <c r="A278">
        <v>314</v>
      </c>
      <c r="B278">
        <v>1002575952</v>
      </c>
      <c r="C278">
        <v>3</v>
      </c>
      <c r="D278" t="s">
        <v>55</v>
      </c>
      <c r="E278">
        <v>5</v>
      </c>
      <c r="F278" t="s">
        <v>261</v>
      </c>
      <c r="G278" t="s">
        <v>125</v>
      </c>
      <c r="H278" t="s">
        <v>349</v>
      </c>
      <c r="I278" t="s">
        <v>212</v>
      </c>
      <c r="J278" t="s">
        <v>213</v>
      </c>
      <c r="K278" t="s">
        <v>149</v>
      </c>
      <c r="L278" t="s">
        <v>1751</v>
      </c>
      <c r="M278" t="s">
        <v>76</v>
      </c>
      <c r="N278" t="s">
        <v>215</v>
      </c>
      <c r="O278" s="57">
        <v>46272.818715277775</v>
      </c>
      <c r="P278" s="57">
        <v>46273.70758101852</v>
      </c>
      <c r="Q278">
        <v>69385641</v>
      </c>
      <c r="R278">
        <v>3228803005</v>
      </c>
      <c r="S278">
        <v>152457201380</v>
      </c>
      <c r="T278" t="s">
        <v>4115</v>
      </c>
      <c r="U278" t="s">
        <v>4116</v>
      </c>
      <c r="V278" t="s">
        <v>4117</v>
      </c>
      <c r="Z278">
        <v>112.382588</v>
      </c>
      <c r="AA278">
        <v>-6.9855559999999999</v>
      </c>
      <c r="AB278" t="s">
        <v>4118</v>
      </c>
      <c r="AC278" t="s">
        <v>236</v>
      </c>
      <c r="AL278" t="s">
        <v>217</v>
      </c>
      <c r="AM278" t="s">
        <v>4119</v>
      </c>
      <c r="AN278" t="s">
        <v>6</v>
      </c>
      <c r="AO278" s="57">
        <v>46212.819409722222</v>
      </c>
      <c r="AP278" s="57">
        <v>46274.458333333336</v>
      </c>
      <c r="AR278" t="s">
        <v>218</v>
      </c>
      <c r="AS278" t="s">
        <v>219</v>
      </c>
      <c r="AT278" t="s">
        <v>230</v>
      </c>
      <c r="AU278">
        <v>20260908</v>
      </c>
      <c r="AV278" t="s">
        <v>221</v>
      </c>
      <c r="AW278" t="s">
        <v>4120</v>
      </c>
      <c r="AX278" t="s">
        <v>222</v>
      </c>
      <c r="BA278" s="57">
        <v>46274.458333333336</v>
      </c>
      <c r="BB278" t="s">
        <v>4119</v>
      </c>
      <c r="BC278">
        <v>2026</v>
      </c>
      <c r="BD278">
        <v>9</v>
      </c>
      <c r="BE278">
        <v>8</v>
      </c>
      <c r="BF278" s="6">
        <f t="shared" si="12"/>
        <v>46273</v>
      </c>
      <c r="BG278">
        <f t="shared" si="13"/>
        <v>-1.4583333333357587</v>
      </c>
      <c r="BH278" t="str">
        <f t="shared" si="14"/>
        <v>COMPLY</v>
      </c>
      <c r="BI278" t="str">
        <f>VLOOKUP(H278,Sheet2!$A$1:$B$270,2,FALSE)</f>
        <v>GRESIK</v>
      </c>
    </row>
    <row r="279" spans="1:61">
      <c r="A279">
        <v>315</v>
      </c>
      <c r="B279">
        <v>1002575908</v>
      </c>
      <c r="C279">
        <v>3</v>
      </c>
      <c r="D279" t="s">
        <v>34</v>
      </c>
      <c r="E279">
        <v>5</v>
      </c>
      <c r="F279" t="s">
        <v>554</v>
      </c>
      <c r="G279" t="s">
        <v>80</v>
      </c>
      <c r="H279" t="s">
        <v>332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46272.754131944443</v>
      </c>
      <c r="P279" s="57">
        <v>46273.818842592591</v>
      </c>
      <c r="Q279">
        <v>69385628</v>
      </c>
      <c r="S279">
        <v>172411226196</v>
      </c>
      <c r="T279" t="s">
        <v>4121</v>
      </c>
      <c r="U279" t="s">
        <v>4122</v>
      </c>
      <c r="V279" t="s">
        <v>4123</v>
      </c>
      <c r="Z279">
        <v>114.647458911565</v>
      </c>
      <c r="AA279">
        <v>-8.4021715641036003</v>
      </c>
      <c r="AB279" t="s">
        <v>4124</v>
      </c>
      <c r="AC279" t="s">
        <v>236</v>
      </c>
      <c r="AL279" t="s">
        <v>217</v>
      </c>
      <c r="AM279" t="s">
        <v>4125</v>
      </c>
      <c r="AN279" t="s">
        <v>6</v>
      </c>
      <c r="AO279" s="57">
        <v>46212.757060185184</v>
      </c>
      <c r="AP279" s="57">
        <v>46273.625</v>
      </c>
      <c r="AR279" t="s">
        <v>218</v>
      </c>
      <c r="AS279" t="s">
        <v>809</v>
      </c>
      <c r="AT279" t="s">
        <v>230</v>
      </c>
      <c r="AU279">
        <v>20260908</v>
      </c>
      <c r="AV279" t="s">
        <v>221</v>
      </c>
      <c r="AW279" t="s">
        <v>882</v>
      </c>
      <c r="AX279" t="s">
        <v>222</v>
      </c>
      <c r="BA279" s="57">
        <v>46273.625</v>
      </c>
      <c r="BB279" t="s">
        <v>4125</v>
      </c>
      <c r="BC279">
        <v>2026</v>
      </c>
      <c r="BD279">
        <v>9</v>
      </c>
      <c r="BE279">
        <v>8</v>
      </c>
      <c r="BF279" s="6">
        <f t="shared" si="12"/>
        <v>46273</v>
      </c>
      <c r="BG279">
        <f t="shared" si="13"/>
        <v>-0.625</v>
      </c>
      <c r="BH279" t="str">
        <f t="shared" si="14"/>
        <v>COMPLY</v>
      </c>
      <c r="BI279" t="str">
        <f>VLOOKUP(H279,Sheet2!$A$1:$B$270,2,FALSE)</f>
        <v>TABANAN</v>
      </c>
    </row>
    <row r="280" spans="1:61">
      <c r="A280">
        <v>316</v>
      </c>
      <c r="B280">
        <v>1002575783</v>
      </c>
      <c r="C280">
        <v>3</v>
      </c>
      <c r="D280" t="s">
        <v>49</v>
      </c>
      <c r="E280">
        <v>4</v>
      </c>
      <c r="F280" t="s">
        <v>250</v>
      </c>
      <c r="G280" t="s">
        <v>539</v>
      </c>
      <c r="H280" t="s">
        <v>3253</v>
      </c>
      <c r="I280" t="s">
        <v>212</v>
      </c>
      <c r="J280" t="s">
        <v>213</v>
      </c>
      <c r="K280" t="s">
        <v>149</v>
      </c>
      <c r="M280" t="s">
        <v>76</v>
      </c>
      <c r="N280" t="s">
        <v>215</v>
      </c>
      <c r="O280" s="57">
        <v>46272.697789351849</v>
      </c>
      <c r="P280" s="57">
        <v>46272.843298611115</v>
      </c>
      <c r="Q280">
        <v>69383885</v>
      </c>
      <c r="S280">
        <v>146281109038</v>
      </c>
      <c r="T280" t="s">
        <v>4126</v>
      </c>
      <c r="U280" t="s">
        <v>4127</v>
      </c>
      <c r="V280" t="s">
        <v>4128</v>
      </c>
      <c r="Z280">
        <v>109.008112447575</v>
      </c>
      <c r="AA280">
        <v>-7.2597140143129302</v>
      </c>
      <c r="AB280" t="s">
        <v>4129</v>
      </c>
      <c r="AC280" t="s">
        <v>284</v>
      </c>
      <c r="AL280" t="s">
        <v>217</v>
      </c>
      <c r="AM280" t="s">
        <v>4130</v>
      </c>
      <c r="AN280" t="s">
        <v>6</v>
      </c>
      <c r="AO280" s="57">
        <v>46212.704895833333</v>
      </c>
      <c r="AR280" t="s">
        <v>218</v>
      </c>
      <c r="AS280" t="s">
        <v>3259</v>
      </c>
      <c r="AT280" t="s">
        <v>230</v>
      </c>
      <c r="AU280">
        <v>20260907</v>
      </c>
      <c r="AV280" t="s">
        <v>221</v>
      </c>
      <c r="AW280" t="s">
        <v>546</v>
      </c>
      <c r="AX280" t="s">
        <v>222</v>
      </c>
      <c r="BA280" s="57">
        <v>46272.291666666664</v>
      </c>
      <c r="BB280" t="s">
        <v>4130</v>
      </c>
      <c r="BC280">
        <v>2026</v>
      </c>
      <c r="BD280">
        <v>9</v>
      </c>
      <c r="BE280">
        <v>7</v>
      </c>
      <c r="BF280" s="6">
        <f t="shared" si="12"/>
        <v>46272</v>
      </c>
      <c r="BG280">
        <f t="shared" si="13"/>
        <v>-0.29166666666424135</v>
      </c>
      <c r="BH280" t="str">
        <f t="shared" si="14"/>
        <v>COMPLY</v>
      </c>
      <c r="BI280" t="e">
        <f>VLOOKUP(H280,Sheet2!$A$1:$B$270,2,FALSE)</f>
        <v>#N/A</v>
      </c>
    </row>
    <row r="281" spans="1:61">
      <c r="A281">
        <v>317</v>
      </c>
      <c r="B281">
        <v>1002574566</v>
      </c>
      <c r="C281">
        <v>3</v>
      </c>
      <c r="D281" t="s">
        <v>38</v>
      </c>
      <c r="E281">
        <v>5</v>
      </c>
      <c r="F281" t="s">
        <v>248</v>
      </c>
      <c r="G281" t="s">
        <v>87</v>
      </c>
      <c r="H281" t="s">
        <v>439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46272.472870370373</v>
      </c>
      <c r="P281" s="57">
        <v>46272.728101851855</v>
      </c>
      <c r="Q281">
        <v>69385123</v>
      </c>
      <c r="S281">
        <v>152710214308</v>
      </c>
      <c r="T281" t="s">
        <v>4131</v>
      </c>
      <c r="U281" t="s">
        <v>4132</v>
      </c>
      <c r="V281" t="s">
        <v>4133</v>
      </c>
      <c r="Z281">
        <v>112.7293131</v>
      </c>
      <c r="AA281">
        <v>-7.9523424999999897</v>
      </c>
      <c r="AB281" t="s">
        <v>4134</v>
      </c>
      <c r="AC281" t="s">
        <v>236</v>
      </c>
      <c r="AL281" t="s">
        <v>217</v>
      </c>
      <c r="AM281" t="s">
        <v>4135</v>
      </c>
      <c r="AN281" t="s">
        <v>6</v>
      </c>
      <c r="AO281" s="57">
        <v>46212.476527777777</v>
      </c>
      <c r="AP281" s="57">
        <v>46273.333333333336</v>
      </c>
      <c r="AR281" t="s">
        <v>218</v>
      </c>
      <c r="AS281" t="s">
        <v>586</v>
      </c>
      <c r="AT281" t="s">
        <v>230</v>
      </c>
      <c r="AU281">
        <v>20260907</v>
      </c>
      <c r="AV281" t="s">
        <v>221</v>
      </c>
      <c r="AW281" t="s">
        <v>886</v>
      </c>
      <c r="AX281" t="s">
        <v>222</v>
      </c>
      <c r="BA281" s="57">
        <v>46273.333333333336</v>
      </c>
      <c r="BB281" t="s">
        <v>4135</v>
      </c>
      <c r="BC281">
        <v>2026</v>
      </c>
      <c r="BD281">
        <v>9</v>
      </c>
      <c r="BE281">
        <v>7</v>
      </c>
      <c r="BF281" s="6">
        <f t="shared" si="12"/>
        <v>46272</v>
      </c>
      <c r="BG281">
        <f t="shared" si="13"/>
        <v>-1.3333333333357587</v>
      </c>
      <c r="BH281" t="str">
        <f t="shared" si="14"/>
        <v>COMPLY</v>
      </c>
      <c r="BI281" t="str">
        <f>VLOOKUP(H281,Sheet2!$A$1:$B$270,2,FALSE)</f>
        <v>BATU</v>
      </c>
    </row>
    <row r="282" spans="1:61">
      <c r="A282">
        <v>318</v>
      </c>
      <c r="B282">
        <v>1002575455</v>
      </c>
      <c r="C282">
        <v>3</v>
      </c>
      <c r="D282" t="s">
        <v>51</v>
      </c>
      <c r="E282">
        <v>4</v>
      </c>
      <c r="F282" t="s">
        <v>234</v>
      </c>
      <c r="G282" t="s">
        <v>2561</v>
      </c>
      <c r="H282" t="s">
        <v>3640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46272.637453703705</v>
      </c>
      <c r="P282" s="57">
        <v>46273.711921296293</v>
      </c>
      <c r="Q282">
        <v>69385433</v>
      </c>
      <c r="S282">
        <v>146565009869</v>
      </c>
      <c r="T282" t="s">
        <v>4136</v>
      </c>
      <c r="U282" t="s">
        <v>4137</v>
      </c>
      <c r="V282" t="s">
        <v>4138</v>
      </c>
      <c r="Z282">
        <v>111.03967645924899</v>
      </c>
      <c r="AA282">
        <v>-7.4442384062649296</v>
      </c>
      <c r="AB282" t="s">
        <v>4139</v>
      </c>
      <c r="AC282" t="s">
        <v>236</v>
      </c>
      <c r="AL282" t="s">
        <v>217</v>
      </c>
      <c r="AM282" t="s">
        <v>3968</v>
      </c>
      <c r="AN282" t="s">
        <v>6</v>
      </c>
      <c r="AO282" s="57">
        <v>46212.642754629633</v>
      </c>
      <c r="AP282" s="57">
        <v>46273.541666666664</v>
      </c>
      <c r="AR282" t="s">
        <v>218</v>
      </c>
      <c r="AS282" t="s">
        <v>219</v>
      </c>
      <c r="AT282" t="s">
        <v>230</v>
      </c>
      <c r="AU282">
        <v>20260908</v>
      </c>
      <c r="AV282" t="s">
        <v>221</v>
      </c>
      <c r="AW282" t="s">
        <v>883</v>
      </c>
      <c r="AX282" t="s">
        <v>222</v>
      </c>
      <c r="BA282" s="57">
        <v>46273.541666666664</v>
      </c>
      <c r="BB282" t="s">
        <v>3968</v>
      </c>
      <c r="BC282">
        <v>2026</v>
      </c>
      <c r="BD282">
        <v>9</v>
      </c>
      <c r="BE282">
        <v>8</v>
      </c>
      <c r="BF282" s="6">
        <f t="shared" si="12"/>
        <v>46273</v>
      </c>
      <c r="BG282">
        <f t="shared" si="13"/>
        <v>-0.54166666666424135</v>
      </c>
      <c r="BH282" t="str">
        <f t="shared" si="14"/>
        <v>COMPLY</v>
      </c>
      <c r="BI282" t="e">
        <f>VLOOKUP(H282,Sheet2!$A$1:$B$270,2,FALSE)</f>
        <v>#N/A</v>
      </c>
    </row>
    <row r="283" spans="1:61">
      <c r="A283">
        <v>319</v>
      </c>
      <c r="B283">
        <v>1002574529</v>
      </c>
      <c r="C283">
        <v>3</v>
      </c>
      <c r="D283" t="s">
        <v>55</v>
      </c>
      <c r="E283">
        <v>5</v>
      </c>
      <c r="F283" t="s">
        <v>261</v>
      </c>
      <c r="G283" t="s">
        <v>125</v>
      </c>
      <c r="H283" t="s">
        <v>405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46272.466631944444</v>
      </c>
      <c r="P283" s="57">
        <v>46272.745983796296</v>
      </c>
      <c r="Q283">
        <v>69385117</v>
      </c>
      <c r="S283">
        <v>152433910174</v>
      </c>
      <c r="T283" t="s">
        <v>4140</v>
      </c>
      <c r="U283" t="s">
        <v>4141</v>
      </c>
      <c r="V283" t="s">
        <v>4142</v>
      </c>
      <c r="Z283">
        <v>112.425211966037</v>
      </c>
      <c r="AA283">
        <v>-7.1424509105434604</v>
      </c>
      <c r="AB283" t="s">
        <v>4143</v>
      </c>
      <c r="AC283" t="s">
        <v>216</v>
      </c>
      <c r="AL283" t="s">
        <v>217</v>
      </c>
      <c r="AM283" t="s">
        <v>4144</v>
      </c>
      <c r="AN283" t="s">
        <v>6</v>
      </c>
      <c r="AO283" s="57">
        <v>46212.476527777777</v>
      </c>
      <c r="AP283" s="57">
        <v>46273.416666666664</v>
      </c>
      <c r="AR283" t="s">
        <v>218</v>
      </c>
      <c r="AS283" t="s">
        <v>125</v>
      </c>
      <c r="AT283" t="s">
        <v>230</v>
      </c>
      <c r="AU283">
        <v>20260907</v>
      </c>
      <c r="AV283" t="s">
        <v>221</v>
      </c>
      <c r="AW283" t="s">
        <v>883</v>
      </c>
      <c r="AX283" t="s">
        <v>222</v>
      </c>
      <c r="BA283" s="57">
        <v>46273.416666666664</v>
      </c>
      <c r="BB283" t="s">
        <v>4144</v>
      </c>
      <c r="BC283">
        <v>2026</v>
      </c>
      <c r="BD283">
        <v>9</v>
      </c>
      <c r="BE283">
        <v>7</v>
      </c>
      <c r="BF283" s="6">
        <f t="shared" si="12"/>
        <v>46272</v>
      </c>
      <c r="BG283">
        <f t="shared" si="13"/>
        <v>-1.4166666666642413</v>
      </c>
      <c r="BH283" t="str">
        <f t="shared" si="14"/>
        <v>COMPLY</v>
      </c>
      <c r="BI283" t="str">
        <f>VLOOKUP(H283,Sheet2!$A$1:$B$270,2,FALSE)</f>
        <v>GRESIK</v>
      </c>
    </row>
    <row r="284" spans="1:61">
      <c r="A284">
        <v>320</v>
      </c>
      <c r="B284">
        <v>1002575362</v>
      </c>
      <c r="C284">
        <v>3</v>
      </c>
      <c r="D284" t="s">
        <v>55</v>
      </c>
      <c r="E284">
        <v>5</v>
      </c>
      <c r="F284" t="s">
        <v>227</v>
      </c>
      <c r="G284" t="s">
        <v>127</v>
      </c>
      <c r="H284" t="s">
        <v>228</v>
      </c>
      <c r="I284" t="s">
        <v>212</v>
      </c>
      <c r="J284" t="s">
        <v>213</v>
      </c>
      <c r="K284" t="s">
        <v>149</v>
      </c>
      <c r="M284" t="s">
        <v>76</v>
      </c>
      <c r="N284" t="s">
        <v>215</v>
      </c>
      <c r="O284" s="57">
        <v>46272.622511574074</v>
      </c>
      <c r="P284" s="57">
        <v>46272.732060185182</v>
      </c>
      <c r="Q284">
        <v>69384972</v>
      </c>
      <c r="S284">
        <v>152426928678</v>
      </c>
      <c r="T284" t="s">
        <v>4145</v>
      </c>
      <c r="U284" t="s">
        <v>4146</v>
      </c>
      <c r="V284" t="s">
        <v>4147</v>
      </c>
      <c r="Z284">
        <v>113.432658288471</v>
      </c>
      <c r="AA284">
        <v>-7.1350195905871203</v>
      </c>
      <c r="AB284" t="s">
        <v>4148</v>
      </c>
      <c r="AC284" t="s">
        <v>216</v>
      </c>
      <c r="AL284" t="s">
        <v>217</v>
      </c>
      <c r="AM284" t="s">
        <v>4149</v>
      </c>
      <c r="AN284" t="s">
        <v>6</v>
      </c>
      <c r="AO284" s="57">
        <v>46212.632013888891</v>
      </c>
      <c r="AR284" t="s">
        <v>218</v>
      </c>
      <c r="AS284" t="s">
        <v>127</v>
      </c>
      <c r="AT284" t="s">
        <v>220</v>
      </c>
      <c r="AU284">
        <v>20260907</v>
      </c>
      <c r="AV284" t="s">
        <v>221</v>
      </c>
      <c r="AW284" t="s">
        <v>598</v>
      </c>
      <c r="AX284" t="s">
        <v>222</v>
      </c>
      <c r="BA284" s="57">
        <v>46272.291666666664</v>
      </c>
      <c r="BB284" t="s">
        <v>4149</v>
      </c>
      <c r="BC284">
        <v>2026</v>
      </c>
      <c r="BD284">
        <v>9</v>
      </c>
      <c r="BE284">
        <v>7</v>
      </c>
      <c r="BF284" s="6">
        <f t="shared" si="12"/>
        <v>46272</v>
      </c>
      <c r="BG284">
        <f t="shared" si="13"/>
        <v>-0.29166666666424135</v>
      </c>
      <c r="BH284" t="str">
        <f t="shared" si="14"/>
        <v>COMPLY</v>
      </c>
      <c r="BI284" t="str">
        <f>VLOOKUP(H284,Sheet2!$A$1:$B$270,2,FALSE)</f>
        <v>MADURA</v>
      </c>
    </row>
    <row r="285" spans="1:61">
      <c r="A285">
        <v>321</v>
      </c>
      <c r="B285">
        <v>1002575366</v>
      </c>
      <c r="C285">
        <v>3</v>
      </c>
      <c r="D285" t="s">
        <v>59</v>
      </c>
      <c r="E285">
        <v>4</v>
      </c>
      <c r="F285" t="s">
        <v>549</v>
      </c>
      <c r="G285" t="s">
        <v>825</v>
      </c>
      <c r="H285" t="s">
        <v>830</v>
      </c>
      <c r="I285" t="s">
        <v>212</v>
      </c>
      <c r="J285" t="s">
        <v>213</v>
      </c>
      <c r="K285" t="s">
        <v>149</v>
      </c>
      <c r="M285" t="s">
        <v>76</v>
      </c>
      <c r="N285" t="s">
        <v>215</v>
      </c>
      <c r="O285" s="57">
        <v>46272.622800925928</v>
      </c>
      <c r="P285" s="57">
        <v>46272.717534722222</v>
      </c>
      <c r="Q285">
        <v>69375204</v>
      </c>
      <c r="S285">
        <v>146129128845</v>
      </c>
      <c r="T285" t="s">
        <v>4150</v>
      </c>
      <c r="U285" t="s">
        <v>4151</v>
      </c>
      <c r="V285" t="s">
        <v>4152</v>
      </c>
      <c r="Z285">
        <v>110.373041519811</v>
      </c>
      <c r="AA285">
        <v>-7.9035367273123196</v>
      </c>
      <c r="AB285" t="s">
        <v>4153</v>
      </c>
      <c r="AC285" t="s">
        <v>225</v>
      </c>
      <c r="AL285" t="s">
        <v>217</v>
      </c>
      <c r="AM285" t="s">
        <v>4154</v>
      </c>
      <c r="AN285" t="s">
        <v>6</v>
      </c>
      <c r="AO285" s="57">
        <v>46212.632013888891</v>
      </c>
      <c r="AR285" t="s">
        <v>218</v>
      </c>
      <c r="AS285" t="s">
        <v>219</v>
      </c>
      <c r="AT285" t="s">
        <v>230</v>
      </c>
      <c r="AU285">
        <v>20260907</v>
      </c>
      <c r="AV285" t="s">
        <v>221</v>
      </c>
      <c r="AW285" t="s">
        <v>4155</v>
      </c>
      <c r="AX285" t="s">
        <v>222</v>
      </c>
      <c r="BA285" s="57">
        <v>46272.291666666664</v>
      </c>
      <c r="BB285" t="s">
        <v>4154</v>
      </c>
      <c r="BC285">
        <v>2026</v>
      </c>
      <c r="BD285">
        <v>9</v>
      </c>
      <c r="BE285">
        <v>7</v>
      </c>
      <c r="BF285" s="6">
        <f t="shared" si="12"/>
        <v>46272</v>
      </c>
      <c r="BG285">
        <f t="shared" si="13"/>
        <v>-0.29166666666424135</v>
      </c>
      <c r="BH285" t="str">
        <f t="shared" si="14"/>
        <v>COMPLY</v>
      </c>
      <c r="BI285" t="e">
        <f>VLOOKUP(H285,Sheet2!$A$1:$B$270,2,FALSE)</f>
        <v>#N/A</v>
      </c>
    </row>
    <row r="286" spans="1:61">
      <c r="A286">
        <v>322</v>
      </c>
      <c r="B286">
        <v>1002574578</v>
      </c>
      <c r="C286">
        <v>3</v>
      </c>
      <c r="D286" t="s">
        <v>38</v>
      </c>
      <c r="E286">
        <v>5</v>
      </c>
      <c r="F286" t="s">
        <v>248</v>
      </c>
      <c r="G286" t="s">
        <v>87</v>
      </c>
      <c r="H286" t="s">
        <v>439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46272.474965277775</v>
      </c>
      <c r="P286" s="57">
        <v>46273.747083333335</v>
      </c>
      <c r="Q286">
        <v>69385145</v>
      </c>
      <c r="S286">
        <v>152710214309</v>
      </c>
      <c r="T286" t="s">
        <v>4131</v>
      </c>
      <c r="U286" t="s">
        <v>4156</v>
      </c>
      <c r="V286" t="s">
        <v>4157</v>
      </c>
      <c r="Z286">
        <v>112.7293131</v>
      </c>
      <c r="AA286">
        <v>-7.9523424999999897</v>
      </c>
      <c r="AB286" t="s">
        <v>4158</v>
      </c>
      <c r="AC286" t="s">
        <v>236</v>
      </c>
      <c r="AL286" t="s">
        <v>217</v>
      </c>
      <c r="AM286" t="s">
        <v>4135</v>
      </c>
      <c r="AN286" t="s">
        <v>6</v>
      </c>
      <c r="AO286" s="57">
        <v>46212.476527777777</v>
      </c>
      <c r="AP286" s="57">
        <v>46273.333333333336</v>
      </c>
      <c r="AQ286" t="s">
        <v>2158</v>
      </c>
      <c r="AR286" t="s">
        <v>218</v>
      </c>
      <c r="AS286" t="s">
        <v>586</v>
      </c>
      <c r="AT286" t="s">
        <v>230</v>
      </c>
      <c r="AU286">
        <v>20260908</v>
      </c>
      <c r="AV286" t="s">
        <v>221</v>
      </c>
      <c r="AW286" t="s">
        <v>882</v>
      </c>
      <c r="AX286" t="s">
        <v>222</v>
      </c>
      <c r="BA286" s="57">
        <v>46273.333333333336</v>
      </c>
      <c r="BB286" t="s">
        <v>4135</v>
      </c>
      <c r="BC286">
        <v>2026</v>
      </c>
      <c r="BD286">
        <v>9</v>
      </c>
      <c r="BE286">
        <v>8</v>
      </c>
      <c r="BF286" s="6">
        <f t="shared" si="12"/>
        <v>46273</v>
      </c>
      <c r="BG286">
        <f t="shared" si="13"/>
        <v>-0.33333333333575865</v>
      </c>
      <c r="BH286" t="str">
        <f t="shared" si="14"/>
        <v>COMPLY</v>
      </c>
      <c r="BI286" t="str">
        <f>VLOOKUP(H286,Sheet2!$A$1:$B$270,2,FALSE)</f>
        <v>BATU</v>
      </c>
    </row>
    <row r="287" spans="1:61">
      <c r="A287">
        <v>323</v>
      </c>
      <c r="B287">
        <v>1002573870</v>
      </c>
      <c r="C287">
        <v>3</v>
      </c>
      <c r="D287" t="s">
        <v>42</v>
      </c>
      <c r="E287">
        <v>5</v>
      </c>
      <c r="F287" t="s">
        <v>232</v>
      </c>
      <c r="G287" t="s">
        <v>103</v>
      </c>
      <c r="H287" t="s">
        <v>391</v>
      </c>
      <c r="I287" t="s">
        <v>212</v>
      </c>
      <c r="J287" t="s">
        <v>213</v>
      </c>
      <c r="K287" t="s">
        <v>149</v>
      </c>
      <c r="M287" t="s">
        <v>76</v>
      </c>
      <c r="N287" t="s">
        <v>215</v>
      </c>
      <c r="O287" s="57">
        <v>46272.357210648152</v>
      </c>
      <c r="P287" s="57">
        <v>46272.551030092596</v>
      </c>
      <c r="Q287">
        <v>69384943</v>
      </c>
      <c r="S287">
        <v>152318240535</v>
      </c>
      <c r="T287" t="s">
        <v>4159</v>
      </c>
      <c r="U287" t="s">
        <v>4160</v>
      </c>
      <c r="V287" t="s">
        <v>4161</v>
      </c>
      <c r="Z287">
        <v>112.156942</v>
      </c>
      <c r="AA287">
        <v>-7.5801568000000001</v>
      </c>
      <c r="AB287" t="s">
        <v>4162</v>
      </c>
      <c r="AC287" t="s">
        <v>229</v>
      </c>
      <c r="AL287" t="s">
        <v>217</v>
      </c>
      <c r="AM287" t="s">
        <v>4163</v>
      </c>
      <c r="AN287" t="s">
        <v>6</v>
      </c>
      <c r="AO287" s="57">
        <v>46212.361030092594</v>
      </c>
      <c r="AP287" s="57">
        <v>46273.333333333336</v>
      </c>
      <c r="AR287" t="s">
        <v>218</v>
      </c>
      <c r="AS287" t="s">
        <v>103</v>
      </c>
      <c r="AT287" t="s">
        <v>230</v>
      </c>
      <c r="AU287">
        <v>20260907</v>
      </c>
      <c r="AV287" t="s">
        <v>221</v>
      </c>
      <c r="AW287" t="s">
        <v>546</v>
      </c>
      <c r="AX287" t="s">
        <v>222</v>
      </c>
      <c r="BA287" s="57">
        <v>46273.333333333336</v>
      </c>
      <c r="BB287" t="s">
        <v>4163</v>
      </c>
      <c r="BC287">
        <v>2026</v>
      </c>
      <c r="BD287">
        <v>9</v>
      </c>
      <c r="BE287">
        <v>7</v>
      </c>
      <c r="BF287" s="6">
        <f t="shared" si="12"/>
        <v>46272</v>
      </c>
      <c r="BG287">
        <f t="shared" si="13"/>
        <v>-1.3333333333357587</v>
      </c>
      <c r="BH287" t="str">
        <f t="shared" si="14"/>
        <v>COMPLY</v>
      </c>
      <c r="BI287" t="str">
        <f>VLOOKUP(H287,Sheet2!$A$1:$B$270,2,FALSE)</f>
        <v>MOJOKERTO</v>
      </c>
    </row>
    <row r="288" spans="1:61">
      <c r="A288">
        <v>324</v>
      </c>
      <c r="B288">
        <v>1002573857</v>
      </c>
      <c r="C288">
        <v>3</v>
      </c>
      <c r="D288" t="s">
        <v>45</v>
      </c>
      <c r="E288">
        <v>5</v>
      </c>
      <c r="F288" t="s">
        <v>113</v>
      </c>
      <c r="G288" t="s">
        <v>113</v>
      </c>
      <c r="H288" t="s">
        <v>408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46272.352037037039</v>
      </c>
      <c r="P288" s="57">
        <v>46272.634837962964</v>
      </c>
      <c r="Q288">
        <v>69384939</v>
      </c>
      <c r="S288">
        <v>172502311735</v>
      </c>
      <c r="T288" t="s">
        <v>4164</v>
      </c>
      <c r="U288" t="s">
        <v>4165</v>
      </c>
      <c r="V288" t="s">
        <v>4166</v>
      </c>
      <c r="Z288">
        <v>123.61365790000001</v>
      </c>
      <c r="AA288">
        <v>-10.195548199999999</v>
      </c>
      <c r="AB288" t="s">
        <v>4167</v>
      </c>
      <c r="AC288" t="s">
        <v>236</v>
      </c>
      <c r="AL288" t="s">
        <v>217</v>
      </c>
      <c r="AM288" t="s">
        <v>4168</v>
      </c>
      <c r="AN288" t="s">
        <v>6</v>
      </c>
      <c r="AO288" s="57">
        <v>46212.361030092594</v>
      </c>
      <c r="AP288" s="57">
        <v>46273.333333333336</v>
      </c>
      <c r="AR288" t="s">
        <v>218</v>
      </c>
      <c r="AS288" t="s">
        <v>113</v>
      </c>
      <c r="AT288" t="s">
        <v>230</v>
      </c>
      <c r="AU288">
        <v>20260907</v>
      </c>
      <c r="AV288" t="s">
        <v>221</v>
      </c>
      <c r="AW288" t="s">
        <v>885</v>
      </c>
      <c r="AX288" t="s">
        <v>222</v>
      </c>
      <c r="BA288" s="57">
        <v>46273.333333333336</v>
      </c>
      <c r="BB288" t="s">
        <v>4168</v>
      </c>
      <c r="BC288">
        <v>2026</v>
      </c>
      <c r="BD288">
        <v>9</v>
      </c>
      <c r="BE288">
        <v>7</v>
      </c>
      <c r="BF288" s="6">
        <f t="shared" si="12"/>
        <v>46272</v>
      </c>
      <c r="BG288">
        <f t="shared" si="13"/>
        <v>-1.3333333333357587</v>
      </c>
      <c r="BH288" t="str">
        <f t="shared" si="14"/>
        <v>COMPLY</v>
      </c>
      <c r="BI288" t="str">
        <f>VLOOKUP(H288,Sheet2!$A$1:$B$270,2,FALSE)</f>
        <v>KUPANG</v>
      </c>
    </row>
    <row r="289" spans="1:61">
      <c r="A289">
        <v>325</v>
      </c>
      <c r="B289">
        <v>1002575354</v>
      </c>
      <c r="C289">
        <v>3</v>
      </c>
      <c r="D289" t="s">
        <v>45</v>
      </c>
      <c r="E289">
        <v>5</v>
      </c>
      <c r="F289" t="s">
        <v>210</v>
      </c>
      <c r="G289" t="s">
        <v>112</v>
      </c>
      <c r="H289" t="s">
        <v>243</v>
      </c>
      <c r="I289" t="s">
        <v>212</v>
      </c>
      <c r="J289" t="s">
        <v>213</v>
      </c>
      <c r="K289" t="s">
        <v>149</v>
      </c>
      <c r="M289" t="s">
        <v>76</v>
      </c>
      <c r="N289" t="s">
        <v>215</v>
      </c>
      <c r="O289" s="57">
        <v>46272.621342592596</v>
      </c>
      <c r="P289" s="57">
        <v>46272.769421296296</v>
      </c>
      <c r="Q289">
        <v>69380978</v>
      </c>
      <c r="S289">
        <v>172605804378</v>
      </c>
      <c r="T289" t="s">
        <v>4169</v>
      </c>
      <c r="U289" t="s">
        <v>4170</v>
      </c>
      <c r="V289" t="s">
        <v>4171</v>
      </c>
      <c r="Z289">
        <v>116.15948499</v>
      </c>
      <c r="AA289">
        <v>-8.6622718289999998</v>
      </c>
      <c r="AB289" t="s">
        <v>4172</v>
      </c>
      <c r="AC289" t="s">
        <v>284</v>
      </c>
      <c r="AL289" t="s">
        <v>217</v>
      </c>
      <c r="AM289" t="s">
        <v>4173</v>
      </c>
      <c r="AN289" t="s">
        <v>6</v>
      </c>
      <c r="AO289" s="57">
        <v>46212.632013888891</v>
      </c>
      <c r="AR289" t="s">
        <v>218</v>
      </c>
      <c r="AS289" t="s">
        <v>219</v>
      </c>
      <c r="AT289" t="s">
        <v>230</v>
      </c>
      <c r="AU289">
        <v>20260907</v>
      </c>
      <c r="AV289" t="s">
        <v>221</v>
      </c>
      <c r="AW289" t="s">
        <v>828</v>
      </c>
      <c r="AX289" t="s">
        <v>222</v>
      </c>
      <c r="BA289" s="57">
        <v>46272.291666666664</v>
      </c>
      <c r="BB289" t="s">
        <v>4173</v>
      </c>
      <c r="BC289">
        <v>2026</v>
      </c>
      <c r="BD289">
        <v>9</v>
      </c>
      <c r="BE289">
        <v>7</v>
      </c>
      <c r="BF289" s="6">
        <f t="shared" si="12"/>
        <v>46272</v>
      </c>
      <c r="BG289">
        <f t="shared" si="13"/>
        <v>-0.29166666666424135</v>
      </c>
      <c r="BH289" t="str">
        <f t="shared" si="14"/>
        <v>COMPLY</v>
      </c>
      <c r="BI289" t="str">
        <f>VLOOKUP(H289,Sheet2!$A$1:$B$270,2,FALSE)</f>
        <v>MATARAM</v>
      </c>
    </row>
    <row r="290" spans="1:61">
      <c r="A290">
        <v>326</v>
      </c>
      <c r="B290">
        <v>1002574276</v>
      </c>
      <c r="C290">
        <v>3</v>
      </c>
      <c r="D290" t="s">
        <v>38</v>
      </c>
      <c r="E290">
        <v>5</v>
      </c>
      <c r="F290" t="s">
        <v>90</v>
      </c>
      <c r="G290" t="s">
        <v>88</v>
      </c>
      <c r="H290" t="s">
        <v>426</v>
      </c>
      <c r="I290" t="s">
        <v>212</v>
      </c>
      <c r="J290" t="s">
        <v>213</v>
      </c>
      <c r="K290" t="s">
        <v>149</v>
      </c>
      <c r="M290" t="s">
        <v>76</v>
      </c>
      <c r="N290" t="s">
        <v>581</v>
      </c>
      <c r="O290" s="57">
        <v>46272.435416666667</v>
      </c>
      <c r="P290" s="57">
        <v>46273.729733796295</v>
      </c>
      <c r="Q290">
        <v>66525052</v>
      </c>
      <c r="S290">
        <v>152730235590</v>
      </c>
      <c r="T290" t="s">
        <v>3859</v>
      </c>
      <c r="U290" t="s">
        <v>4174</v>
      </c>
      <c r="V290" t="s">
        <v>4175</v>
      </c>
      <c r="Z290">
        <v>112.167298793792</v>
      </c>
      <c r="AA290">
        <v>-8.0999769187033692</v>
      </c>
      <c r="AB290" t="s">
        <v>4176</v>
      </c>
      <c r="AC290" t="s">
        <v>225</v>
      </c>
      <c r="AL290" t="s">
        <v>217</v>
      </c>
      <c r="AM290" t="s">
        <v>4177</v>
      </c>
      <c r="AN290" t="s">
        <v>6</v>
      </c>
      <c r="AO290" s="57">
        <v>46212.444421296299</v>
      </c>
      <c r="AP290" s="57">
        <v>46273.625</v>
      </c>
      <c r="AR290" t="s">
        <v>218</v>
      </c>
      <c r="AS290" t="s">
        <v>219</v>
      </c>
      <c r="AT290" t="s">
        <v>230</v>
      </c>
      <c r="AU290">
        <v>20260908</v>
      </c>
      <c r="AV290" t="s">
        <v>221</v>
      </c>
      <c r="AW290" t="s">
        <v>550</v>
      </c>
      <c r="AX290" t="s">
        <v>222</v>
      </c>
      <c r="BA290" s="57">
        <v>46273.625</v>
      </c>
      <c r="BB290" t="s">
        <v>4177</v>
      </c>
      <c r="BC290">
        <v>2026</v>
      </c>
      <c r="BD290">
        <v>9</v>
      </c>
      <c r="BE290">
        <v>8</v>
      </c>
      <c r="BF290" s="6">
        <f t="shared" si="12"/>
        <v>46273</v>
      </c>
      <c r="BG290">
        <f t="shared" si="13"/>
        <v>-0.625</v>
      </c>
      <c r="BH290" t="str">
        <f t="shared" si="14"/>
        <v>COMPLY</v>
      </c>
      <c r="BI290" t="str">
        <f>VLOOKUP(H290,Sheet2!$A$1:$B$270,2,FALSE)</f>
        <v>BLITAR</v>
      </c>
    </row>
    <row r="291" spans="1:61">
      <c r="A291">
        <v>327</v>
      </c>
      <c r="B291">
        <v>1002574319</v>
      </c>
      <c r="C291">
        <v>3</v>
      </c>
      <c r="D291" t="s">
        <v>51</v>
      </c>
      <c r="E291">
        <v>4</v>
      </c>
      <c r="F291" t="s">
        <v>234</v>
      </c>
      <c r="G291" t="s">
        <v>1765</v>
      </c>
      <c r="H291" t="s">
        <v>1766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46272.43953703704</v>
      </c>
      <c r="P291" s="57">
        <v>46273.58421296296</v>
      </c>
      <c r="Q291">
        <v>69385090</v>
      </c>
      <c r="S291">
        <v>146550124381</v>
      </c>
      <c r="T291" t="s">
        <v>4178</v>
      </c>
      <c r="U291" t="s">
        <v>4179</v>
      </c>
      <c r="V291" t="s">
        <v>4180</v>
      </c>
      <c r="Z291">
        <v>110.593001084655</v>
      </c>
      <c r="AA291">
        <v>-7.7573329902780701</v>
      </c>
      <c r="AB291" t="s">
        <v>4181</v>
      </c>
      <c r="AC291" t="s">
        <v>236</v>
      </c>
      <c r="AL291" t="s">
        <v>217</v>
      </c>
      <c r="AM291" t="s">
        <v>4182</v>
      </c>
      <c r="AN291" t="s">
        <v>6</v>
      </c>
      <c r="AO291" s="57">
        <v>46212.444421296299</v>
      </c>
      <c r="AP291" s="57">
        <v>46273.333333333336</v>
      </c>
      <c r="AR291" t="s">
        <v>218</v>
      </c>
      <c r="AS291" t="s">
        <v>219</v>
      </c>
      <c r="AT291" t="s">
        <v>230</v>
      </c>
      <c r="AU291">
        <v>20260908</v>
      </c>
      <c r="AV291" t="s">
        <v>221</v>
      </c>
      <c r="AW291" t="s">
        <v>885</v>
      </c>
      <c r="AX291" t="s">
        <v>222</v>
      </c>
      <c r="BA291" s="57">
        <v>46273.333333333336</v>
      </c>
      <c r="BB291" t="s">
        <v>4182</v>
      </c>
      <c r="BC291">
        <v>2026</v>
      </c>
      <c r="BD291">
        <v>9</v>
      </c>
      <c r="BE291">
        <v>8</v>
      </c>
      <c r="BF291" s="6">
        <f t="shared" si="12"/>
        <v>46273</v>
      </c>
      <c r="BG291">
        <f t="shared" si="13"/>
        <v>-0.33333333333575865</v>
      </c>
      <c r="BH291" t="str">
        <f t="shared" si="14"/>
        <v>COMPLY</v>
      </c>
      <c r="BI291" t="e">
        <f>VLOOKUP(H291,Sheet2!$A$1:$B$270,2,FALSE)</f>
        <v>#N/A</v>
      </c>
    </row>
    <row r="292" spans="1:61">
      <c r="A292">
        <v>328</v>
      </c>
      <c r="B292">
        <v>1002574303</v>
      </c>
      <c r="C292">
        <v>3</v>
      </c>
      <c r="D292" t="s">
        <v>51</v>
      </c>
      <c r="E292">
        <v>4</v>
      </c>
      <c r="F292" t="s">
        <v>269</v>
      </c>
      <c r="G292" t="s">
        <v>1928</v>
      </c>
      <c r="H292" t="s">
        <v>4183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46272.4374537037</v>
      </c>
      <c r="P292" s="57">
        <v>46273.695891203701</v>
      </c>
      <c r="Q292">
        <v>69385085</v>
      </c>
      <c r="S292">
        <v>142512103124</v>
      </c>
      <c r="T292" t="s">
        <v>4184</v>
      </c>
      <c r="U292" t="s">
        <v>4185</v>
      </c>
      <c r="V292" t="s">
        <v>4186</v>
      </c>
      <c r="Z292">
        <v>111.39362300000001</v>
      </c>
      <c r="AA292">
        <v>-7.1906080000000001</v>
      </c>
      <c r="AB292" t="s">
        <v>4187</v>
      </c>
      <c r="AC292" t="s">
        <v>236</v>
      </c>
      <c r="AL292" t="s">
        <v>217</v>
      </c>
      <c r="AM292" t="s">
        <v>4188</v>
      </c>
      <c r="AN292" t="s">
        <v>6</v>
      </c>
      <c r="AO292" s="57">
        <v>46212.444421296299</v>
      </c>
      <c r="AP292" s="57">
        <v>46273.333333333336</v>
      </c>
      <c r="AR292" t="s">
        <v>218</v>
      </c>
      <c r="AS292" t="s">
        <v>1947</v>
      </c>
      <c r="AT292" t="s">
        <v>230</v>
      </c>
      <c r="AU292">
        <v>20260908</v>
      </c>
      <c r="AV292" t="s">
        <v>221</v>
      </c>
      <c r="AW292" t="s">
        <v>887</v>
      </c>
      <c r="AX292" t="s">
        <v>222</v>
      </c>
      <c r="BA292" s="57">
        <v>46273.333333333336</v>
      </c>
      <c r="BB292" t="s">
        <v>4188</v>
      </c>
      <c r="BC292">
        <v>2026</v>
      </c>
      <c r="BD292">
        <v>9</v>
      </c>
      <c r="BE292">
        <v>8</v>
      </c>
      <c r="BF292" s="6">
        <f t="shared" si="12"/>
        <v>46273</v>
      </c>
      <c r="BG292">
        <f t="shared" si="13"/>
        <v>-0.33333333333575865</v>
      </c>
      <c r="BH292" t="str">
        <f t="shared" si="14"/>
        <v>COMPLY</v>
      </c>
      <c r="BI292" t="e">
        <f>VLOOKUP(H292,Sheet2!$A$1:$B$270,2,FALSE)</f>
        <v>#N/A</v>
      </c>
    </row>
    <row r="293" spans="1:61">
      <c r="A293">
        <v>329</v>
      </c>
      <c r="B293">
        <v>1002575921</v>
      </c>
      <c r="C293">
        <v>3</v>
      </c>
      <c r="D293" t="s">
        <v>38</v>
      </c>
      <c r="E293">
        <v>5</v>
      </c>
      <c r="F293" t="s">
        <v>90</v>
      </c>
      <c r="G293" t="s">
        <v>90</v>
      </c>
      <c r="H293" t="s">
        <v>506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46272.770798611113</v>
      </c>
      <c r="P293" s="57">
        <v>46273.654675925929</v>
      </c>
      <c r="Q293">
        <v>69385609</v>
      </c>
      <c r="S293">
        <v>152653205777</v>
      </c>
      <c r="T293" t="s">
        <v>4189</v>
      </c>
      <c r="U293" t="s">
        <v>4190</v>
      </c>
      <c r="V293" t="s">
        <v>4191</v>
      </c>
      <c r="Z293">
        <v>112.28158999999999</v>
      </c>
      <c r="AA293">
        <v>-7.7567550000000001</v>
      </c>
      <c r="AB293" t="s">
        <v>4192</v>
      </c>
      <c r="AC293" t="s">
        <v>236</v>
      </c>
      <c r="AL293" t="s">
        <v>217</v>
      </c>
      <c r="AM293" t="s">
        <v>4193</v>
      </c>
      <c r="AN293" t="s">
        <v>6</v>
      </c>
      <c r="AO293" s="57">
        <v>46212.777685185189</v>
      </c>
      <c r="AP293" s="57">
        <v>46273.625</v>
      </c>
      <c r="AR293" t="s">
        <v>218</v>
      </c>
      <c r="AS293" t="s">
        <v>304</v>
      </c>
      <c r="AT293" t="s">
        <v>230</v>
      </c>
      <c r="AU293">
        <v>20260908</v>
      </c>
      <c r="AV293" t="s">
        <v>221</v>
      </c>
      <c r="AW293" t="s">
        <v>574</v>
      </c>
      <c r="AX293" t="s">
        <v>222</v>
      </c>
      <c r="BA293" s="57">
        <v>46273.625</v>
      </c>
      <c r="BB293" t="s">
        <v>4193</v>
      </c>
      <c r="BC293">
        <v>2026</v>
      </c>
      <c r="BD293">
        <v>9</v>
      </c>
      <c r="BE293">
        <v>8</v>
      </c>
      <c r="BF293" s="6">
        <f t="shared" si="12"/>
        <v>46273</v>
      </c>
      <c r="BG293">
        <f t="shared" si="13"/>
        <v>-0.625</v>
      </c>
      <c r="BH293" t="str">
        <f t="shared" si="14"/>
        <v>COMPLY</v>
      </c>
      <c r="BI293" t="str">
        <f>VLOOKUP(H293,Sheet2!$A$1:$B$270,2,FALSE)</f>
        <v>KEDIRI</v>
      </c>
    </row>
    <row r="294" spans="1:61">
      <c r="A294">
        <v>330</v>
      </c>
      <c r="B294">
        <v>1002573847</v>
      </c>
      <c r="C294">
        <v>3</v>
      </c>
      <c r="D294" t="s">
        <v>49</v>
      </c>
      <c r="E294">
        <v>4</v>
      </c>
      <c r="F294" t="s">
        <v>245</v>
      </c>
      <c r="G294" t="s">
        <v>246</v>
      </c>
      <c r="H294" t="s">
        <v>2028</v>
      </c>
      <c r="I294" t="s">
        <v>212</v>
      </c>
      <c r="J294" t="s">
        <v>213</v>
      </c>
      <c r="K294" t="s">
        <v>149</v>
      </c>
      <c r="M294" t="s">
        <v>76</v>
      </c>
      <c r="N294" t="s">
        <v>581</v>
      </c>
      <c r="O294" s="57">
        <v>46272.349178240744</v>
      </c>
      <c r="P294" s="57">
        <v>46273.648055555554</v>
      </c>
      <c r="Q294">
        <v>69384955</v>
      </c>
      <c r="S294">
        <v>141420144957</v>
      </c>
      <c r="T294" t="s">
        <v>4194</v>
      </c>
      <c r="U294" t="s">
        <v>4195</v>
      </c>
      <c r="V294" t="s">
        <v>4196</v>
      </c>
      <c r="Z294">
        <v>110.38139879139899</v>
      </c>
      <c r="AA294">
        <v>-6.9918126607813704</v>
      </c>
      <c r="AB294" t="s">
        <v>4197</v>
      </c>
      <c r="AC294" t="s">
        <v>284</v>
      </c>
      <c r="AL294" t="s">
        <v>217</v>
      </c>
      <c r="AM294" t="s">
        <v>4198</v>
      </c>
      <c r="AN294" t="s">
        <v>6</v>
      </c>
      <c r="AO294" s="57">
        <v>46212.350775462961</v>
      </c>
      <c r="AP294" s="57">
        <v>46273.625</v>
      </c>
      <c r="AR294" t="s">
        <v>218</v>
      </c>
      <c r="AS294" t="s">
        <v>1961</v>
      </c>
      <c r="AT294" t="s">
        <v>230</v>
      </c>
      <c r="AU294">
        <v>20260908</v>
      </c>
      <c r="AV294" t="s">
        <v>221</v>
      </c>
      <c r="AW294" t="s">
        <v>545</v>
      </c>
      <c r="AX294" t="s">
        <v>222</v>
      </c>
      <c r="BA294" s="57">
        <v>46273.625</v>
      </c>
      <c r="BB294" t="s">
        <v>4198</v>
      </c>
      <c r="BC294">
        <v>2026</v>
      </c>
      <c r="BD294">
        <v>9</v>
      </c>
      <c r="BE294">
        <v>8</v>
      </c>
      <c r="BF294" s="6">
        <f t="shared" si="12"/>
        <v>46273</v>
      </c>
      <c r="BG294">
        <f t="shared" si="13"/>
        <v>-0.625</v>
      </c>
      <c r="BH294" t="str">
        <f t="shared" si="14"/>
        <v>COMPLY</v>
      </c>
      <c r="BI294" t="e">
        <f>VLOOKUP(H294,Sheet2!$A$1:$B$270,2,FALSE)</f>
        <v>#N/A</v>
      </c>
    </row>
    <row r="295" spans="1:61">
      <c r="A295">
        <v>331</v>
      </c>
      <c r="B295">
        <v>1002574628</v>
      </c>
      <c r="C295">
        <v>3</v>
      </c>
      <c r="D295" t="s">
        <v>55</v>
      </c>
      <c r="E295">
        <v>5</v>
      </c>
      <c r="F295" t="s">
        <v>261</v>
      </c>
      <c r="G295" t="s">
        <v>126</v>
      </c>
      <c r="H295" t="s">
        <v>262</v>
      </c>
      <c r="I295" t="s">
        <v>212</v>
      </c>
      <c r="J295" t="s">
        <v>213</v>
      </c>
      <c r="K295" t="s">
        <v>149</v>
      </c>
      <c r="M295" t="s">
        <v>76</v>
      </c>
      <c r="N295" t="s">
        <v>215</v>
      </c>
      <c r="O295" s="57">
        <v>46272.483483796299</v>
      </c>
      <c r="P295" s="57">
        <v>46272.751898148148</v>
      </c>
      <c r="Q295">
        <v>69382215</v>
      </c>
      <c r="S295">
        <v>152413168003</v>
      </c>
      <c r="T295" t="s">
        <v>1878</v>
      </c>
      <c r="U295" t="s">
        <v>4199</v>
      </c>
      <c r="V295" t="s">
        <v>4200</v>
      </c>
      <c r="Z295">
        <v>112.747832</v>
      </c>
      <c r="AA295">
        <v>-7.2626970000000002</v>
      </c>
      <c r="AB295" t="s">
        <v>1881</v>
      </c>
      <c r="AC295" t="s">
        <v>229</v>
      </c>
      <c r="AL295" t="s">
        <v>217</v>
      </c>
      <c r="AM295" t="s">
        <v>4201</v>
      </c>
      <c r="AN295" t="s">
        <v>6</v>
      </c>
      <c r="AO295" s="57">
        <v>46212.486145833333</v>
      </c>
      <c r="AR295" t="s">
        <v>218</v>
      </c>
      <c r="AS295" t="s">
        <v>575</v>
      </c>
      <c r="AT295" t="s">
        <v>230</v>
      </c>
      <c r="AU295">
        <v>20260907</v>
      </c>
      <c r="AV295" t="s">
        <v>221</v>
      </c>
      <c r="AW295" t="s">
        <v>545</v>
      </c>
      <c r="AX295" t="s">
        <v>222</v>
      </c>
      <c r="BA295" s="57">
        <v>46272.291666666664</v>
      </c>
      <c r="BB295" t="s">
        <v>4201</v>
      </c>
      <c r="BC295">
        <v>2026</v>
      </c>
      <c r="BD295">
        <v>9</v>
      </c>
      <c r="BE295">
        <v>7</v>
      </c>
      <c r="BF295" s="6">
        <f t="shared" si="12"/>
        <v>46272</v>
      </c>
      <c r="BG295">
        <f t="shared" si="13"/>
        <v>-0.29166666666424135</v>
      </c>
      <c r="BH295" t="str">
        <f t="shared" si="14"/>
        <v>COMPLY</v>
      </c>
      <c r="BI295" t="str">
        <f>VLOOKUP(H295,Sheet2!$A$1:$B$270,2,FALSE)</f>
        <v>SURABAYA SELATAN</v>
      </c>
    </row>
    <row r="296" spans="1:61">
      <c r="A296">
        <v>332</v>
      </c>
      <c r="B296">
        <v>1002574647</v>
      </c>
      <c r="C296">
        <v>3</v>
      </c>
      <c r="D296" t="s">
        <v>51</v>
      </c>
      <c r="E296">
        <v>4</v>
      </c>
      <c r="F296" t="s">
        <v>269</v>
      </c>
      <c r="G296" t="s">
        <v>1928</v>
      </c>
      <c r="H296" t="s">
        <v>4183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46272.48537037037</v>
      </c>
      <c r="P296" s="57">
        <v>46273.70821759259</v>
      </c>
      <c r="Q296">
        <v>69385159</v>
      </c>
      <c r="S296">
        <v>142512103125</v>
      </c>
      <c r="T296" t="s">
        <v>4202</v>
      </c>
      <c r="U296" t="s">
        <v>4203</v>
      </c>
      <c r="V296" t="s">
        <v>4204</v>
      </c>
      <c r="Z296">
        <v>111.39232</v>
      </c>
      <c r="AA296">
        <v>-7.2146179999999998</v>
      </c>
      <c r="AB296" t="s">
        <v>4205</v>
      </c>
      <c r="AC296" t="s">
        <v>236</v>
      </c>
      <c r="AL296" t="s">
        <v>217</v>
      </c>
      <c r="AM296" t="s">
        <v>4206</v>
      </c>
      <c r="AN296" t="s">
        <v>6</v>
      </c>
      <c r="AO296" s="57">
        <v>46212.486145833333</v>
      </c>
      <c r="AP296" s="57">
        <v>46273.333333333336</v>
      </c>
      <c r="AR296" t="s">
        <v>218</v>
      </c>
      <c r="AS296" t="s">
        <v>1947</v>
      </c>
      <c r="AT296" t="s">
        <v>230</v>
      </c>
      <c r="AU296">
        <v>20260908</v>
      </c>
      <c r="AV296" t="s">
        <v>221</v>
      </c>
      <c r="AW296" t="s">
        <v>887</v>
      </c>
      <c r="AX296" t="s">
        <v>222</v>
      </c>
      <c r="BA296" s="57">
        <v>46273.333333333336</v>
      </c>
      <c r="BB296" t="s">
        <v>4206</v>
      </c>
      <c r="BC296">
        <v>2026</v>
      </c>
      <c r="BD296">
        <v>9</v>
      </c>
      <c r="BE296">
        <v>8</v>
      </c>
      <c r="BF296" s="6">
        <f t="shared" si="12"/>
        <v>46273</v>
      </c>
      <c r="BG296">
        <f t="shared" si="13"/>
        <v>-0.33333333333575865</v>
      </c>
      <c r="BH296" t="str">
        <f t="shared" si="14"/>
        <v>COMPLY</v>
      </c>
      <c r="BI296" t="e">
        <f>VLOOKUP(H296,Sheet2!$A$1:$B$270,2,FALSE)</f>
        <v>#N/A</v>
      </c>
    </row>
    <row r="297" spans="1:61">
      <c r="A297">
        <v>333</v>
      </c>
      <c r="B297">
        <v>1002574639</v>
      </c>
      <c r="C297">
        <v>3</v>
      </c>
      <c r="D297" t="s">
        <v>45</v>
      </c>
      <c r="E297">
        <v>5</v>
      </c>
      <c r="F297" t="s">
        <v>210</v>
      </c>
      <c r="G297" t="s">
        <v>112</v>
      </c>
      <c r="H297" t="s">
        <v>243</v>
      </c>
      <c r="I297" t="s">
        <v>212</v>
      </c>
      <c r="J297" t="s">
        <v>213</v>
      </c>
      <c r="K297" t="s">
        <v>149</v>
      </c>
      <c r="M297" t="s">
        <v>76</v>
      </c>
      <c r="N297" t="s">
        <v>215</v>
      </c>
      <c r="O297" s="57">
        <v>46272.485914351855</v>
      </c>
      <c r="P297" s="57">
        <v>46272.551145833335</v>
      </c>
      <c r="Q297">
        <v>69383223</v>
      </c>
      <c r="S297">
        <v>172605804374</v>
      </c>
      <c r="T297" t="s">
        <v>2393</v>
      </c>
      <c r="U297" t="s">
        <v>4207</v>
      </c>
      <c r="V297" t="s">
        <v>4208</v>
      </c>
      <c r="Z297">
        <v>116.1472349</v>
      </c>
      <c r="AA297">
        <v>-8.5769228000000002</v>
      </c>
      <c r="AB297" t="s">
        <v>2396</v>
      </c>
      <c r="AC297" t="s">
        <v>216</v>
      </c>
      <c r="AL297" t="s">
        <v>217</v>
      </c>
      <c r="AM297" t="s">
        <v>4209</v>
      </c>
      <c r="AN297" t="s">
        <v>6</v>
      </c>
      <c r="AO297" s="57">
        <v>46212.496481481481</v>
      </c>
      <c r="AR297" t="s">
        <v>218</v>
      </c>
      <c r="AS297" t="s">
        <v>219</v>
      </c>
      <c r="AT297" t="s">
        <v>230</v>
      </c>
      <c r="AU297">
        <v>20260907</v>
      </c>
      <c r="AV297" t="s">
        <v>221</v>
      </c>
      <c r="AW297" t="s">
        <v>572</v>
      </c>
      <c r="AX297" t="s">
        <v>222</v>
      </c>
      <c r="BA297" s="57">
        <v>46272.291666666664</v>
      </c>
      <c r="BB297" t="s">
        <v>4209</v>
      </c>
      <c r="BC297">
        <v>2026</v>
      </c>
      <c r="BD297">
        <v>9</v>
      </c>
      <c r="BE297">
        <v>7</v>
      </c>
      <c r="BF297" s="6">
        <f t="shared" si="12"/>
        <v>46272</v>
      </c>
      <c r="BG297">
        <f t="shared" si="13"/>
        <v>-0.29166666666424135</v>
      </c>
      <c r="BH297" t="str">
        <f t="shared" si="14"/>
        <v>COMPLY</v>
      </c>
      <c r="BI297" t="str">
        <f>VLOOKUP(H297,Sheet2!$A$1:$B$270,2,FALSE)</f>
        <v>MATARAM</v>
      </c>
    </row>
    <row r="298" spans="1:61">
      <c r="A298">
        <v>334</v>
      </c>
      <c r="B298">
        <v>1002574649</v>
      </c>
      <c r="C298">
        <v>3</v>
      </c>
      <c r="D298" t="s">
        <v>49</v>
      </c>
      <c r="E298">
        <v>4</v>
      </c>
      <c r="F298" t="s">
        <v>250</v>
      </c>
      <c r="G298" t="s">
        <v>539</v>
      </c>
      <c r="H298" t="s">
        <v>2907</v>
      </c>
      <c r="I298" t="s">
        <v>212</v>
      </c>
      <c r="J298" t="s">
        <v>213</v>
      </c>
      <c r="K298" t="s">
        <v>149</v>
      </c>
      <c r="M298" t="s">
        <v>76</v>
      </c>
      <c r="N298" t="s">
        <v>215</v>
      </c>
      <c r="O298" s="57">
        <v>46272.487199074072</v>
      </c>
      <c r="P298" s="57">
        <v>46272.52853009259</v>
      </c>
      <c r="Q298">
        <v>69382886</v>
      </c>
      <c r="S298">
        <v>146284107245</v>
      </c>
      <c r="T298" t="s">
        <v>2908</v>
      </c>
      <c r="U298" t="s">
        <v>4210</v>
      </c>
      <c r="V298" t="s">
        <v>4211</v>
      </c>
      <c r="Z298">
        <v>109.02776004014299</v>
      </c>
      <c r="AA298">
        <v>-6.9090500335505096</v>
      </c>
      <c r="AB298" t="s">
        <v>2911</v>
      </c>
      <c r="AC298" t="s">
        <v>284</v>
      </c>
      <c r="AL298" t="s">
        <v>217</v>
      </c>
      <c r="AM298" t="s">
        <v>4212</v>
      </c>
      <c r="AN298" t="s">
        <v>6</v>
      </c>
      <c r="AO298" s="57">
        <v>46212.496481481481</v>
      </c>
      <c r="AR298" t="s">
        <v>218</v>
      </c>
      <c r="AS298" t="s">
        <v>219</v>
      </c>
      <c r="AT298" t="s">
        <v>230</v>
      </c>
      <c r="AU298">
        <v>20260907</v>
      </c>
      <c r="AV298" t="s">
        <v>221</v>
      </c>
      <c r="AW298" t="s">
        <v>546</v>
      </c>
      <c r="AX298" t="s">
        <v>222</v>
      </c>
      <c r="BA298" s="57">
        <v>46272.291666666664</v>
      </c>
      <c r="BB298" t="s">
        <v>4212</v>
      </c>
      <c r="BC298">
        <v>2026</v>
      </c>
      <c r="BD298">
        <v>9</v>
      </c>
      <c r="BE298">
        <v>7</v>
      </c>
      <c r="BF298" s="6">
        <f t="shared" si="12"/>
        <v>46272</v>
      </c>
      <c r="BG298">
        <f t="shared" si="13"/>
        <v>-0.29166666666424135</v>
      </c>
      <c r="BH298" t="str">
        <f t="shared" si="14"/>
        <v>COMPLY</v>
      </c>
      <c r="BI298" t="e">
        <f>VLOOKUP(H298,Sheet2!$A$1:$B$270,2,FALSE)</f>
        <v>#N/A</v>
      </c>
    </row>
    <row r="299" spans="1:61">
      <c r="A299">
        <v>335</v>
      </c>
      <c r="B299">
        <v>1002574664</v>
      </c>
      <c r="C299">
        <v>3</v>
      </c>
      <c r="D299" t="s">
        <v>59</v>
      </c>
      <c r="E299">
        <v>4</v>
      </c>
      <c r="F299" t="s">
        <v>242</v>
      </c>
      <c r="G299" t="s">
        <v>242</v>
      </c>
      <c r="H299" t="s">
        <v>288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46272.487453703703</v>
      </c>
      <c r="P299" s="57">
        <v>46272.701273148145</v>
      </c>
      <c r="Q299">
        <v>69385187</v>
      </c>
      <c r="S299">
        <v>146137147883</v>
      </c>
      <c r="T299" t="s">
        <v>4213</v>
      </c>
      <c r="U299" t="s">
        <v>4214</v>
      </c>
      <c r="V299" t="s">
        <v>4215</v>
      </c>
      <c r="Z299">
        <v>110.2158989</v>
      </c>
      <c r="AA299">
        <v>-7.4853499000000001</v>
      </c>
      <c r="AB299" t="s">
        <v>4216</v>
      </c>
      <c r="AC299" t="s">
        <v>236</v>
      </c>
      <c r="AL299" t="s">
        <v>217</v>
      </c>
      <c r="AM299" t="s">
        <v>4217</v>
      </c>
      <c r="AN299" t="s">
        <v>6</v>
      </c>
      <c r="AO299" s="57">
        <v>46212.496481481481</v>
      </c>
      <c r="AP299" s="57">
        <v>46276.333333333336</v>
      </c>
      <c r="AR299" t="s">
        <v>218</v>
      </c>
      <c r="AS299" t="s">
        <v>219</v>
      </c>
      <c r="AT299" t="s">
        <v>230</v>
      </c>
      <c r="AU299">
        <v>20260907</v>
      </c>
      <c r="AV299" t="s">
        <v>221</v>
      </c>
      <c r="AW299" t="s">
        <v>893</v>
      </c>
      <c r="AX299" t="s">
        <v>222</v>
      </c>
      <c r="BA299" s="57">
        <v>46276.333333333336</v>
      </c>
      <c r="BB299" t="s">
        <v>4217</v>
      </c>
      <c r="BC299">
        <v>2026</v>
      </c>
      <c r="BD299">
        <v>9</v>
      </c>
      <c r="BE299">
        <v>7</v>
      </c>
      <c r="BF299" s="6">
        <f t="shared" si="12"/>
        <v>46272</v>
      </c>
      <c r="BG299">
        <f t="shared" si="13"/>
        <v>-4.3333333333357587</v>
      </c>
      <c r="BH299" t="str">
        <f t="shared" si="14"/>
        <v>COMPLY</v>
      </c>
      <c r="BI299" t="e">
        <f>VLOOKUP(H299,Sheet2!$A$1:$B$270,2,FALSE)</f>
        <v>#N/A</v>
      </c>
    </row>
    <row r="300" spans="1:61">
      <c r="A300">
        <v>336</v>
      </c>
      <c r="B300">
        <v>1002574820</v>
      </c>
      <c r="C300">
        <v>3</v>
      </c>
      <c r="D300" t="s">
        <v>38</v>
      </c>
      <c r="E300">
        <v>5</v>
      </c>
      <c r="F300" t="s">
        <v>90</v>
      </c>
      <c r="G300" t="s">
        <v>90</v>
      </c>
      <c r="H300" t="s">
        <v>303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46272.527048611111</v>
      </c>
      <c r="P300" s="57">
        <v>46272.710682870369</v>
      </c>
      <c r="Q300">
        <v>69385220</v>
      </c>
      <c r="S300">
        <v>152650209199</v>
      </c>
      <c r="T300" t="s">
        <v>4218</v>
      </c>
      <c r="U300" t="s">
        <v>4219</v>
      </c>
      <c r="V300" t="s">
        <v>4220</v>
      </c>
      <c r="Z300">
        <v>112.1807506</v>
      </c>
      <c r="AA300">
        <v>-7.9323872</v>
      </c>
      <c r="AB300" t="s">
        <v>4221</v>
      </c>
      <c r="AC300" t="s">
        <v>236</v>
      </c>
      <c r="AL300" t="s">
        <v>217</v>
      </c>
      <c r="AM300" t="s">
        <v>4222</v>
      </c>
      <c r="AN300" t="s">
        <v>6</v>
      </c>
      <c r="AO300" s="57">
        <v>46212.527754629627</v>
      </c>
      <c r="AP300" s="57">
        <v>46273.541666666664</v>
      </c>
      <c r="AR300" t="s">
        <v>218</v>
      </c>
      <c r="AS300" t="s">
        <v>304</v>
      </c>
      <c r="AT300" t="s">
        <v>230</v>
      </c>
      <c r="AU300">
        <v>20260907</v>
      </c>
      <c r="AV300" t="s">
        <v>221</v>
      </c>
      <c r="AW300" t="s">
        <v>884</v>
      </c>
      <c r="AX300" t="s">
        <v>222</v>
      </c>
      <c r="BA300" s="57">
        <v>46273.541666666664</v>
      </c>
      <c r="BB300" t="s">
        <v>4222</v>
      </c>
      <c r="BC300">
        <v>2026</v>
      </c>
      <c r="BD300">
        <v>9</v>
      </c>
      <c r="BE300">
        <v>7</v>
      </c>
      <c r="BF300" s="6">
        <f t="shared" si="12"/>
        <v>46272</v>
      </c>
      <c r="BG300">
        <f t="shared" si="13"/>
        <v>-1.5416666666642413</v>
      </c>
      <c r="BH300" t="str">
        <f t="shared" si="14"/>
        <v>COMPLY</v>
      </c>
      <c r="BI300" t="str">
        <f>VLOOKUP(H300,Sheet2!$A$1:$B$270,2,FALSE)</f>
        <v>KEDIRI</v>
      </c>
    </row>
    <row r="301" spans="1:61">
      <c r="A301">
        <v>337</v>
      </c>
      <c r="B301">
        <v>1002574806</v>
      </c>
      <c r="C301">
        <v>3</v>
      </c>
      <c r="D301" t="s">
        <v>38</v>
      </c>
      <c r="E301">
        <v>5</v>
      </c>
      <c r="F301" t="s">
        <v>90</v>
      </c>
      <c r="G301" t="s">
        <v>98</v>
      </c>
      <c r="H301" t="s">
        <v>393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46272.524953703702</v>
      </c>
      <c r="P301" s="57">
        <v>46273.763229166667</v>
      </c>
      <c r="Q301">
        <v>69385218</v>
      </c>
      <c r="S301">
        <v>152624202069</v>
      </c>
      <c r="T301" t="s">
        <v>4223</v>
      </c>
      <c r="U301" t="s">
        <v>4224</v>
      </c>
      <c r="V301" t="s">
        <v>4225</v>
      </c>
      <c r="Z301">
        <v>111.95151809602901</v>
      </c>
      <c r="AA301">
        <v>-8.14586612623199</v>
      </c>
      <c r="AB301" t="s">
        <v>4226</v>
      </c>
      <c r="AC301" t="s">
        <v>216</v>
      </c>
      <c r="AL301" t="s">
        <v>217</v>
      </c>
      <c r="AM301" t="s">
        <v>3968</v>
      </c>
      <c r="AN301" t="s">
        <v>6</v>
      </c>
      <c r="AO301" s="57">
        <v>46212.527754629627</v>
      </c>
      <c r="AP301" s="57">
        <v>46273.541666666664</v>
      </c>
      <c r="AR301" t="s">
        <v>218</v>
      </c>
      <c r="AS301" t="s">
        <v>98</v>
      </c>
      <c r="AT301" t="s">
        <v>230</v>
      </c>
      <c r="AU301">
        <v>20260908</v>
      </c>
      <c r="AV301" t="s">
        <v>221</v>
      </c>
      <c r="AW301" t="s">
        <v>885</v>
      </c>
      <c r="AX301" t="s">
        <v>222</v>
      </c>
      <c r="BA301" s="57">
        <v>46273.541666666664</v>
      </c>
      <c r="BB301" t="s">
        <v>3968</v>
      </c>
      <c r="BC301">
        <v>2026</v>
      </c>
      <c r="BD301">
        <v>9</v>
      </c>
      <c r="BE301">
        <v>8</v>
      </c>
      <c r="BF301" s="6">
        <f t="shared" si="12"/>
        <v>46273</v>
      </c>
      <c r="BG301">
        <f t="shared" si="13"/>
        <v>-0.54166666666424135</v>
      </c>
      <c r="BH301" t="str">
        <f t="shared" si="14"/>
        <v>COMPLY</v>
      </c>
      <c r="BI301" t="str">
        <f>VLOOKUP(H301,Sheet2!$A$1:$B$270,2,FALSE)</f>
        <v>BLITAR</v>
      </c>
    </row>
    <row r="302" spans="1:61">
      <c r="A302">
        <v>338</v>
      </c>
      <c r="B302">
        <v>1002575860</v>
      </c>
      <c r="C302">
        <v>3</v>
      </c>
      <c r="D302" t="s">
        <v>38</v>
      </c>
      <c r="E302">
        <v>5</v>
      </c>
      <c r="F302" t="s">
        <v>90</v>
      </c>
      <c r="G302" t="s">
        <v>90</v>
      </c>
      <c r="H302" t="s">
        <v>449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46272.716631944444</v>
      </c>
      <c r="P302" s="57">
        <v>46273.765555555554</v>
      </c>
      <c r="Q302">
        <v>69385577</v>
      </c>
      <c r="S302">
        <v>152640225665</v>
      </c>
      <c r="T302" t="s">
        <v>3420</v>
      </c>
      <c r="U302" t="s">
        <v>4227</v>
      </c>
      <c r="V302" t="s">
        <v>4228</v>
      </c>
      <c r="Z302">
        <v>111.911265850067</v>
      </c>
      <c r="AA302">
        <v>-7.7491558407412198</v>
      </c>
      <c r="AB302" t="s">
        <v>4229</v>
      </c>
      <c r="AC302" t="s">
        <v>216</v>
      </c>
      <c r="AL302" t="s">
        <v>217</v>
      </c>
      <c r="AM302" t="s">
        <v>4230</v>
      </c>
      <c r="AN302" t="s">
        <v>6</v>
      </c>
      <c r="AO302" s="57">
        <v>46212.726331018515</v>
      </c>
      <c r="AP302" s="57">
        <v>46273.625</v>
      </c>
      <c r="AR302" t="s">
        <v>218</v>
      </c>
      <c r="AS302" t="s">
        <v>556</v>
      </c>
      <c r="AT302" t="s">
        <v>230</v>
      </c>
      <c r="AU302">
        <v>20260908</v>
      </c>
      <c r="AV302" t="s">
        <v>221</v>
      </c>
      <c r="AW302" t="s">
        <v>887</v>
      </c>
      <c r="AX302" t="s">
        <v>222</v>
      </c>
      <c r="BA302" s="57">
        <v>46273.625</v>
      </c>
      <c r="BB302" t="s">
        <v>4230</v>
      </c>
      <c r="BC302">
        <v>2026</v>
      </c>
      <c r="BD302">
        <v>9</v>
      </c>
      <c r="BE302">
        <v>8</v>
      </c>
      <c r="BF302" s="6">
        <f t="shared" si="12"/>
        <v>46273</v>
      </c>
      <c r="BG302">
        <f t="shared" si="13"/>
        <v>-0.625</v>
      </c>
      <c r="BH302" t="str">
        <f t="shared" si="14"/>
        <v>COMPLY</v>
      </c>
      <c r="BI302" t="str">
        <f>VLOOKUP(H302,Sheet2!$A$1:$B$270,2,FALSE)</f>
        <v>KEDIRI</v>
      </c>
    </row>
    <row r="303" spans="1:61">
      <c r="A303">
        <v>339</v>
      </c>
      <c r="B303">
        <v>1002574605</v>
      </c>
      <c r="C303">
        <v>3</v>
      </c>
      <c r="D303" t="s">
        <v>55</v>
      </c>
      <c r="E303">
        <v>5</v>
      </c>
      <c r="F303" t="s">
        <v>261</v>
      </c>
      <c r="G303" t="s">
        <v>128</v>
      </c>
      <c r="H303" t="s">
        <v>305</v>
      </c>
      <c r="I303" t="s">
        <v>212</v>
      </c>
      <c r="J303" t="s">
        <v>213</v>
      </c>
      <c r="K303" t="s">
        <v>149</v>
      </c>
      <c r="M303" t="s">
        <v>76</v>
      </c>
      <c r="N303" t="s">
        <v>215</v>
      </c>
      <c r="O303" s="57">
        <v>46272.479305555556</v>
      </c>
      <c r="P303" s="57">
        <v>46273.439027777778</v>
      </c>
      <c r="Q303">
        <v>69383818</v>
      </c>
      <c r="S303">
        <v>152417234204</v>
      </c>
      <c r="T303" t="s">
        <v>4231</v>
      </c>
      <c r="U303" t="s">
        <v>4232</v>
      </c>
      <c r="V303" t="s">
        <v>4233</v>
      </c>
      <c r="Z303">
        <v>112.6035</v>
      </c>
      <c r="AA303">
        <v>-7.3578000000000001</v>
      </c>
      <c r="AB303" t="s">
        <v>4234</v>
      </c>
      <c r="AC303" t="s">
        <v>229</v>
      </c>
      <c r="AL303" t="s">
        <v>217</v>
      </c>
      <c r="AM303" t="s">
        <v>4235</v>
      </c>
      <c r="AN303" t="s">
        <v>6</v>
      </c>
      <c r="AO303" s="57">
        <v>46212.486145833333</v>
      </c>
      <c r="AR303" t="s">
        <v>218</v>
      </c>
      <c r="AS303" t="s">
        <v>602</v>
      </c>
      <c r="AT303" t="s">
        <v>230</v>
      </c>
      <c r="AU303">
        <v>20260908</v>
      </c>
      <c r="AV303" t="s">
        <v>221</v>
      </c>
      <c r="AW303" t="s">
        <v>4155</v>
      </c>
      <c r="AX303" t="s">
        <v>222</v>
      </c>
      <c r="BA303" s="57">
        <v>46272.291666666664</v>
      </c>
      <c r="BB303" t="s">
        <v>4235</v>
      </c>
      <c r="BC303">
        <v>2026</v>
      </c>
      <c r="BD303">
        <v>9</v>
      </c>
      <c r="BE303">
        <v>8</v>
      </c>
      <c r="BF303" s="6">
        <f t="shared" si="12"/>
        <v>46273</v>
      </c>
      <c r="BG303">
        <f t="shared" si="13"/>
        <v>0.70833333333575865</v>
      </c>
      <c r="BH303" t="str">
        <f t="shared" si="14"/>
        <v>COMPLY</v>
      </c>
      <c r="BI303" t="str">
        <f>VLOOKUP(H303,Sheet2!$A$1:$B$270,2,FALSE)</f>
        <v>SURABAYA UTARA</v>
      </c>
    </row>
    <row r="304" spans="1:61">
      <c r="A304">
        <v>341</v>
      </c>
      <c r="B304">
        <v>1002575861</v>
      </c>
      <c r="C304">
        <v>3</v>
      </c>
      <c r="D304" t="s">
        <v>55</v>
      </c>
      <c r="E304">
        <v>5</v>
      </c>
      <c r="F304" t="s">
        <v>307</v>
      </c>
      <c r="G304" t="s">
        <v>126</v>
      </c>
      <c r="H304" t="s">
        <v>372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46272.716643518521</v>
      </c>
      <c r="P304" s="57">
        <v>46273.767175925925</v>
      </c>
      <c r="Q304">
        <v>69385578</v>
      </c>
      <c r="S304">
        <v>152303245742</v>
      </c>
      <c r="T304" t="s">
        <v>4236</v>
      </c>
      <c r="U304" t="s">
        <v>4237</v>
      </c>
      <c r="V304" t="s">
        <v>4238</v>
      </c>
      <c r="Z304">
        <v>112.7820873</v>
      </c>
      <c r="AA304">
        <v>-7.3049833</v>
      </c>
      <c r="AB304" t="s">
        <v>4239</v>
      </c>
      <c r="AC304" t="s">
        <v>216</v>
      </c>
      <c r="AL304" t="s">
        <v>217</v>
      </c>
      <c r="AM304" t="s">
        <v>4240</v>
      </c>
      <c r="AN304" t="s">
        <v>6</v>
      </c>
      <c r="AO304" s="57">
        <v>46212.726331018515</v>
      </c>
      <c r="AP304" s="57">
        <v>46277.333333333336</v>
      </c>
      <c r="AR304" t="s">
        <v>218</v>
      </c>
      <c r="AS304" t="s">
        <v>126</v>
      </c>
      <c r="AT304" t="s">
        <v>220</v>
      </c>
      <c r="AU304">
        <v>20260908</v>
      </c>
      <c r="AV304" t="s">
        <v>221</v>
      </c>
      <c r="AW304" t="s">
        <v>4241</v>
      </c>
      <c r="AX304" t="s">
        <v>222</v>
      </c>
      <c r="BA304" s="57">
        <v>46277.333333333336</v>
      </c>
      <c r="BB304" t="s">
        <v>4240</v>
      </c>
      <c r="BC304">
        <v>2026</v>
      </c>
      <c r="BD304">
        <v>9</v>
      </c>
      <c r="BE304">
        <v>8</v>
      </c>
      <c r="BF304" s="6">
        <f t="shared" si="12"/>
        <v>46273</v>
      </c>
      <c r="BG304">
        <f t="shared" si="13"/>
        <v>-4.3333333333357587</v>
      </c>
      <c r="BH304" t="str">
        <f t="shared" si="14"/>
        <v>COMPLY</v>
      </c>
      <c r="BI304" t="str">
        <f>VLOOKUP(H304,Sheet2!$A$1:$B$270,2,FALSE)</f>
        <v>SURABAYA SELATAN</v>
      </c>
    </row>
    <row r="305" spans="1:61">
      <c r="A305">
        <v>342</v>
      </c>
      <c r="B305">
        <v>1002574607</v>
      </c>
      <c r="C305">
        <v>3</v>
      </c>
      <c r="D305" t="s">
        <v>45</v>
      </c>
      <c r="E305">
        <v>5</v>
      </c>
      <c r="F305" t="s">
        <v>113</v>
      </c>
      <c r="G305" t="s">
        <v>114</v>
      </c>
      <c r="H305" t="s">
        <v>359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46272.479120370372</v>
      </c>
      <c r="P305" s="57">
        <v>46273.85732638889</v>
      </c>
      <c r="Q305">
        <v>69385149</v>
      </c>
      <c r="S305">
        <v>172514217082</v>
      </c>
      <c r="T305" t="s">
        <v>4242</v>
      </c>
      <c r="U305" t="s">
        <v>4243</v>
      </c>
      <c r="V305" t="s">
        <v>4244</v>
      </c>
      <c r="Z305">
        <v>120.472470772151</v>
      </c>
      <c r="AA305">
        <v>-8.5917692667987993</v>
      </c>
      <c r="AB305" t="s">
        <v>4245</v>
      </c>
      <c r="AC305" t="s">
        <v>236</v>
      </c>
      <c r="AL305" t="s">
        <v>217</v>
      </c>
      <c r="AM305" t="s">
        <v>4246</v>
      </c>
      <c r="AN305" t="s">
        <v>6</v>
      </c>
      <c r="AO305" s="57">
        <v>46212.486145833333</v>
      </c>
      <c r="AP305" s="57">
        <v>46273.333333333336</v>
      </c>
      <c r="AR305" t="s">
        <v>218</v>
      </c>
      <c r="AS305" t="s">
        <v>219</v>
      </c>
      <c r="AT305" t="s">
        <v>230</v>
      </c>
      <c r="AU305">
        <v>20260908</v>
      </c>
      <c r="AV305" t="s">
        <v>221</v>
      </c>
      <c r="AW305" t="s">
        <v>887</v>
      </c>
      <c r="AX305" t="s">
        <v>222</v>
      </c>
      <c r="BA305" s="57">
        <v>46273.333333333336</v>
      </c>
      <c r="BB305" t="s">
        <v>4246</v>
      </c>
      <c r="BC305">
        <v>2026</v>
      </c>
      <c r="BD305">
        <v>9</v>
      </c>
      <c r="BE305">
        <v>8</v>
      </c>
      <c r="BF305" s="6">
        <f t="shared" si="12"/>
        <v>46273</v>
      </c>
      <c r="BG305">
        <f t="shared" si="13"/>
        <v>-0.33333333333575865</v>
      </c>
      <c r="BH305" t="str">
        <f t="shared" si="14"/>
        <v>COMPLY</v>
      </c>
      <c r="BI305" t="str">
        <f>VLOOKUP(H305,Sheet2!$A$1:$B$270,2,FALSE)</f>
        <v>LABOAN BAJO</v>
      </c>
    </row>
    <row r="306" spans="1:61">
      <c r="A306">
        <v>343</v>
      </c>
      <c r="B306">
        <v>1002574609</v>
      </c>
      <c r="C306">
        <v>3</v>
      </c>
      <c r="D306" t="s">
        <v>42</v>
      </c>
      <c r="E306">
        <v>5</v>
      </c>
      <c r="F306" t="s">
        <v>232</v>
      </c>
      <c r="G306" t="s">
        <v>101</v>
      </c>
      <c r="H306" t="s">
        <v>233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46272.479120370372</v>
      </c>
      <c r="P306" s="57">
        <v>46274.374837962961</v>
      </c>
      <c r="Q306">
        <v>69385141</v>
      </c>
      <c r="S306">
        <v>152327226572</v>
      </c>
      <c r="T306" t="s">
        <v>4247</v>
      </c>
      <c r="U306" t="s">
        <v>4248</v>
      </c>
      <c r="V306" t="s">
        <v>4249</v>
      </c>
      <c r="Z306">
        <v>112.625758051872</v>
      </c>
      <c r="AA306">
        <v>-7.4897200812315798</v>
      </c>
      <c r="AB306" t="s">
        <v>4250</v>
      </c>
      <c r="AC306" t="s">
        <v>216</v>
      </c>
      <c r="AL306" t="s">
        <v>217</v>
      </c>
      <c r="AM306" t="s">
        <v>4251</v>
      </c>
      <c r="AN306" t="s">
        <v>6</v>
      </c>
      <c r="AO306" s="57">
        <v>46212.486145833333</v>
      </c>
      <c r="AP306" s="57">
        <v>46273.333333333336</v>
      </c>
      <c r="AQ306" t="s">
        <v>2161</v>
      </c>
      <c r="AR306" t="s">
        <v>218</v>
      </c>
      <c r="AS306" t="s">
        <v>770</v>
      </c>
      <c r="AT306" t="s">
        <v>230</v>
      </c>
      <c r="AU306">
        <v>20260909</v>
      </c>
      <c r="AV306" t="s">
        <v>221</v>
      </c>
      <c r="AW306" t="s">
        <v>883</v>
      </c>
      <c r="AX306" t="s">
        <v>222</v>
      </c>
      <c r="BA306" s="57">
        <v>46273.333333333336</v>
      </c>
      <c r="BB306" t="s">
        <v>4251</v>
      </c>
      <c r="BC306">
        <v>2026</v>
      </c>
      <c r="BD306">
        <v>9</v>
      </c>
      <c r="BE306">
        <v>9</v>
      </c>
      <c r="BF306" s="6">
        <f t="shared" si="12"/>
        <v>46274</v>
      </c>
      <c r="BG306">
        <f t="shared" si="13"/>
        <v>0.66666666666424135</v>
      </c>
      <c r="BH306" t="str">
        <f t="shared" si="14"/>
        <v>COMPLY</v>
      </c>
      <c r="BI306" t="str">
        <f>VLOOKUP(H306,Sheet2!$A$1:$B$270,2,FALSE)</f>
        <v>SIDOARJO</v>
      </c>
    </row>
    <row r="307" spans="1:61">
      <c r="A307">
        <v>344</v>
      </c>
      <c r="B307">
        <v>1002574656</v>
      </c>
      <c r="C307">
        <v>3</v>
      </c>
      <c r="D307" t="s">
        <v>38</v>
      </c>
      <c r="E307">
        <v>5</v>
      </c>
      <c r="F307" t="s">
        <v>90</v>
      </c>
      <c r="G307" t="s">
        <v>88</v>
      </c>
      <c r="H307" t="s">
        <v>426</v>
      </c>
      <c r="I307" t="s">
        <v>212</v>
      </c>
      <c r="J307" t="s">
        <v>213</v>
      </c>
      <c r="K307" t="s">
        <v>149</v>
      </c>
      <c r="M307" t="s">
        <v>76</v>
      </c>
      <c r="N307" t="s">
        <v>215</v>
      </c>
      <c r="O307" s="57">
        <v>46272.487314814818</v>
      </c>
      <c r="P307" s="57">
        <v>46272.694537037038</v>
      </c>
      <c r="Q307">
        <v>69382891</v>
      </c>
      <c r="S307">
        <v>152730235593</v>
      </c>
      <c r="T307" t="s">
        <v>2660</v>
      </c>
      <c r="U307" t="s">
        <v>4252</v>
      </c>
      <c r="V307" t="s">
        <v>4253</v>
      </c>
      <c r="Z307">
        <v>112.169483</v>
      </c>
      <c r="AA307">
        <v>-8.0993759999999995</v>
      </c>
      <c r="AB307" t="s">
        <v>2663</v>
      </c>
      <c r="AC307" t="s">
        <v>229</v>
      </c>
      <c r="AL307" t="s">
        <v>217</v>
      </c>
      <c r="AM307" t="s">
        <v>4254</v>
      </c>
      <c r="AN307" t="s">
        <v>6</v>
      </c>
      <c r="AO307" s="57">
        <v>46212.496481481481</v>
      </c>
      <c r="AQ307" t="s">
        <v>2161</v>
      </c>
      <c r="AR307" t="s">
        <v>218</v>
      </c>
      <c r="AS307" t="s">
        <v>219</v>
      </c>
      <c r="AT307" t="s">
        <v>230</v>
      </c>
      <c r="AU307">
        <v>20260907</v>
      </c>
      <c r="AV307" t="s">
        <v>221</v>
      </c>
      <c r="AW307" t="s">
        <v>544</v>
      </c>
      <c r="AX307" t="s">
        <v>222</v>
      </c>
      <c r="BA307" s="57">
        <v>46272.291666666664</v>
      </c>
      <c r="BB307" t="s">
        <v>4254</v>
      </c>
      <c r="BC307">
        <v>2026</v>
      </c>
      <c r="BD307">
        <v>9</v>
      </c>
      <c r="BE307">
        <v>7</v>
      </c>
      <c r="BF307" s="6">
        <f t="shared" si="12"/>
        <v>46272</v>
      </c>
      <c r="BG307">
        <f t="shared" si="13"/>
        <v>-0.29166666666424135</v>
      </c>
      <c r="BH307" t="str">
        <f t="shared" si="14"/>
        <v>COMPLY</v>
      </c>
      <c r="BI307" t="str">
        <f>VLOOKUP(H307,Sheet2!$A$1:$B$270,2,FALSE)</f>
        <v>BLITAR</v>
      </c>
    </row>
    <row r="308" spans="1:61">
      <c r="A308">
        <v>345</v>
      </c>
      <c r="B308">
        <v>1002574702</v>
      </c>
      <c r="C308">
        <v>3</v>
      </c>
      <c r="D308" t="s">
        <v>42</v>
      </c>
      <c r="E308">
        <v>5</v>
      </c>
      <c r="F308" t="s">
        <v>102</v>
      </c>
      <c r="G308" t="s">
        <v>99</v>
      </c>
      <c r="H308" t="s">
        <v>341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46272.493715277778</v>
      </c>
      <c r="P308" s="57">
        <v>46273.708437499998</v>
      </c>
      <c r="Q308">
        <v>69385176</v>
      </c>
      <c r="S308">
        <v>152516208098</v>
      </c>
      <c r="T308" t="s">
        <v>4255</v>
      </c>
      <c r="U308" t="s">
        <v>4256</v>
      </c>
      <c r="V308" t="s">
        <v>4257</v>
      </c>
      <c r="Z308">
        <v>114.288675002753</v>
      </c>
      <c r="AA308">
        <v>-8.3142225466155395</v>
      </c>
      <c r="AB308" t="s">
        <v>4258</v>
      </c>
      <c r="AC308" t="s">
        <v>216</v>
      </c>
      <c r="AL308" t="s">
        <v>217</v>
      </c>
      <c r="AM308" t="s">
        <v>4259</v>
      </c>
      <c r="AN308" t="s">
        <v>6</v>
      </c>
      <c r="AO308" s="57">
        <v>46212.496481481481</v>
      </c>
      <c r="AP308" s="57">
        <v>46273.333333333336</v>
      </c>
      <c r="AR308" t="s">
        <v>218</v>
      </c>
      <c r="AS308" t="s">
        <v>99</v>
      </c>
      <c r="AT308" t="s">
        <v>220</v>
      </c>
      <c r="AU308">
        <v>20260908</v>
      </c>
      <c r="AV308" t="s">
        <v>221</v>
      </c>
      <c r="AW308" t="s">
        <v>852</v>
      </c>
      <c r="AX308" t="s">
        <v>222</v>
      </c>
      <c r="BA308" s="57">
        <v>46273.333333333336</v>
      </c>
      <c r="BB308" t="s">
        <v>4259</v>
      </c>
      <c r="BC308">
        <v>2026</v>
      </c>
      <c r="BD308">
        <v>9</v>
      </c>
      <c r="BE308">
        <v>8</v>
      </c>
      <c r="BF308" s="6">
        <f t="shared" si="12"/>
        <v>46273</v>
      </c>
      <c r="BG308">
        <f t="shared" si="13"/>
        <v>-0.33333333333575865</v>
      </c>
      <c r="BH308" t="str">
        <f t="shared" si="14"/>
        <v>COMPLY</v>
      </c>
      <c r="BI308" t="str">
        <f>VLOOKUP(H308,Sheet2!$A$1:$B$270,2,FALSE)</f>
        <v>BANYUWANGI</v>
      </c>
    </row>
    <row r="309" spans="1:61">
      <c r="A309">
        <v>346</v>
      </c>
      <c r="B309">
        <v>1002574701</v>
      </c>
      <c r="C309">
        <v>3</v>
      </c>
      <c r="D309" t="s">
        <v>45</v>
      </c>
      <c r="E309">
        <v>5</v>
      </c>
      <c r="F309" t="s">
        <v>113</v>
      </c>
      <c r="G309" t="s">
        <v>120</v>
      </c>
      <c r="H309" t="s">
        <v>312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46272.493715277778</v>
      </c>
      <c r="P309" s="57">
        <v>46273.659328703703</v>
      </c>
      <c r="Q309">
        <v>69385193</v>
      </c>
      <c r="S309">
        <v>172517222645</v>
      </c>
      <c r="T309" t="s">
        <v>4260</v>
      </c>
      <c r="U309" t="s">
        <v>4261</v>
      </c>
      <c r="V309" t="s">
        <v>4262</v>
      </c>
      <c r="Z309">
        <v>120.2456219</v>
      </c>
      <c r="AA309">
        <v>-9.6605001000000001</v>
      </c>
      <c r="AB309" t="s">
        <v>4263</v>
      </c>
      <c r="AC309" t="s">
        <v>236</v>
      </c>
      <c r="AL309" t="s">
        <v>217</v>
      </c>
      <c r="AM309" t="s">
        <v>4264</v>
      </c>
      <c r="AN309" t="s">
        <v>6</v>
      </c>
      <c r="AO309" s="57">
        <v>46212.496481481481</v>
      </c>
      <c r="AP309" s="57">
        <v>46273.333333333336</v>
      </c>
      <c r="AR309" t="s">
        <v>218</v>
      </c>
      <c r="AS309" t="s">
        <v>219</v>
      </c>
      <c r="AT309" t="s">
        <v>230</v>
      </c>
      <c r="AU309">
        <v>20260908</v>
      </c>
      <c r="AV309" t="s">
        <v>221</v>
      </c>
      <c r="AW309" t="s">
        <v>885</v>
      </c>
      <c r="AX309" t="s">
        <v>222</v>
      </c>
      <c r="BA309" s="57">
        <v>46273.333333333336</v>
      </c>
      <c r="BB309" t="s">
        <v>4264</v>
      </c>
      <c r="BC309">
        <v>2026</v>
      </c>
      <c r="BD309">
        <v>9</v>
      </c>
      <c r="BE309">
        <v>8</v>
      </c>
      <c r="BF309" s="6">
        <f t="shared" si="12"/>
        <v>46273</v>
      </c>
      <c r="BG309">
        <f t="shared" si="13"/>
        <v>-0.33333333333575865</v>
      </c>
      <c r="BH309" t="str">
        <f t="shared" si="14"/>
        <v>COMPLY</v>
      </c>
      <c r="BI309" t="str">
        <f>VLOOKUP(H309,Sheet2!$A$1:$B$270,2,FALSE)</f>
        <v>WAINGAPU</v>
      </c>
    </row>
    <row r="310" spans="1:61">
      <c r="A310">
        <v>347</v>
      </c>
      <c r="B310">
        <v>1002574211</v>
      </c>
      <c r="C310">
        <v>3</v>
      </c>
      <c r="D310" t="s">
        <v>38</v>
      </c>
      <c r="E310">
        <v>5</v>
      </c>
      <c r="F310" t="s">
        <v>92</v>
      </c>
      <c r="G310" t="s">
        <v>89</v>
      </c>
      <c r="H310" t="s">
        <v>399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46272.42287037037</v>
      </c>
      <c r="P310" s="57">
        <v>46272.692696759259</v>
      </c>
      <c r="Q310">
        <v>69385047</v>
      </c>
      <c r="S310">
        <v>152609253970</v>
      </c>
      <c r="T310" t="s">
        <v>4265</v>
      </c>
      <c r="U310" t="s">
        <v>4266</v>
      </c>
      <c r="V310" t="s">
        <v>4267</v>
      </c>
      <c r="Z310">
        <v>111.89985299999999</v>
      </c>
      <c r="AA310">
        <v>-7.156987</v>
      </c>
      <c r="AB310" t="s">
        <v>4268</v>
      </c>
      <c r="AC310" t="s">
        <v>236</v>
      </c>
      <c r="AL310" t="s">
        <v>217</v>
      </c>
      <c r="AM310" t="s">
        <v>4269</v>
      </c>
      <c r="AN310" t="s">
        <v>6</v>
      </c>
      <c r="AO310" s="57">
        <v>46212.424027777779</v>
      </c>
      <c r="AP310" s="57">
        <v>46275.625</v>
      </c>
      <c r="AR310" t="s">
        <v>218</v>
      </c>
      <c r="AS310" t="s">
        <v>219</v>
      </c>
      <c r="AT310" t="s">
        <v>230</v>
      </c>
      <c r="AU310">
        <v>20260907</v>
      </c>
      <c r="AV310" t="s">
        <v>221</v>
      </c>
      <c r="AW310" t="s">
        <v>886</v>
      </c>
      <c r="AX310" t="s">
        <v>222</v>
      </c>
      <c r="BA310" s="57">
        <v>46275.625</v>
      </c>
      <c r="BB310" t="s">
        <v>4269</v>
      </c>
      <c r="BC310">
        <v>2026</v>
      </c>
      <c r="BD310">
        <v>9</v>
      </c>
      <c r="BE310">
        <v>7</v>
      </c>
      <c r="BF310" s="6">
        <f t="shared" si="12"/>
        <v>46272</v>
      </c>
      <c r="BG310">
        <f t="shared" si="13"/>
        <v>-3.625</v>
      </c>
      <c r="BH310" t="str">
        <f t="shared" si="14"/>
        <v>COMPLY</v>
      </c>
      <c r="BI310" t="str">
        <f>VLOOKUP(H310,Sheet2!$A$1:$B$270,2,FALSE)</f>
        <v>BOJONEGORO</v>
      </c>
    </row>
    <row r="311" spans="1:61">
      <c r="A311">
        <v>348</v>
      </c>
      <c r="B311">
        <v>1002575222</v>
      </c>
      <c r="C311">
        <v>3</v>
      </c>
      <c r="D311" t="s">
        <v>38</v>
      </c>
      <c r="E311">
        <v>5</v>
      </c>
      <c r="F311" t="s">
        <v>90</v>
      </c>
      <c r="G311" t="s">
        <v>90</v>
      </c>
      <c r="H311" t="s">
        <v>303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46272.604131944441</v>
      </c>
      <c r="P311" s="57">
        <v>46273.591168981482</v>
      </c>
      <c r="Q311">
        <v>69385358</v>
      </c>
      <c r="S311">
        <v>152650209200</v>
      </c>
      <c r="T311" t="s">
        <v>4270</v>
      </c>
      <c r="U311" t="s">
        <v>4271</v>
      </c>
      <c r="V311" t="s">
        <v>4272</v>
      </c>
      <c r="Z311">
        <v>112.1540145</v>
      </c>
      <c r="AA311">
        <v>-7.9017127</v>
      </c>
      <c r="AB311" t="s">
        <v>4273</v>
      </c>
      <c r="AC311" t="s">
        <v>216</v>
      </c>
      <c r="AL311" t="s">
        <v>217</v>
      </c>
      <c r="AM311" t="s">
        <v>4274</v>
      </c>
      <c r="AN311" t="s">
        <v>6</v>
      </c>
      <c r="AO311" s="57">
        <v>46212.611157407409</v>
      </c>
      <c r="AP311" s="57">
        <v>46273.541666666664</v>
      </c>
      <c r="AR311" t="s">
        <v>218</v>
      </c>
      <c r="AS311" t="s">
        <v>304</v>
      </c>
      <c r="AT311" t="s">
        <v>230</v>
      </c>
      <c r="AU311">
        <v>20260908</v>
      </c>
      <c r="AV311" t="s">
        <v>221</v>
      </c>
      <c r="AW311" t="s">
        <v>889</v>
      </c>
      <c r="AX311" t="s">
        <v>222</v>
      </c>
      <c r="BA311" s="57">
        <v>46273.541666666664</v>
      </c>
      <c r="BB311" t="s">
        <v>4274</v>
      </c>
      <c r="BC311">
        <v>2026</v>
      </c>
      <c r="BD311">
        <v>9</v>
      </c>
      <c r="BE311">
        <v>8</v>
      </c>
      <c r="BF311" s="6">
        <f t="shared" si="12"/>
        <v>46273</v>
      </c>
      <c r="BG311">
        <f t="shared" si="13"/>
        <v>-0.54166666666424135</v>
      </c>
      <c r="BH311" t="str">
        <f t="shared" si="14"/>
        <v>COMPLY</v>
      </c>
      <c r="BI311" t="str">
        <f>VLOOKUP(H311,Sheet2!$A$1:$B$270,2,FALSE)</f>
        <v>KEDIRI</v>
      </c>
    </row>
    <row r="312" spans="1:61">
      <c r="A312">
        <v>349</v>
      </c>
      <c r="B312">
        <v>1002574129</v>
      </c>
      <c r="C312">
        <v>3</v>
      </c>
      <c r="D312" t="s">
        <v>38</v>
      </c>
      <c r="E312">
        <v>5</v>
      </c>
      <c r="F312" t="s">
        <v>92</v>
      </c>
      <c r="G312" t="s">
        <v>89</v>
      </c>
      <c r="H312" t="s">
        <v>399</v>
      </c>
      <c r="I312" t="s">
        <v>212</v>
      </c>
      <c r="J312" t="s">
        <v>213</v>
      </c>
      <c r="K312" t="s">
        <v>149</v>
      </c>
      <c r="M312" t="s">
        <v>76</v>
      </c>
      <c r="N312" t="s">
        <v>581</v>
      </c>
      <c r="O312" s="57">
        <v>46272.412893518522</v>
      </c>
      <c r="P312" s="57">
        <v>46272.65965277778</v>
      </c>
      <c r="Q312">
        <v>66525052</v>
      </c>
      <c r="S312">
        <v>152609253894</v>
      </c>
      <c r="T312" t="s">
        <v>3859</v>
      </c>
      <c r="U312" t="s">
        <v>4275</v>
      </c>
      <c r="V312" t="s">
        <v>4276</v>
      </c>
      <c r="Z312">
        <v>112.16717172788999</v>
      </c>
      <c r="AA312">
        <v>-8.0999555800488601</v>
      </c>
      <c r="AB312" t="s">
        <v>4277</v>
      </c>
      <c r="AC312" t="s">
        <v>225</v>
      </c>
      <c r="AL312" t="s">
        <v>217</v>
      </c>
      <c r="AM312" t="s">
        <v>4278</v>
      </c>
      <c r="AN312" t="s">
        <v>6</v>
      </c>
      <c r="AO312" s="57">
        <v>46212.424027777779</v>
      </c>
      <c r="AP312" s="57">
        <v>46275.625</v>
      </c>
      <c r="AR312" t="s">
        <v>218</v>
      </c>
      <c r="AS312" t="s">
        <v>219</v>
      </c>
      <c r="AT312" t="s">
        <v>230</v>
      </c>
      <c r="AU312">
        <v>20260907</v>
      </c>
      <c r="AV312" t="s">
        <v>221</v>
      </c>
      <c r="AW312" t="s">
        <v>545</v>
      </c>
      <c r="AX312" t="s">
        <v>222</v>
      </c>
      <c r="BA312" s="57">
        <v>46275.625</v>
      </c>
      <c r="BB312" t="s">
        <v>4278</v>
      </c>
      <c r="BC312">
        <v>2026</v>
      </c>
      <c r="BD312">
        <v>9</v>
      </c>
      <c r="BE312">
        <v>7</v>
      </c>
      <c r="BF312" s="6">
        <f t="shared" si="12"/>
        <v>46272</v>
      </c>
      <c r="BG312">
        <f t="shared" si="13"/>
        <v>-3.625</v>
      </c>
      <c r="BH312" t="str">
        <f t="shared" si="14"/>
        <v>COMPLY</v>
      </c>
      <c r="BI312" t="str">
        <f>VLOOKUP(H312,Sheet2!$A$1:$B$270,2,FALSE)</f>
        <v>BOJONEGORO</v>
      </c>
    </row>
    <row r="313" spans="1:61">
      <c r="A313">
        <v>350</v>
      </c>
      <c r="B313">
        <v>1002574831</v>
      </c>
      <c r="C313">
        <v>3</v>
      </c>
      <c r="D313" t="s">
        <v>55</v>
      </c>
      <c r="E313">
        <v>5</v>
      </c>
      <c r="F313" t="s">
        <v>227</v>
      </c>
      <c r="G313" t="s">
        <v>121</v>
      </c>
      <c r="H313" t="s">
        <v>278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46272.531215277777</v>
      </c>
      <c r="P313" s="57">
        <v>46273.769733796296</v>
      </c>
      <c r="Q313">
        <v>69385245</v>
      </c>
      <c r="S313">
        <v>152437905762</v>
      </c>
      <c r="T313" t="s">
        <v>3066</v>
      </c>
      <c r="U313" t="s">
        <v>4279</v>
      </c>
      <c r="V313" t="s">
        <v>4280</v>
      </c>
      <c r="Z313">
        <v>113.275966085493</v>
      </c>
      <c r="AA313">
        <v>-6.9391890108413898</v>
      </c>
      <c r="AB313" t="s">
        <v>4281</v>
      </c>
      <c r="AC313" t="s">
        <v>216</v>
      </c>
      <c r="AL313" t="s">
        <v>217</v>
      </c>
      <c r="AM313" t="s">
        <v>4282</v>
      </c>
      <c r="AN313" t="s">
        <v>6</v>
      </c>
      <c r="AO313" s="57">
        <v>46212.538206018522</v>
      </c>
      <c r="AP313" s="57">
        <v>46273.458333333336</v>
      </c>
      <c r="AR313" t="s">
        <v>218</v>
      </c>
      <c r="AS313" t="s">
        <v>219</v>
      </c>
      <c r="AT313" t="s">
        <v>220</v>
      </c>
      <c r="AU313">
        <v>20260908</v>
      </c>
      <c r="AV313" t="s">
        <v>221</v>
      </c>
      <c r="AW313" t="s">
        <v>3560</v>
      </c>
      <c r="AX313" t="s">
        <v>222</v>
      </c>
      <c r="BA313" s="57">
        <v>46273.458333333336</v>
      </c>
      <c r="BB313" t="s">
        <v>4282</v>
      </c>
      <c r="BC313">
        <v>2026</v>
      </c>
      <c r="BD313">
        <v>9</v>
      </c>
      <c r="BE313">
        <v>8</v>
      </c>
      <c r="BF313" s="6">
        <f t="shared" si="12"/>
        <v>46273</v>
      </c>
      <c r="BG313">
        <f t="shared" si="13"/>
        <v>-0.45833333333575865</v>
      </c>
      <c r="BH313" t="str">
        <f t="shared" si="14"/>
        <v>COMPLY</v>
      </c>
      <c r="BI313" t="str">
        <f>VLOOKUP(H313,Sheet2!$A$1:$B$270,2,FALSE)</f>
        <v>MADURA</v>
      </c>
    </row>
    <row r="314" spans="1:61">
      <c r="A314">
        <v>351</v>
      </c>
      <c r="B314">
        <v>1002574849</v>
      </c>
      <c r="C314">
        <v>3</v>
      </c>
      <c r="D314" t="s">
        <v>38</v>
      </c>
      <c r="E314">
        <v>5</v>
      </c>
      <c r="F314" t="s">
        <v>90</v>
      </c>
      <c r="G314" t="s">
        <v>90</v>
      </c>
      <c r="H314" t="s">
        <v>449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46272.537453703706</v>
      </c>
      <c r="P314" s="57">
        <v>46273.801400462966</v>
      </c>
      <c r="Q314">
        <v>69385252</v>
      </c>
      <c r="S314">
        <v>152640225980</v>
      </c>
      <c r="T314" t="s">
        <v>4283</v>
      </c>
      <c r="U314" t="s">
        <v>4284</v>
      </c>
      <c r="V314" t="s">
        <v>4285</v>
      </c>
      <c r="Z314">
        <v>112.005775161087</v>
      </c>
      <c r="AA314">
        <v>-7.8160398780370697</v>
      </c>
      <c r="AB314" t="s">
        <v>4286</v>
      </c>
      <c r="AC314" t="s">
        <v>216</v>
      </c>
      <c r="AL314" t="s">
        <v>217</v>
      </c>
      <c r="AM314" t="s">
        <v>3968</v>
      </c>
      <c r="AN314" t="s">
        <v>6</v>
      </c>
      <c r="AO314" s="57">
        <v>46212.538206018522</v>
      </c>
      <c r="AP314" s="57">
        <v>46273.541666666664</v>
      </c>
      <c r="AR314" t="s">
        <v>218</v>
      </c>
      <c r="AS314" t="s">
        <v>556</v>
      </c>
      <c r="AT314" t="s">
        <v>344</v>
      </c>
      <c r="AU314">
        <v>20260908</v>
      </c>
      <c r="AV314" t="s">
        <v>221</v>
      </c>
      <c r="AW314" t="s">
        <v>1886</v>
      </c>
      <c r="AX314" t="s">
        <v>222</v>
      </c>
      <c r="BA314" s="57">
        <v>46273.541666666664</v>
      </c>
      <c r="BB314" t="s">
        <v>3968</v>
      </c>
      <c r="BC314">
        <v>2026</v>
      </c>
      <c r="BD314">
        <v>9</v>
      </c>
      <c r="BE314">
        <v>8</v>
      </c>
      <c r="BF314" s="6">
        <f t="shared" si="12"/>
        <v>46273</v>
      </c>
      <c r="BG314">
        <f t="shared" si="13"/>
        <v>-0.54166666666424135</v>
      </c>
      <c r="BH314" t="str">
        <f t="shared" si="14"/>
        <v>COMPLY</v>
      </c>
      <c r="BI314" t="str">
        <f>VLOOKUP(H314,Sheet2!$A$1:$B$270,2,FALSE)</f>
        <v>KEDIRI</v>
      </c>
    </row>
    <row r="315" spans="1:61">
      <c r="A315">
        <v>352</v>
      </c>
      <c r="B315">
        <v>1002574177</v>
      </c>
      <c r="C315">
        <v>3</v>
      </c>
      <c r="D315" t="s">
        <v>49</v>
      </c>
      <c r="E315">
        <v>4</v>
      </c>
      <c r="F315" t="s">
        <v>250</v>
      </c>
      <c r="G315" t="s">
        <v>250</v>
      </c>
      <c r="H315" t="s">
        <v>611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46272.416620370372</v>
      </c>
      <c r="P315" s="57">
        <v>46273.786261574074</v>
      </c>
      <c r="Q315">
        <v>69385035</v>
      </c>
      <c r="S315">
        <v>146285103937</v>
      </c>
      <c r="T315" t="s">
        <v>4287</v>
      </c>
      <c r="U315" t="s">
        <v>4288</v>
      </c>
      <c r="V315" t="s">
        <v>4289</v>
      </c>
      <c r="Z315">
        <v>109.651899765751</v>
      </c>
      <c r="AA315">
        <v>-6.96652054734618</v>
      </c>
      <c r="AB315" t="s">
        <v>4290</v>
      </c>
      <c r="AC315" t="s">
        <v>236</v>
      </c>
      <c r="AL315" t="s">
        <v>217</v>
      </c>
      <c r="AM315" t="s">
        <v>4291</v>
      </c>
      <c r="AN315" t="s">
        <v>6</v>
      </c>
      <c r="AO315" s="57">
        <v>46212.424027777779</v>
      </c>
      <c r="AP315" s="57">
        <v>46273.333333333336</v>
      </c>
      <c r="AR315" t="s">
        <v>218</v>
      </c>
      <c r="AS315" t="s">
        <v>898</v>
      </c>
      <c r="AT315" t="s">
        <v>230</v>
      </c>
      <c r="AU315">
        <v>20260908</v>
      </c>
      <c r="AV315" t="s">
        <v>221</v>
      </c>
      <c r="AW315" t="s">
        <v>887</v>
      </c>
      <c r="AX315" t="s">
        <v>222</v>
      </c>
      <c r="BA315" s="57">
        <v>46273.333333333336</v>
      </c>
      <c r="BB315" t="s">
        <v>4291</v>
      </c>
      <c r="BC315">
        <v>2026</v>
      </c>
      <c r="BD315">
        <v>9</v>
      </c>
      <c r="BE315">
        <v>8</v>
      </c>
      <c r="BF315" s="6">
        <f t="shared" si="12"/>
        <v>46273</v>
      </c>
      <c r="BG315">
        <f t="shared" si="13"/>
        <v>-0.33333333333575865</v>
      </c>
      <c r="BH315" t="str">
        <f t="shared" si="14"/>
        <v>COMPLY</v>
      </c>
      <c r="BI315" t="e">
        <f>VLOOKUP(H315,Sheet2!$A$1:$B$270,2,FALSE)</f>
        <v>#N/A</v>
      </c>
    </row>
    <row r="316" spans="1:61">
      <c r="A316">
        <v>353</v>
      </c>
      <c r="B316">
        <v>1002573750</v>
      </c>
      <c r="C316">
        <v>3</v>
      </c>
      <c r="D316" t="s">
        <v>38</v>
      </c>
      <c r="E316">
        <v>5</v>
      </c>
      <c r="F316" t="s">
        <v>90</v>
      </c>
      <c r="G316" t="s">
        <v>98</v>
      </c>
      <c r="H316" t="s">
        <v>295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46271.785370370373</v>
      </c>
      <c r="P316" s="57">
        <v>46272.567627314813</v>
      </c>
      <c r="Q316">
        <v>69384889</v>
      </c>
      <c r="S316">
        <v>152606246214</v>
      </c>
      <c r="T316" t="s">
        <v>4292</v>
      </c>
      <c r="U316" t="s">
        <v>4293</v>
      </c>
      <c r="V316" t="s">
        <v>4294</v>
      </c>
      <c r="Z316">
        <v>111.867531090974</v>
      </c>
      <c r="AA316">
        <v>-8.0333840129119292</v>
      </c>
      <c r="AB316" t="s">
        <v>4295</v>
      </c>
      <c r="AC316" t="s">
        <v>216</v>
      </c>
      <c r="AL316" t="s">
        <v>217</v>
      </c>
      <c r="AM316" t="s">
        <v>4296</v>
      </c>
      <c r="AN316" t="s">
        <v>6</v>
      </c>
      <c r="AO316" s="57">
        <v>46182.788055555553</v>
      </c>
      <c r="AP316" s="57">
        <v>46272.625</v>
      </c>
      <c r="AR316" t="s">
        <v>218</v>
      </c>
      <c r="AS316" t="s">
        <v>98</v>
      </c>
      <c r="AT316" t="s">
        <v>230</v>
      </c>
      <c r="AU316">
        <v>20260907</v>
      </c>
      <c r="AV316" t="s">
        <v>221</v>
      </c>
      <c r="AW316" t="s">
        <v>883</v>
      </c>
      <c r="AX316" t="s">
        <v>222</v>
      </c>
      <c r="BA316" s="57">
        <v>46272.625</v>
      </c>
      <c r="BB316" t="s">
        <v>4296</v>
      </c>
      <c r="BC316">
        <v>2026</v>
      </c>
      <c r="BD316">
        <v>9</v>
      </c>
      <c r="BE316">
        <v>7</v>
      </c>
      <c r="BF316" s="6">
        <f t="shared" si="12"/>
        <v>46272</v>
      </c>
      <c r="BG316">
        <f t="shared" si="13"/>
        <v>-0.625</v>
      </c>
      <c r="BH316" t="str">
        <f t="shared" si="14"/>
        <v>COMPLY</v>
      </c>
      <c r="BI316" t="str">
        <f>VLOOKUP(H316,Sheet2!$A$1:$B$270,2,FALSE)</f>
        <v>BLITAR</v>
      </c>
    </row>
    <row r="317" spans="1:61">
      <c r="A317">
        <v>354</v>
      </c>
      <c r="B317">
        <v>1002573762</v>
      </c>
      <c r="C317">
        <v>3</v>
      </c>
      <c r="D317" t="s">
        <v>55</v>
      </c>
      <c r="E317">
        <v>5</v>
      </c>
      <c r="F317" t="s">
        <v>261</v>
      </c>
      <c r="G317" t="s">
        <v>123</v>
      </c>
      <c r="H317" t="s">
        <v>267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46271.818703703706</v>
      </c>
      <c r="P317" s="57">
        <v>46272.647731481484</v>
      </c>
      <c r="Q317">
        <v>69384910</v>
      </c>
      <c r="S317">
        <v>152407282289</v>
      </c>
      <c r="T317" t="s">
        <v>4297</v>
      </c>
      <c r="U317" t="s">
        <v>4298</v>
      </c>
      <c r="V317" t="s">
        <v>4299</v>
      </c>
      <c r="Z317">
        <v>112.7929451</v>
      </c>
      <c r="AA317">
        <v>-7.2506075999999897</v>
      </c>
      <c r="AB317" t="s">
        <v>4300</v>
      </c>
      <c r="AC317" t="s">
        <v>236</v>
      </c>
      <c r="AL317" t="s">
        <v>217</v>
      </c>
      <c r="AM317" t="s">
        <v>4301</v>
      </c>
      <c r="AN317" t="s">
        <v>6</v>
      </c>
      <c r="AO317" s="57">
        <v>46182.819374999999</v>
      </c>
      <c r="AP317" s="57">
        <v>46273.333333333336</v>
      </c>
      <c r="AR317" t="s">
        <v>218</v>
      </c>
      <c r="AS317" t="s">
        <v>123</v>
      </c>
      <c r="AT317" t="s">
        <v>344</v>
      </c>
      <c r="AU317">
        <v>20260907</v>
      </c>
      <c r="AV317" t="s">
        <v>221</v>
      </c>
      <c r="AW317" t="s">
        <v>1660</v>
      </c>
      <c r="AX317" t="s">
        <v>222</v>
      </c>
      <c r="BA317" s="57">
        <v>46273.333333333336</v>
      </c>
      <c r="BB317" t="s">
        <v>4301</v>
      </c>
      <c r="BC317">
        <v>2026</v>
      </c>
      <c r="BD317">
        <v>9</v>
      </c>
      <c r="BE317">
        <v>7</v>
      </c>
      <c r="BF317" s="6">
        <f t="shared" si="12"/>
        <v>46272</v>
      </c>
      <c r="BG317">
        <f t="shared" si="13"/>
        <v>-1.3333333333357587</v>
      </c>
      <c r="BH317" t="str">
        <f t="shared" si="14"/>
        <v>COMPLY</v>
      </c>
      <c r="BI317" t="str">
        <f>VLOOKUP(H317,Sheet2!$A$1:$B$270,2,FALSE)</f>
        <v>SURABAYA UTARA</v>
      </c>
    </row>
    <row r="318" spans="1:61">
      <c r="A318">
        <v>355</v>
      </c>
      <c r="B318">
        <v>1002573692</v>
      </c>
      <c r="C318">
        <v>3</v>
      </c>
      <c r="D318" t="s">
        <v>45</v>
      </c>
      <c r="E318">
        <v>5</v>
      </c>
      <c r="F318" t="s">
        <v>210</v>
      </c>
      <c r="G318" t="s">
        <v>115</v>
      </c>
      <c r="H318" t="s">
        <v>273</v>
      </c>
      <c r="I318" t="s">
        <v>212</v>
      </c>
      <c r="J318" t="s">
        <v>213</v>
      </c>
      <c r="K318" t="s">
        <v>149</v>
      </c>
      <c r="M318" t="s">
        <v>76</v>
      </c>
      <c r="N318" t="s">
        <v>215</v>
      </c>
      <c r="O318" s="57">
        <v>46271.687175925923</v>
      </c>
      <c r="P318" s="57">
        <v>46271.782881944448</v>
      </c>
      <c r="Q318">
        <v>69376157</v>
      </c>
      <c r="S318">
        <v>172603791849</v>
      </c>
      <c r="T318" t="s">
        <v>941</v>
      </c>
      <c r="U318" t="s">
        <v>2153</v>
      </c>
      <c r="V318" t="s">
        <v>4302</v>
      </c>
      <c r="Z318">
        <v>116.3390948</v>
      </c>
      <c r="AA318">
        <v>-8.6628478999999992</v>
      </c>
      <c r="AB318" t="s">
        <v>943</v>
      </c>
      <c r="AC318" t="s">
        <v>284</v>
      </c>
      <c r="AL318" t="s">
        <v>217</v>
      </c>
      <c r="AM318" t="s">
        <v>2154</v>
      </c>
      <c r="AN318" t="s">
        <v>6</v>
      </c>
      <c r="AO318" s="57">
        <v>46182.694398148145</v>
      </c>
      <c r="AR318" t="s">
        <v>218</v>
      </c>
      <c r="AS318" t="s">
        <v>900</v>
      </c>
      <c r="AT318" t="s">
        <v>230</v>
      </c>
      <c r="AU318">
        <v>20260906</v>
      </c>
      <c r="AV318" t="s">
        <v>221</v>
      </c>
      <c r="AW318" t="s">
        <v>545</v>
      </c>
      <c r="AX318" t="s">
        <v>222</v>
      </c>
      <c r="BA318" s="57">
        <v>46271.291666666664</v>
      </c>
      <c r="BB318" t="s">
        <v>2154</v>
      </c>
      <c r="BC318">
        <v>2026</v>
      </c>
      <c r="BD318">
        <v>9</v>
      </c>
      <c r="BE318">
        <v>6</v>
      </c>
      <c r="BF318" s="6">
        <f t="shared" si="12"/>
        <v>46271</v>
      </c>
      <c r="BG318">
        <f t="shared" si="13"/>
        <v>-0.29166666666424135</v>
      </c>
      <c r="BH318" t="str">
        <f t="shared" si="14"/>
        <v>COMPLY</v>
      </c>
      <c r="BI318" t="str">
        <f>VLOOKUP(H318,Sheet2!$A$1:$B$270,2,FALSE)</f>
        <v>SELONG</v>
      </c>
    </row>
    <row r="319" spans="1:61">
      <c r="A319">
        <v>356</v>
      </c>
      <c r="B319">
        <v>1002573697</v>
      </c>
      <c r="C319">
        <v>3</v>
      </c>
      <c r="D319" t="s">
        <v>45</v>
      </c>
      <c r="E319">
        <v>5</v>
      </c>
      <c r="F319" t="s">
        <v>210</v>
      </c>
      <c r="G319" t="s">
        <v>115</v>
      </c>
      <c r="H319" t="s">
        <v>395</v>
      </c>
      <c r="I319" t="s">
        <v>212</v>
      </c>
      <c r="J319" t="s">
        <v>213</v>
      </c>
      <c r="K319" t="s">
        <v>149</v>
      </c>
      <c r="M319" t="s">
        <v>76</v>
      </c>
      <c r="N319" t="s">
        <v>215</v>
      </c>
      <c r="O319" s="57">
        <v>46271.690381944441</v>
      </c>
      <c r="P319" s="57">
        <v>46272.338125000002</v>
      </c>
      <c r="Q319">
        <v>69384654</v>
      </c>
      <c r="S319">
        <v>172602203038</v>
      </c>
      <c r="T319" t="s">
        <v>4303</v>
      </c>
      <c r="U319" t="s">
        <v>4304</v>
      </c>
      <c r="V319" t="s">
        <v>4305</v>
      </c>
      <c r="Z319">
        <v>116.06590009999999</v>
      </c>
      <c r="AA319">
        <v>-8.7192798000000007</v>
      </c>
      <c r="AB319" t="s">
        <v>4306</v>
      </c>
      <c r="AC319" t="s">
        <v>284</v>
      </c>
      <c r="AL319" t="s">
        <v>217</v>
      </c>
      <c r="AM319" t="s">
        <v>4307</v>
      </c>
      <c r="AN319" t="s">
        <v>6</v>
      </c>
      <c r="AO319" s="57">
        <v>46182.694398148145</v>
      </c>
      <c r="AR319" t="s">
        <v>218</v>
      </c>
      <c r="AS319" t="s">
        <v>900</v>
      </c>
      <c r="AT319" t="s">
        <v>230</v>
      </c>
      <c r="AU319">
        <v>20260907</v>
      </c>
      <c r="AV319" t="s">
        <v>221</v>
      </c>
      <c r="AW319" t="s">
        <v>545</v>
      </c>
      <c r="AX319" t="s">
        <v>222</v>
      </c>
      <c r="BA319" s="57">
        <v>46271.291666666664</v>
      </c>
      <c r="BB319" t="s">
        <v>4307</v>
      </c>
      <c r="BC319">
        <v>2026</v>
      </c>
      <c r="BD319">
        <v>9</v>
      </c>
      <c r="BE319">
        <v>7</v>
      </c>
      <c r="BF319" s="6">
        <f t="shared" si="12"/>
        <v>46272</v>
      </c>
      <c r="BG319">
        <f t="shared" si="13"/>
        <v>0.70833333333575865</v>
      </c>
      <c r="BH319" t="str">
        <f t="shared" si="14"/>
        <v>COMPLY</v>
      </c>
      <c r="BI319" t="str">
        <f>VLOOKUP(H319,Sheet2!$A$1:$B$270,2,FALSE)</f>
        <v>SELONG</v>
      </c>
    </row>
    <row r="320" spans="1:61">
      <c r="A320">
        <v>357</v>
      </c>
      <c r="B320">
        <v>1002573708</v>
      </c>
      <c r="C320">
        <v>3</v>
      </c>
      <c r="D320" t="s">
        <v>34</v>
      </c>
      <c r="E320">
        <v>5</v>
      </c>
      <c r="F320" t="s">
        <v>554</v>
      </c>
      <c r="G320" t="s">
        <v>80</v>
      </c>
      <c r="H320" t="s">
        <v>332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46271.697870370372</v>
      </c>
      <c r="P320" s="57">
        <v>46272.64261574074</v>
      </c>
      <c r="Q320">
        <v>69384873</v>
      </c>
      <c r="S320">
        <v>172411226193</v>
      </c>
      <c r="T320" t="s">
        <v>4308</v>
      </c>
      <c r="U320" t="s">
        <v>4309</v>
      </c>
      <c r="V320" t="s">
        <v>4310</v>
      </c>
      <c r="Z320">
        <v>114.62988322541401</v>
      </c>
      <c r="AA320">
        <v>-8.3449602331822792</v>
      </c>
      <c r="AB320" t="s">
        <v>4311</v>
      </c>
      <c r="AC320" t="s">
        <v>216</v>
      </c>
      <c r="AL320" t="s">
        <v>217</v>
      </c>
      <c r="AM320" t="s">
        <v>4312</v>
      </c>
      <c r="AN320" t="s">
        <v>6</v>
      </c>
      <c r="AO320" s="57">
        <v>46182.704826388886</v>
      </c>
      <c r="AP320" s="57">
        <v>46272.625</v>
      </c>
      <c r="AR320" t="s">
        <v>218</v>
      </c>
      <c r="AS320" t="s">
        <v>809</v>
      </c>
      <c r="AT320" t="s">
        <v>230</v>
      </c>
      <c r="AU320">
        <v>20260907</v>
      </c>
      <c r="AV320" t="s">
        <v>221</v>
      </c>
      <c r="AW320" t="s">
        <v>881</v>
      </c>
      <c r="AX320" t="s">
        <v>222</v>
      </c>
      <c r="BA320" s="57">
        <v>46272.625</v>
      </c>
      <c r="BB320" t="s">
        <v>4312</v>
      </c>
      <c r="BC320">
        <v>2026</v>
      </c>
      <c r="BD320">
        <v>9</v>
      </c>
      <c r="BE320">
        <v>7</v>
      </c>
      <c r="BF320" s="6">
        <f t="shared" si="12"/>
        <v>46272</v>
      </c>
      <c r="BG320">
        <f t="shared" si="13"/>
        <v>-0.625</v>
      </c>
      <c r="BH320" t="str">
        <f t="shared" si="14"/>
        <v>COMPLY</v>
      </c>
      <c r="BI320" t="str">
        <f>VLOOKUP(H320,Sheet2!$A$1:$B$270,2,FALSE)</f>
        <v>TABANAN</v>
      </c>
    </row>
    <row r="321" spans="1:61">
      <c r="A321">
        <v>358</v>
      </c>
      <c r="B321">
        <v>1002573709</v>
      </c>
      <c r="C321">
        <v>3</v>
      </c>
      <c r="D321" t="s">
        <v>49</v>
      </c>
      <c r="E321">
        <v>4</v>
      </c>
      <c r="F321" t="s">
        <v>245</v>
      </c>
      <c r="G321" t="s">
        <v>564</v>
      </c>
      <c r="H321" t="s">
        <v>565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46271.697881944441</v>
      </c>
      <c r="P321" s="57">
        <v>46272.509965277779</v>
      </c>
      <c r="Q321">
        <v>69384872</v>
      </c>
      <c r="S321">
        <v>142434111612</v>
      </c>
      <c r="T321" t="s">
        <v>4313</v>
      </c>
      <c r="U321" t="s">
        <v>4314</v>
      </c>
      <c r="V321" t="s">
        <v>4315</v>
      </c>
      <c r="Z321">
        <v>110.499603822827</v>
      </c>
      <c r="AA321">
        <v>-7.4219901342026002</v>
      </c>
      <c r="AB321" t="s">
        <v>4316</v>
      </c>
      <c r="AC321" t="s">
        <v>216</v>
      </c>
      <c r="AL321" t="s">
        <v>217</v>
      </c>
      <c r="AM321" t="s">
        <v>4317</v>
      </c>
      <c r="AN321" t="s">
        <v>6</v>
      </c>
      <c r="AO321" s="57">
        <v>46182.704826388886</v>
      </c>
      <c r="AP321" s="57">
        <v>46272.541666666664</v>
      </c>
      <c r="AR321" t="s">
        <v>218</v>
      </c>
      <c r="AS321" t="s">
        <v>219</v>
      </c>
      <c r="AT321" t="s">
        <v>230</v>
      </c>
      <c r="AU321">
        <v>20260907</v>
      </c>
      <c r="AV321" t="s">
        <v>221</v>
      </c>
      <c r="AW321" t="s">
        <v>884</v>
      </c>
      <c r="AX321" t="s">
        <v>222</v>
      </c>
      <c r="BA321" s="57">
        <v>46272.541666666664</v>
      </c>
      <c r="BB321" t="s">
        <v>4317</v>
      </c>
      <c r="BC321">
        <v>2026</v>
      </c>
      <c r="BD321">
        <v>9</v>
      </c>
      <c r="BE321">
        <v>7</v>
      </c>
      <c r="BF321" s="6">
        <f t="shared" si="12"/>
        <v>46272</v>
      </c>
      <c r="BG321">
        <f t="shared" si="13"/>
        <v>-0.54166666666424135</v>
      </c>
      <c r="BH321" t="str">
        <f t="shared" si="14"/>
        <v>COMPLY</v>
      </c>
      <c r="BI321" t="e">
        <f>VLOOKUP(H321,Sheet2!$A$1:$B$270,2,FALSE)</f>
        <v>#N/A</v>
      </c>
    </row>
    <row r="322" spans="1:61">
      <c r="A322">
        <v>359</v>
      </c>
      <c r="B322">
        <v>1002573711</v>
      </c>
      <c r="C322">
        <v>3</v>
      </c>
      <c r="D322" t="s">
        <v>49</v>
      </c>
      <c r="E322">
        <v>4</v>
      </c>
      <c r="F322" t="s">
        <v>245</v>
      </c>
      <c r="G322" t="s">
        <v>1920</v>
      </c>
      <c r="H322" t="s">
        <v>1921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46271.699965277781</v>
      </c>
      <c r="P322" s="57">
        <v>46272.877847222226</v>
      </c>
      <c r="Q322">
        <v>69384875</v>
      </c>
      <c r="S322">
        <v>141459109433</v>
      </c>
      <c r="T322" t="s">
        <v>4318</v>
      </c>
      <c r="U322" t="s">
        <v>4319</v>
      </c>
      <c r="V322" t="s">
        <v>4320</v>
      </c>
      <c r="Z322">
        <v>110.380087</v>
      </c>
      <c r="AA322">
        <v>-7.2705260000000003</v>
      </c>
      <c r="AB322" t="s">
        <v>4321</v>
      </c>
      <c r="AC322" t="s">
        <v>236</v>
      </c>
      <c r="AL322" t="s">
        <v>217</v>
      </c>
      <c r="AM322" t="s">
        <v>4322</v>
      </c>
      <c r="AN322" t="s">
        <v>6</v>
      </c>
      <c r="AO322" s="57">
        <v>46182.704826388886</v>
      </c>
      <c r="AP322" s="57">
        <v>46272.541666666664</v>
      </c>
      <c r="AR322" t="s">
        <v>218</v>
      </c>
      <c r="AS322" t="s">
        <v>1927</v>
      </c>
      <c r="AT322" t="s">
        <v>230</v>
      </c>
      <c r="AU322">
        <v>20260907</v>
      </c>
      <c r="AV322" t="s">
        <v>221</v>
      </c>
      <c r="AW322" t="s">
        <v>881</v>
      </c>
      <c r="AX322" t="s">
        <v>222</v>
      </c>
      <c r="BA322" s="57">
        <v>46272.541666666664</v>
      </c>
      <c r="BB322" t="s">
        <v>4322</v>
      </c>
      <c r="BC322">
        <v>2026</v>
      </c>
      <c r="BD322">
        <v>9</v>
      </c>
      <c r="BE322">
        <v>7</v>
      </c>
      <c r="BF322" s="6">
        <f t="shared" ref="BF322:BF385" si="15">DATE(BC322,BD322,BE322)</f>
        <v>46272</v>
      </c>
      <c r="BG322">
        <f t="shared" ref="BG322:BG385" si="16">BF322-BA322</f>
        <v>-0.54166666666424135</v>
      </c>
      <c r="BH322" t="str">
        <f t="shared" ref="BH322:BH385" si="17">IF(BG322=1,"COMPLY",IF(BG322&lt;1,"COMPLY","NOT COMPLY"))</f>
        <v>COMPLY</v>
      </c>
      <c r="BI322" t="e">
        <f>VLOOKUP(H322,Sheet2!$A$1:$B$270,2,FALSE)</f>
        <v>#N/A</v>
      </c>
    </row>
    <row r="323" spans="1:61">
      <c r="A323">
        <v>360</v>
      </c>
      <c r="B323">
        <v>1002573722</v>
      </c>
      <c r="C323">
        <v>3</v>
      </c>
      <c r="D323" t="s">
        <v>55</v>
      </c>
      <c r="E323">
        <v>5</v>
      </c>
      <c r="F323" t="s">
        <v>227</v>
      </c>
      <c r="G323" t="s">
        <v>127</v>
      </c>
      <c r="H323" t="s">
        <v>228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46271.72078703704</v>
      </c>
      <c r="P323" s="57">
        <v>46272.508692129632</v>
      </c>
      <c r="Q323">
        <v>69384882</v>
      </c>
      <c r="S323">
        <v>152426928664</v>
      </c>
      <c r="T323" t="s">
        <v>4323</v>
      </c>
      <c r="U323" t="s">
        <v>4324</v>
      </c>
      <c r="V323" t="s">
        <v>4325</v>
      </c>
      <c r="Z323">
        <v>113.4896741</v>
      </c>
      <c r="AA323">
        <v>-7.1341026999999997</v>
      </c>
      <c r="AB323" t="s">
        <v>4326</v>
      </c>
      <c r="AC323" t="s">
        <v>216</v>
      </c>
      <c r="AL323" t="s">
        <v>217</v>
      </c>
      <c r="AM323" t="s">
        <v>4327</v>
      </c>
      <c r="AN323" t="s">
        <v>6</v>
      </c>
      <c r="AO323" s="57">
        <v>46182.72587962963</v>
      </c>
      <c r="AP323" s="57">
        <v>46272.625</v>
      </c>
      <c r="AR323" t="s">
        <v>218</v>
      </c>
      <c r="AS323" t="s">
        <v>127</v>
      </c>
      <c r="AT323" t="s">
        <v>220</v>
      </c>
      <c r="AU323">
        <v>20260907</v>
      </c>
      <c r="AV323" t="s">
        <v>221</v>
      </c>
      <c r="AW323" t="s">
        <v>3620</v>
      </c>
      <c r="AX323" t="s">
        <v>222</v>
      </c>
      <c r="BA323" s="57">
        <v>46272.625</v>
      </c>
      <c r="BB323" t="s">
        <v>4327</v>
      </c>
      <c r="BC323">
        <v>2026</v>
      </c>
      <c r="BD323">
        <v>9</v>
      </c>
      <c r="BE323">
        <v>7</v>
      </c>
      <c r="BF323" s="6">
        <f t="shared" si="15"/>
        <v>46272</v>
      </c>
      <c r="BG323">
        <f t="shared" si="16"/>
        <v>-0.625</v>
      </c>
      <c r="BH323" t="str">
        <f t="shared" si="17"/>
        <v>COMPLY</v>
      </c>
      <c r="BI323" t="str">
        <f>VLOOKUP(H323,Sheet2!$A$1:$B$270,2,FALSE)</f>
        <v>MADURA</v>
      </c>
    </row>
    <row r="324" spans="1:61">
      <c r="A324">
        <v>361</v>
      </c>
      <c r="B324">
        <v>1002573657</v>
      </c>
      <c r="C324">
        <v>3</v>
      </c>
      <c r="D324" t="s">
        <v>38</v>
      </c>
      <c r="E324">
        <v>5</v>
      </c>
      <c r="F324" t="s">
        <v>90</v>
      </c>
      <c r="G324" t="s">
        <v>96</v>
      </c>
      <c r="H324" t="s">
        <v>283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46271.637453703705</v>
      </c>
      <c r="P324" s="57">
        <v>46272.672476851854</v>
      </c>
      <c r="Q324">
        <v>69384819</v>
      </c>
      <c r="S324">
        <v>152608209373</v>
      </c>
      <c r="T324" t="s">
        <v>4328</v>
      </c>
      <c r="U324" t="s">
        <v>4329</v>
      </c>
      <c r="V324" t="s">
        <v>4330</v>
      </c>
      <c r="Z324">
        <v>111.6333885</v>
      </c>
      <c r="AA324">
        <v>-8.09367359999999</v>
      </c>
      <c r="AB324" t="s">
        <v>4331</v>
      </c>
      <c r="AC324" t="s">
        <v>236</v>
      </c>
      <c r="AL324" t="s">
        <v>217</v>
      </c>
      <c r="AM324" t="s">
        <v>4332</v>
      </c>
      <c r="AN324" t="s">
        <v>6</v>
      </c>
      <c r="AO324" s="57">
        <v>46182.642627314817</v>
      </c>
      <c r="AP324" s="57">
        <v>46272.541666666664</v>
      </c>
      <c r="AR324" t="s">
        <v>218</v>
      </c>
      <c r="AS324" t="s">
        <v>96</v>
      </c>
      <c r="AT324" t="s">
        <v>220</v>
      </c>
      <c r="AU324">
        <v>20260907</v>
      </c>
      <c r="AV324" t="s">
        <v>221</v>
      </c>
      <c r="AW324" t="s">
        <v>3021</v>
      </c>
      <c r="AX324" t="s">
        <v>222</v>
      </c>
      <c r="BA324" s="57">
        <v>46272.541666666664</v>
      </c>
      <c r="BB324" t="s">
        <v>4332</v>
      </c>
      <c r="BC324">
        <v>2026</v>
      </c>
      <c r="BD324">
        <v>9</v>
      </c>
      <c r="BE324">
        <v>7</v>
      </c>
      <c r="BF324" s="6">
        <f t="shared" si="15"/>
        <v>46272</v>
      </c>
      <c r="BG324">
        <f t="shared" si="16"/>
        <v>-0.54166666666424135</v>
      </c>
      <c r="BH324" t="str">
        <f t="shared" si="17"/>
        <v>COMPLY</v>
      </c>
      <c r="BI324" t="str">
        <f>VLOOKUP(H324,Sheet2!$A$1:$B$270,2,FALSE)</f>
        <v>PONOROGO</v>
      </c>
    </row>
    <row r="325" spans="1:61">
      <c r="A325">
        <v>362</v>
      </c>
      <c r="B325">
        <v>1002573565</v>
      </c>
      <c r="C325">
        <v>3</v>
      </c>
      <c r="D325" t="s">
        <v>42</v>
      </c>
      <c r="E325">
        <v>5</v>
      </c>
      <c r="F325" t="s">
        <v>232</v>
      </c>
      <c r="G325" t="s">
        <v>106</v>
      </c>
      <c r="H325" t="s">
        <v>446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46271.512453703705</v>
      </c>
      <c r="P325" s="57">
        <v>46271.811180555553</v>
      </c>
      <c r="Q325">
        <v>69384755</v>
      </c>
      <c r="S325">
        <v>152746208679</v>
      </c>
      <c r="T325" t="s">
        <v>4333</v>
      </c>
      <c r="U325" t="s">
        <v>4334</v>
      </c>
      <c r="V325" t="s">
        <v>4335</v>
      </c>
      <c r="Z325">
        <v>112.5803701</v>
      </c>
      <c r="AA325">
        <v>-7.6577358000000002</v>
      </c>
      <c r="AB325" t="s">
        <v>4336</v>
      </c>
      <c r="AC325" t="s">
        <v>236</v>
      </c>
      <c r="AL325" t="s">
        <v>217</v>
      </c>
      <c r="AM325" t="s">
        <v>4337</v>
      </c>
      <c r="AN325" t="s">
        <v>6</v>
      </c>
      <c r="AO325" s="57">
        <v>46182.51798611111</v>
      </c>
      <c r="AP325" s="57">
        <v>46272.458333333336</v>
      </c>
      <c r="AR325" t="s">
        <v>218</v>
      </c>
      <c r="AS325" t="s">
        <v>1510</v>
      </c>
      <c r="AT325" t="s">
        <v>220</v>
      </c>
      <c r="AU325">
        <v>20260906</v>
      </c>
      <c r="AV325" t="s">
        <v>221</v>
      </c>
      <c r="AW325" t="s">
        <v>840</v>
      </c>
      <c r="AX325" t="s">
        <v>222</v>
      </c>
      <c r="BA325" s="57">
        <v>46272.458333333336</v>
      </c>
      <c r="BB325" t="s">
        <v>4337</v>
      </c>
      <c r="BC325">
        <v>2026</v>
      </c>
      <c r="BD325">
        <v>9</v>
      </c>
      <c r="BE325">
        <v>6</v>
      </c>
      <c r="BF325" s="6">
        <f t="shared" si="15"/>
        <v>46271</v>
      </c>
      <c r="BG325">
        <f t="shared" si="16"/>
        <v>-1.4583333333357587</v>
      </c>
      <c r="BH325" t="str">
        <f t="shared" si="17"/>
        <v>COMPLY</v>
      </c>
      <c r="BI325" t="str">
        <f>VLOOKUP(H325,Sheet2!$A$1:$B$270,2,FALSE)</f>
        <v>PASURUAN</v>
      </c>
    </row>
    <row r="326" spans="1:61">
      <c r="A326">
        <v>363</v>
      </c>
      <c r="B326">
        <v>1002573564</v>
      </c>
      <c r="C326">
        <v>3</v>
      </c>
      <c r="D326" t="s">
        <v>38</v>
      </c>
      <c r="E326">
        <v>5</v>
      </c>
      <c r="F326" t="s">
        <v>248</v>
      </c>
      <c r="G326" t="s">
        <v>91</v>
      </c>
      <c r="H326" t="s">
        <v>398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46271.512465277781</v>
      </c>
      <c r="P326" s="57">
        <v>46272.53398148148</v>
      </c>
      <c r="Q326">
        <v>69384775</v>
      </c>
      <c r="S326">
        <v>152718219092</v>
      </c>
      <c r="T326" t="s">
        <v>4338</v>
      </c>
      <c r="U326" t="s">
        <v>4339</v>
      </c>
      <c r="V326" t="s">
        <v>4340</v>
      </c>
      <c r="Z326">
        <v>112.5728486</v>
      </c>
      <c r="AA326">
        <v>-8.1238455999999992</v>
      </c>
      <c r="AB326" t="s">
        <v>4341</v>
      </c>
      <c r="AC326" t="s">
        <v>236</v>
      </c>
      <c r="AL326" t="s">
        <v>217</v>
      </c>
      <c r="AM326" t="s">
        <v>4342</v>
      </c>
      <c r="AN326" t="s">
        <v>6</v>
      </c>
      <c r="AO326" s="57">
        <v>46182.51798611111</v>
      </c>
      <c r="AP326" s="57">
        <v>46272.541666666664</v>
      </c>
      <c r="AR326" t="s">
        <v>218</v>
      </c>
      <c r="AS326" t="s">
        <v>91</v>
      </c>
      <c r="AT326" t="s">
        <v>230</v>
      </c>
      <c r="AU326">
        <v>20260907</v>
      </c>
      <c r="AV326" t="s">
        <v>221</v>
      </c>
      <c r="AW326" t="s">
        <v>885</v>
      </c>
      <c r="AX326" t="s">
        <v>222</v>
      </c>
      <c r="BA326" s="57">
        <v>46272.541666666664</v>
      </c>
      <c r="BB326" t="s">
        <v>4342</v>
      </c>
      <c r="BC326">
        <v>2026</v>
      </c>
      <c r="BD326">
        <v>9</v>
      </c>
      <c r="BE326">
        <v>7</v>
      </c>
      <c r="BF326" s="6">
        <f t="shared" si="15"/>
        <v>46272</v>
      </c>
      <c r="BG326">
        <f t="shared" si="16"/>
        <v>-0.54166666666424135</v>
      </c>
      <c r="BH326" t="str">
        <f t="shared" si="17"/>
        <v>COMPLY</v>
      </c>
      <c r="BI326" t="str">
        <f>VLOOKUP(H326,Sheet2!$A$1:$B$270,2,FALSE)</f>
        <v>MALANG</v>
      </c>
    </row>
    <row r="327" spans="1:61">
      <c r="A327">
        <v>364</v>
      </c>
      <c r="B327">
        <v>1002573561</v>
      </c>
      <c r="C327">
        <v>3</v>
      </c>
      <c r="D327" t="s">
        <v>42</v>
      </c>
      <c r="E327">
        <v>5</v>
      </c>
      <c r="F327" t="s">
        <v>102</v>
      </c>
      <c r="G327" t="s">
        <v>102</v>
      </c>
      <c r="H327" t="s">
        <v>384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46271.510381944441</v>
      </c>
      <c r="P327" s="57">
        <v>46272.765706018516</v>
      </c>
      <c r="Q327">
        <v>69384774</v>
      </c>
      <c r="S327">
        <v>152532204428</v>
      </c>
      <c r="T327" t="s">
        <v>4343</v>
      </c>
      <c r="U327" t="s">
        <v>4344</v>
      </c>
      <c r="V327" t="s">
        <v>4345</v>
      </c>
      <c r="Z327">
        <v>113.60639713704499</v>
      </c>
      <c r="AA327">
        <v>-8.2107088424084296</v>
      </c>
      <c r="AB327" t="s">
        <v>4346</v>
      </c>
      <c r="AC327" t="s">
        <v>216</v>
      </c>
      <c r="AL327" t="s">
        <v>217</v>
      </c>
      <c r="AM327" t="s">
        <v>4347</v>
      </c>
      <c r="AN327" t="s">
        <v>6</v>
      </c>
      <c r="AO327" s="57">
        <v>46182.51798611111</v>
      </c>
      <c r="AP327" s="57">
        <v>46272.541666666664</v>
      </c>
      <c r="AR327" t="s">
        <v>218</v>
      </c>
      <c r="AS327" t="s">
        <v>595</v>
      </c>
      <c r="AT327" t="s">
        <v>230</v>
      </c>
      <c r="AU327">
        <v>20260907</v>
      </c>
      <c r="AV327" t="s">
        <v>221</v>
      </c>
      <c r="AW327" t="s">
        <v>885</v>
      </c>
      <c r="AX327" t="s">
        <v>222</v>
      </c>
      <c r="BA327" s="57">
        <v>46272.541666666664</v>
      </c>
      <c r="BB327" t="s">
        <v>4347</v>
      </c>
      <c r="BC327">
        <v>2026</v>
      </c>
      <c r="BD327">
        <v>9</v>
      </c>
      <c r="BE327">
        <v>7</v>
      </c>
      <c r="BF327" s="6">
        <f t="shared" si="15"/>
        <v>46272</v>
      </c>
      <c r="BG327">
        <f t="shared" si="16"/>
        <v>-0.54166666666424135</v>
      </c>
      <c r="BH327" t="str">
        <f t="shared" si="17"/>
        <v>COMPLY</v>
      </c>
      <c r="BI327" t="str">
        <f>VLOOKUP(H327,Sheet2!$A$1:$B$270,2,FALSE)</f>
        <v>JEMBER</v>
      </c>
    </row>
    <row r="328" spans="1:61">
      <c r="A328">
        <v>365</v>
      </c>
      <c r="B328">
        <v>1002573488</v>
      </c>
      <c r="C328">
        <v>3</v>
      </c>
      <c r="D328" t="s">
        <v>45</v>
      </c>
      <c r="E328">
        <v>5</v>
      </c>
      <c r="F328" t="s">
        <v>210</v>
      </c>
      <c r="G328" t="s">
        <v>115</v>
      </c>
      <c r="H328" t="s">
        <v>273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46271.40828703704</v>
      </c>
      <c r="P328" s="57">
        <v>46272.847708333335</v>
      </c>
      <c r="Q328">
        <v>69384732</v>
      </c>
      <c r="S328">
        <v>172603791328</v>
      </c>
      <c r="T328" t="s">
        <v>4348</v>
      </c>
      <c r="U328" t="s">
        <v>4349</v>
      </c>
      <c r="V328" t="s">
        <v>4350</v>
      </c>
      <c r="Z328">
        <v>116.33638434112</v>
      </c>
      <c r="AA328">
        <v>-8.7196005786086292</v>
      </c>
      <c r="AB328" t="s">
        <v>4351</v>
      </c>
      <c r="AC328" t="s">
        <v>216</v>
      </c>
      <c r="AL328" t="s">
        <v>217</v>
      </c>
      <c r="AM328" t="s">
        <v>4352</v>
      </c>
      <c r="AN328" t="s">
        <v>6</v>
      </c>
      <c r="AO328" s="57">
        <v>46182.413124999999</v>
      </c>
      <c r="AP328" s="57">
        <v>46272.333333333336</v>
      </c>
      <c r="AR328" t="s">
        <v>218</v>
      </c>
      <c r="AS328" t="s">
        <v>900</v>
      </c>
      <c r="AT328" t="s">
        <v>230</v>
      </c>
      <c r="AU328">
        <v>20260907</v>
      </c>
      <c r="AV328" t="s">
        <v>221</v>
      </c>
      <c r="AW328" t="s">
        <v>537</v>
      </c>
      <c r="AX328" t="s">
        <v>222</v>
      </c>
      <c r="BA328" s="57">
        <v>46272.333333333336</v>
      </c>
      <c r="BB328" t="s">
        <v>4352</v>
      </c>
      <c r="BC328">
        <v>2026</v>
      </c>
      <c r="BD328">
        <v>9</v>
      </c>
      <c r="BE328">
        <v>7</v>
      </c>
      <c r="BF328" s="6">
        <f t="shared" si="15"/>
        <v>46272</v>
      </c>
      <c r="BG328">
        <f t="shared" si="16"/>
        <v>-0.33333333333575865</v>
      </c>
      <c r="BH328" t="str">
        <f t="shared" si="17"/>
        <v>COMPLY</v>
      </c>
      <c r="BI328" t="str">
        <f>VLOOKUP(H328,Sheet2!$A$1:$B$270,2,FALSE)</f>
        <v>SELONG</v>
      </c>
    </row>
    <row r="329" spans="1:61">
      <c r="A329">
        <v>366</v>
      </c>
      <c r="B329">
        <v>1002573443</v>
      </c>
      <c r="C329">
        <v>3</v>
      </c>
      <c r="D329" t="s">
        <v>42</v>
      </c>
      <c r="E329">
        <v>5</v>
      </c>
      <c r="F329" t="s">
        <v>232</v>
      </c>
      <c r="G329" t="s">
        <v>101</v>
      </c>
      <c r="H329" t="s">
        <v>259</v>
      </c>
      <c r="I329" t="s">
        <v>212</v>
      </c>
      <c r="J329" t="s">
        <v>213</v>
      </c>
      <c r="K329" t="s">
        <v>149</v>
      </c>
      <c r="M329" t="s">
        <v>76</v>
      </c>
      <c r="N329" t="s">
        <v>215</v>
      </c>
      <c r="O329" s="57">
        <v>46271.348877314813</v>
      </c>
      <c r="P329" s="57">
        <v>46272.700833333336</v>
      </c>
      <c r="Q329">
        <v>69384670</v>
      </c>
      <c r="S329">
        <v>152316231117</v>
      </c>
      <c r="T329" t="s">
        <v>4353</v>
      </c>
      <c r="U329" t="s">
        <v>4354</v>
      </c>
      <c r="V329" t="s">
        <v>4355</v>
      </c>
      <c r="Z329">
        <v>112.7178614</v>
      </c>
      <c r="AA329">
        <v>-7.4460407999999996</v>
      </c>
      <c r="AB329" t="s">
        <v>4356</v>
      </c>
      <c r="AC329" t="s">
        <v>229</v>
      </c>
      <c r="AL329" t="s">
        <v>217</v>
      </c>
      <c r="AM329" t="s">
        <v>4357</v>
      </c>
      <c r="AN329" t="s">
        <v>6</v>
      </c>
      <c r="AO329" s="57">
        <v>46182.351319444446</v>
      </c>
      <c r="AP329" s="57">
        <v>46272.333333333336</v>
      </c>
      <c r="AR329" t="s">
        <v>218</v>
      </c>
      <c r="AS329" t="s">
        <v>232</v>
      </c>
      <c r="AT329" t="s">
        <v>230</v>
      </c>
      <c r="AU329">
        <v>20260907</v>
      </c>
      <c r="AV329" t="s">
        <v>221</v>
      </c>
      <c r="AW329" t="s">
        <v>828</v>
      </c>
      <c r="AX329" t="s">
        <v>222</v>
      </c>
      <c r="BA329" s="57">
        <v>46272.333333333336</v>
      </c>
      <c r="BB329" t="s">
        <v>4357</v>
      </c>
      <c r="BC329">
        <v>2026</v>
      </c>
      <c r="BD329">
        <v>9</v>
      </c>
      <c r="BE329">
        <v>7</v>
      </c>
      <c r="BF329" s="6">
        <f t="shared" si="15"/>
        <v>46272</v>
      </c>
      <c r="BG329">
        <f t="shared" si="16"/>
        <v>-0.33333333333575865</v>
      </c>
      <c r="BH329" t="str">
        <f t="shared" si="17"/>
        <v>COMPLY</v>
      </c>
      <c r="BI329" t="str">
        <f>VLOOKUP(H329,Sheet2!$A$1:$B$270,2,FALSE)</f>
        <v>SIDOARJO</v>
      </c>
    </row>
    <row r="330" spans="1:61">
      <c r="A330">
        <v>367</v>
      </c>
      <c r="B330">
        <v>1002573613</v>
      </c>
      <c r="C330">
        <v>3</v>
      </c>
      <c r="D330" t="s">
        <v>55</v>
      </c>
      <c r="E330">
        <v>5</v>
      </c>
      <c r="F330" t="s">
        <v>227</v>
      </c>
      <c r="G330" t="s">
        <v>121</v>
      </c>
      <c r="H330" t="s">
        <v>278</v>
      </c>
      <c r="I330" t="s">
        <v>212</v>
      </c>
      <c r="J330" t="s">
        <v>213</v>
      </c>
      <c r="K330" t="s">
        <v>149</v>
      </c>
      <c r="M330" t="s">
        <v>76</v>
      </c>
      <c r="N330" t="s">
        <v>215</v>
      </c>
      <c r="O330" s="57">
        <v>46271.583680555559</v>
      </c>
      <c r="P330" s="57">
        <v>46271.870775462965</v>
      </c>
      <c r="Q330">
        <v>69384006</v>
      </c>
      <c r="S330">
        <v>152437905757</v>
      </c>
      <c r="T330" t="s">
        <v>4358</v>
      </c>
      <c r="U330" t="s">
        <v>4359</v>
      </c>
      <c r="V330" t="s">
        <v>4360</v>
      </c>
      <c r="Z330">
        <v>113.424062218401</v>
      </c>
      <c r="AA330">
        <v>-6.9235287725010002</v>
      </c>
      <c r="AB330" t="s">
        <v>4361</v>
      </c>
      <c r="AC330" t="s">
        <v>216</v>
      </c>
      <c r="AL330" t="s">
        <v>217</v>
      </c>
      <c r="AM330" t="s">
        <v>4362</v>
      </c>
      <c r="AN330" t="s">
        <v>6</v>
      </c>
      <c r="AO330" s="57">
        <v>46182.590115740742</v>
      </c>
      <c r="AR330" t="s">
        <v>218</v>
      </c>
      <c r="AS330" t="s">
        <v>219</v>
      </c>
      <c r="AT330" t="s">
        <v>220</v>
      </c>
      <c r="AU330">
        <v>20260906</v>
      </c>
      <c r="AV330" t="s">
        <v>221</v>
      </c>
      <c r="AW330" t="s">
        <v>546</v>
      </c>
      <c r="AX330" t="s">
        <v>222</v>
      </c>
      <c r="BA330" s="57">
        <v>46271.291666666664</v>
      </c>
      <c r="BB330" t="s">
        <v>4362</v>
      </c>
      <c r="BC330">
        <v>2026</v>
      </c>
      <c r="BD330">
        <v>9</v>
      </c>
      <c r="BE330">
        <v>6</v>
      </c>
      <c r="BF330" s="6">
        <f t="shared" si="15"/>
        <v>46271</v>
      </c>
      <c r="BG330">
        <f t="shared" si="16"/>
        <v>-0.29166666666424135</v>
      </c>
      <c r="BH330" t="str">
        <f t="shared" si="17"/>
        <v>COMPLY</v>
      </c>
      <c r="BI330" t="str">
        <f>VLOOKUP(H330,Sheet2!$A$1:$B$270,2,FALSE)</f>
        <v>MADURA</v>
      </c>
    </row>
    <row r="331" spans="1:61">
      <c r="A331">
        <v>368</v>
      </c>
      <c r="B331">
        <v>1002573535</v>
      </c>
      <c r="C331">
        <v>3</v>
      </c>
      <c r="D331" t="s">
        <v>55</v>
      </c>
      <c r="E331">
        <v>5</v>
      </c>
      <c r="F331" t="s">
        <v>261</v>
      </c>
      <c r="G331" t="s">
        <v>123</v>
      </c>
      <c r="H331" t="s">
        <v>267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46271.479131944441</v>
      </c>
      <c r="P331" s="57">
        <v>46272.741111111114</v>
      </c>
      <c r="Q331">
        <v>69384744</v>
      </c>
      <c r="S331">
        <v>152407282288</v>
      </c>
      <c r="T331" t="s">
        <v>4363</v>
      </c>
      <c r="U331" t="s">
        <v>4364</v>
      </c>
      <c r="V331" t="s">
        <v>4365</v>
      </c>
      <c r="Z331">
        <v>112.77753490000001</v>
      </c>
      <c r="AA331">
        <v>-7.2357703000000004</v>
      </c>
      <c r="AB331" t="s">
        <v>4366</v>
      </c>
      <c r="AC331" t="s">
        <v>236</v>
      </c>
      <c r="AL331" t="s">
        <v>217</v>
      </c>
      <c r="AM331" t="s">
        <v>4367</v>
      </c>
      <c r="AN331" t="s">
        <v>6</v>
      </c>
      <c r="AO331" s="57">
        <v>46182.486087962963</v>
      </c>
      <c r="AP331" s="57">
        <v>46273.333333333336</v>
      </c>
      <c r="AR331" t="s">
        <v>218</v>
      </c>
      <c r="AS331" t="s">
        <v>123</v>
      </c>
      <c r="AT331" t="s">
        <v>230</v>
      </c>
      <c r="AU331">
        <v>20260907</v>
      </c>
      <c r="AV331" t="s">
        <v>221</v>
      </c>
      <c r="AW331" t="s">
        <v>885</v>
      </c>
      <c r="AX331" t="s">
        <v>222</v>
      </c>
      <c r="BA331" s="57">
        <v>46273.333333333336</v>
      </c>
      <c r="BB331" t="s">
        <v>4367</v>
      </c>
      <c r="BC331">
        <v>2026</v>
      </c>
      <c r="BD331">
        <v>9</v>
      </c>
      <c r="BE331">
        <v>7</v>
      </c>
      <c r="BF331" s="6">
        <f t="shared" si="15"/>
        <v>46272</v>
      </c>
      <c r="BG331">
        <f t="shared" si="16"/>
        <v>-1.3333333333357587</v>
      </c>
      <c r="BH331" t="str">
        <f t="shared" si="17"/>
        <v>COMPLY</v>
      </c>
      <c r="BI331" t="str">
        <f>VLOOKUP(H331,Sheet2!$A$1:$B$270,2,FALSE)</f>
        <v>SURABAYA UTARA</v>
      </c>
    </row>
    <row r="332" spans="1:61">
      <c r="A332">
        <v>369</v>
      </c>
      <c r="B332">
        <v>1002573538</v>
      </c>
      <c r="C332">
        <v>3</v>
      </c>
      <c r="D332" t="s">
        <v>38</v>
      </c>
      <c r="E332">
        <v>5</v>
      </c>
      <c r="F332" t="s">
        <v>92</v>
      </c>
      <c r="G332" t="s">
        <v>97</v>
      </c>
      <c r="H332" t="s">
        <v>298</v>
      </c>
      <c r="I332" t="s">
        <v>212</v>
      </c>
      <c r="J332" t="s">
        <v>213</v>
      </c>
      <c r="K332" t="s">
        <v>149</v>
      </c>
      <c r="M332" t="s">
        <v>76</v>
      </c>
      <c r="N332" t="s">
        <v>215</v>
      </c>
      <c r="O332" s="57">
        <v>46271.481400462966</v>
      </c>
      <c r="P332" s="57">
        <v>46271.653240740743</v>
      </c>
      <c r="Q332">
        <v>69383492</v>
      </c>
      <c r="S332">
        <v>152647206526</v>
      </c>
      <c r="T332" t="s">
        <v>2431</v>
      </c>
      <c r="U332" t="s">
        <v>4368</v>
      </c>
      <c r="V332" t="s">
        <v>4369</v>
      </c>
      <c r="Z332">
        <v>111.94182511256101</v>
      </c>
      <c r="AA332">
        <v>-6.9051838576333404</v>
      </c>
      <c r="AB332" t="s">
        <v>2437</v>
      </c>
      <c r="AC332" t="s">
        <v>216</v>
      </c>
      <c r="AL332" t="s">
        <v>217</v>
      </c>
      <c r="AM332" t="s">
        <v>4370</v>
      </c>
      <c r="AN332" t="s">
        <v>6</v>
      </c>
      <c r="AO332" s="57">
        <v>46182.486087962963</v>
      </c>
      <c r="AR332" t="s">
        <v>218</v>
      </c>
      <c r="AS332" t="s">
        <v>2435</v>
      </c>
      <c r="AT332" t="s">
        <v>230</v>
      </c>
      <c r="AU332">
        <v>20260906</v>
      </c>
      <c r="AV332" t="s">
        <v>221</v>
      </c>
      <c r="AW332" t="s">
        <v>545</v>
      </c>
      <c r="AX332" t="s">
        <v>222</v>
      </c>
      <c r="BA332" s="57">
        <v>46271.291666666664</v>
      </c>
      <c r="BB332" t="s">
        <v>4370</v>
      </c>
      <c r="BC332">
        <v>2026</v>
      </c>
      <c r="BD332">
        <v>9</v>
      </c>
      <c r="BE332">
        <v>6</v>
      </c>
      <c r="BF332" s="6">
        <f t="shared" si="15"/>
        <v>46271</v>
      </c>
      <c r="BG332">
        <f t="shared" si="16"/>
        <v>-0.29166666666424135</v>
      </c>
      <c r="BH332" t="str">
        <f t="shared" si="17"/>
        <v>COMPLY</v>
      </c>
      <c r="BI332" t="str">
        <f>VLOOKUP(H332,Sheet2!$A$1:$B$270,2,FALSE)</f>
        <v>BOJONEGORO</v>
      </c>
    </row>
    <row r="333" spans="1:61">
      <c r="A333">
        <v>370</v>
      </c>
      <c r="B333">
        <v>1002573543</v>
      </c>
      <c r="C333">
        <v>3</v>
      </c>
      <c r="D333" t="s">
        <v>38</v>
      </c>
      <c r="E333">
        <v>5</v>
      </c>
      <c r="F333" t="s">
        <v>90</v>
      </c>
      <c r="G333" t="s">
        <v>90</v>
      </c>
      <c r="H333" t="s">
        <v>346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46271.483310185184</v>
      </c>
      <c r="P333" s="57">
        <v>46272.543263888889</v>
      </c>
      <c r="Q333">
        <v>69384752</v>
      </c>
      <c r="S333">
        <v>152639219554</v>
      </c>
      <c r="T333" t="s">
        <v>4371</v>
      </c>
      <c r="U333" t="s">
        <v>4372</v>
      </c>
      <c r="V333" t="s">
        <v>4373</v>
      </c>
      <c r="Z333">
        <v>112.296563163399</v>
      </c>
      <c r="AA333">
        <v>-7.8090541343010003</v>
      </c>
      <c r="AB333" t="s">
        <v>4374</v>
      </c>
      <c r="AC333" t="s">
        <v>216</v>
      </c>
      <c r="AL333" t="s">
        <v>217</v>
      </c>
      <c r="AM333" t="s">
        <v>4375</v>
      </c>
      <c r="AN333" t="s">
        <v>6</v>
      </c>
      <c r="AO333" s="57">
        <v>46182.486087962963</v>
      </c>
      <c r="AP333" s="57">
        <v>46273.333333333336</v>
      </c>
      <c r="AR333" t="s">
        <v>218</v>
      </c>
      <c r="AS333" t="s">
        <v>304</v>
      </c>
      <c r="AT333" t="s">
        <v>344</v>
      </c>
      <c r="AU333">
        <v>20260907</v>
      </c>
      <c r="AV333" t="s">
        <v>221</v>
      </c>
      <c r="AW333" t="s">
        <v>3033</v>
      </c>
      <c r="AX333" t="s">
        <v>222</v>
      </c>
      <c r="BA333" s="57">
        <v>46273.333333333336</v>
      </c>
      <c r="BB333" t="s">
        <v>4375</v>
      </c>
      <c r="BC333">
        <v>2026</v>
      </c>
      <c r="BD333">
        <v>9</v>
      </c>
      <c r="BE333">
        <v>7</v>
      </c>
      <c r="BF333" s="6">
        <f t="shared" si="15"/>
        <v>46272</v>
      </c>
      <c r="BG333">
        <f t="shared" si="16"/>
        <v>-1.3333333333357587</v>
      </c>
      <c r="BH333" t="str">
        <f t="shared" si="17"/>
        <v>COMPLY</v>
      </c>
      <c r="BI333" t="str">
        <f>VLOOKUP(H333,Sheet2!$A$1:$B$270,2,FALSE)</f>
        <v>KEDIRI</v>
      </c>
    </row>
    <row r="334" spans="1:61">
      <c r="A334">
        <v>371</v>
      </c>
      <c r="B334">
        <v>1002573534</v>
      </c>
      <c r="C334">
        <v>3</v>
      </c>
      <c r="D334" t="s">
        <v>38</v>
      </c>
      <c r="E334">
        <v>5</v>
      </c>
      <c r="F334" t="s">
        <v>92</v>
      </c>
      <c r="G334" t="s">
        <v>97</v>
      </c>
      <c r="H334" t="s">
        <v>298</v>
      </c>
      <c r="I334" t="s">
        <v>212</v>
      </c>
      <c r="J334" t="s">
        <v>213</v>
      </c>
      <c r="K334" t="s">
        <v>149</v>
      </c>
      <c r="M334" t="s">
        <v>76</v>
      </c>
      <c r="N334" t="s">
        <v>215</v>
      </c>
      <c r="O334" s="57">
        <v>46271.477187500001</v>
      </c>
      <c r="P334" s="57">
        <v>46271.652314814812</v>
      </c>
      <c r="Q334">
        <v>69383491</v>
      </c>
      <c r="S334">
        <v>152647206525</v>
      </c>
      <c r="T334" t="s">
        <v>2431</v>
      </c>
      <c r="U334" t="s">
        <v>4368</v>
      </c>
      <c r="V334" t="s">
        <v>4376</v>
      </c>
      <c r="Z334">
        <v>111.94204499999999</v>
      </c>
      <c r="AA334">
        <v>-6.9044790000000003</v>
      </c>
      <c r="AB334" t="s">
        <v>2434</v>
      </c>
      <c r="AC334" t="s">
        <v>216</v>
      </c>
      <c r="AL334" t="s">
        <v>217</v>
      </c>
      <c r="AM334" t="s">
        <v>4370</v>
      </c>
      <c r="AN334" t="s">
        <v>6</v>
      </c>
      <c r="AO334" s="57">
        <v>46182.486087962963</v>
      </c>
      <c r="AR334" t="s">
        <v>218</v>
      </c>
      <c r="AS334" t="s">
        <v>2435</v>
      </c>
      <c r="AT334" t="s">
        <v>230</v>
      </c>
      <c r="AU334">
        <v>20260906</v>
      </c>
      <c r="AV334" t="s">
        <v>221</v>
      </c>
      <c r="AW334" t="s">
        <v>545</v>
      </c>
      <c r="AX334" t="s">
        <v>222</v>
      </c>
      <c r="BA334" s="57">
        <v>46271.291666666664</v>
      </c>
      <c r="BB334" t="s">
        <v>4370</v>
      </c>
      <c r="BC334">
        <v>2026</v>
      </c>
      <c r="BD334">
        <v>9</v>
      </c>
      <c r="BE334">
        <v>6</v>
      </c>
      <c r="BF334" s="6">
        <f t="shared" si="15"/>
        <v>46271</v>
      </c>
      <c r="BG334">
        <f t="shared" si="16"/>
        <v>-0.29166666666424135</v>
      </c>
      <c r="BH334" t="str">
        <f t="shared" si="17"/>
        <v>COMPLY</v>
      </c>
      <c r="BI334" t="str">
        <f>VLOOKUP(H334,Sheet2!$A$1:$B$270,2,FALSE)</f>
        <v>BOJONEGORO</v>
      </c>
    </row>
    <row r="335" spans="1:61">
      <c r="A335">
        <v>372</v>
      </c>
      <c r="B335">
        <v>1002573502</v>
      </c>
      <c r="C335">
        <v>3</v>
      </c>
      <c r="D335" t="s">
        <v>55</v>
      </c>
      <c r="E335">
        <v>5</v>
      </c>
      <c r="F335" t="s">
        <v>307</v>
      </c>
      <c r="G335" t="s">
        <v>126</v>
      </c>
      <c r="H335" t="s">
        <v>372</v>
      </c>
      <c r="I335" t="s">
        <v>212</v>
      </c>
      <c r="J335" t="s">
        <v>213</v>
      </c>
      <c r="K335" t="s">
        <v>149</v>
      </c>
      <c r="M335" t="s">
        <v>76</v>
      </c>
      <c r="N335" t="s">
        <v>215</v>
      </c>
      <c r="O335" s="57">
        <v>46271.437268518515</v>
      </c>
      <c r="P335" s="57">
        <v>46273.358078703706</v>
      </c>
      <c r="Q335">
        <v>69384734</v>
      </c>
      <c r="S335">
        <v>152303244247</v>
      </c>
      <c r="T335" t="s">
        <v>4377</v>
      </c>
      <c r="U335" t="s">
        <v>4378</v>
      </c>
      <c r="V335" t="s">
        <v>4379</v>
      </c>
      <c r="Z335">
        <v>112.76540749999999</v>
      </c>
      <c r="AA335">
        <v>-7.2824561000000001</v>
      </c>
      <c r="AB335" t="s">
        <v>4380</v>
      </c>
      <c r="AC335" t="s">
        <v>229</v>
      </c>
      <c r="AL335" t="s">
        <v>217</v>
      </c>
      <c r="AM335" t="s">
        <v>4381</v>
      </c>
      <c r="AN335" t="s">
        <v>6</v>
      </c>
      <c r="AO335" s="57">
        <v>46182.444398148145</v>
      </c>
      <c r="AP335" s="57">
        <v>46275.458333333336</v>
      </c>
      <c r="AR335" t="s">
        <v>218</v>
      </c>
      <c r="AS335" t="s">
        <v>126</v>
      </c>
      <c r="AT335" t="s">
        <v>230</v>
      </c>
      <c r="AU335">
        <v>20260908</v>
      </c>
      <c r="AV335" t="s">
        <v>221</v>
      </c>
      <c r="AW335" t="s">
        <v>571</v>
      </c>
      <c r="AX335" t="s">
        <v>222</v>
      </c>
      <c r="BA335" s="57">
        <v>46275.458333333336</v>
      </c>
      <c r="BB335" t="s">
        <v>4381</v>
      </c>
      <c r="BC335">
        <v>2026</v>
      </c>
      <c r="BD335">
        <v>9</v>
      </c>
      <c r="BE335">
        <v>8</v>
      </c>
      <c r="BF335" s="6">
        <f t="shared" si="15"/>
        <v>46273</v>
      </c>
      <c r="BG335">
        <f t="shared" si="16"/>
        <v>-2.4583333333357587</v>
      </c>
      <c r="BH335" t="str">
        <f t="shared" si="17"/>
        <v>COMPLY</v>
      </c>
      <c r="BI335" t="str">
        <f>VLOOKUP(H335,Sheet2!$A$1:$B$270,2,FALSE)</f>
        <v>SURABAYA SELATAN</v>
      </c>
    </row>
    <row r="336" spans="1:61">
      <c r="A336">
        <v>373</v>
      </c>
      <c r="B336">
        <v>1002573509</v>
      </c>
      <c r="C336">
        <v>3</v>
      </c>
      <c r="D336" t="s">
        <v>45</v>
      </c>
      <c r="E336">
        <v>5</v>
      </c>
      <c r="F336" t="s">
        <v>210</v>
      </c>
      <c r="G336" t="s">
        <v>116</v>
      </c>
      <c r="H336" t="s">
        <v>268</v>
      </c>
      <c r="I336" t="s">
        <v>212</v>
      </c>
      <c r="J336" t="s">
        <v>213</v>
      </c>
      <c r="K336" t="s">
        <v>149</v>
      </c>
      <c r="M336" t="s">
        <v>76</v>
      </c>
      <c r="N336" t="s">
        <v>215</v>
      </c>
      <c r="O336" s="57">
        <v>46271.44358796296</v>
      </c>
      <c r="P336" s="57">
        <v>46271.753553240742</v>
      </c>
      <c r="Q336">
        <v>69364895</v>
      </c>
      <c r="S336">
        <v>172604213744</v>
      </c>
      <c r="T336" t="s">
        <v>4382</v>
      </c>
      <c r="U336" t="s">
        <v>2784</v>
      </c>
      <c r="V336" t="s">
        <v>4383</v>
      </c>
      <c r="Z336">
        <v>116.04362089999999</v>
      </c>
      <c r="AA336">
        <v>-8.3532959000000009</v>
      </c>
      <c r="AB336" t="s">
        <v>4384</v>
      </c>
      <c r="AC336" t="s">
        <v>285</v>
      </c>
      <c r="AL336" t="s">
        <v>217</v>
      </c>
      <c r="AM336" t="s">
        <v>4385</v>
      </c>
      <c r="AN336" t="s">
        <v>6</v>
      </c>
      <c r="AO336" s="57">
        <v>46182.444398148145</v>
      </c>
      <c r="AR336" t="s">
        <v>218</v>
      </c>
      <c r="AS336" t="s">
        <v>911</v>
      </c>
      <c r="AT336" t="s">
        <v>220</v>
      </c>
      <c r="AU336">
        <v>20260906</v>
      </c>
      <c r="AV336" t="s">
        <v>221</v>
      </c>
      <c r="AW336" t="s">
        <v>4386</v>
      </c>
      <c r="AX336" t="s">
        <v>222</v>
      </c>
      <c r="BA336" s="57">
        <v>46271.291666666664</v>
      </c>
      <c r="BB336" t="s">
        <v>4385</v>
      </c>
      <c r="BC336">
        <v>2026</v>
      </c>
      <c r="BD336">
        <v>9</v>
      </c>
      <c r="BE336">
        <v>6</v>
      </c>
      <c r="BF336" s="6">
        <f t="shared" si="15"/>
        <v>46271</v>
      </c>
      <c r="BG336">
        <f t="shared" si="16"/>
        <v>-0.29166666666424135</v>
      </c>
      <c r="BH336" t="str">
        <f t="shared" si="17"/>
        <v>COMPLY</v>
      </c>
      <c r="BI336" t="str">
        <f>VLOOKUP(H336,Sheet2!$A$1:$B$270,2,FALSE)</f>
        <v>SELONG</v>
      </c>
    </row>
    <row r="337" spans="1:61">
      <c r="A337">
        <v>374</v>
      </c>
      <c r="B337">
        <v>1002573494</v>
      </c>
      <c r="C337">
        <v>3</v>
      </c>
      <c r="D337" t="s">
        <v>42</v>
      </c>
      <c r="E337">
        <v>5</v>
      </c>
      <c r="F337" t="s">
        <v>102</v>
      </c>
      <c r="G337" t="s">
        <v>102</v>
      </c>
      <c r="H337" t="s">
        <v>419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46271.420914351853</v>
      </c>
      <c r="P337" s="57">
        <v>46272.774050925924</v>
      </c>
      <c r="Q337">
        <v>69384717</v>
      </c>
      <c r="S337">
        <v>152502216978</v>
      </c>
      <c r="T337" t="s">
        <v>4387</v>
      </c>
      <c r="U337" t="s">
        <v>4388</v>
      </c>
      <c r="V337" t="s">
        <v>4389</v>
      </c>
      <c r="Z337">
        <v>113.710345476865</v>
      </c>
      <c r="AA337">
        <v>-8.1643020463875704</v>
      </c>
      <c r="AB337" t="s">
        <v>4390</v>
      </c>
      <c r="AC337" t="s">
        <v>216</v>
      </c>
      <c r="AL337" t="s">
        <v>217</v>
      </c>
      <c r="AM337" t="s">
        <v>4391</v>
      </c>
      <c r="AN337" t="s">
        <v>6</v>
      </c>
      <c r="AO337" s="57">
        <v>46182.423888888887</v>
      </c>
      <c r="AP337" s="57">
        <v>46272.333333333336</v>
      </c>
      <c r="AR337" t="s">
        <v>218</v>
      </c>
      <c r="AS337" t="s">
        <v>2192</v>
      </c>
      <c r="AT337" t="s">
        <v>230</v>
      </c>
      <c r="AU337">
        <v>20260907</v>
      </c>
      <c r="AV337" t="s">
        <v>221</v>
      </c>
      <c r="AW337" t="s">
        <v>886</v>
      </c>
      <c r="AX337" t="s">
        <v>222</v>
      </c>
      <c r="BA337" s="57">
        <v>46272.333333333336</v>
      </c>
      <c r="BB337" t="s">
        <v>4391</v>
      </c>
      <c r="BC337">
        <v>2026</v>
      </c>
      <c r="BD337">
        <v>9</v>
      </c>
      <c r="BE337">
        <v>7</v>
      </c>
      <c r="BF337" s="6">
        <f t="shared" si="15"/>
        <v>46272</v>
      </c>
      <c r="BG337">
        <f t="shared" si="16"/>
        <v>-0.33333333333575865</v>
      </c>
      <c r="BH337" t="str">
        <f t="shared" si="17"/>
        <v>COMPLY</v>
      </c>
      <c r="BI337" t="str">
        <f>VLOOKUP(H337,Sheet2!$A$1:$B$270,2,FALSE)</f>
        <v>JEMBER</v>
      </c>
    </row>
    <row r="338" spans="1:61">
      <c r="A338">
        <v>375</v>
      </c>
      <c r="B338">
        <v>1002573492</v>
      </c>
      <c r="C338">
        <v>3</v>
      </c>
      <c r="D338" t="s">
        <v>38</v>
      </c>
      <c r="E338">
        <v>5</v>
      </c>
      <c r="F338" t="s">
        <v>92</v>
      </c>
      <c r="G338" t="s">
        <v>95</v>
      </c>
      <c r="H338" t="s">
        <v>244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46271.418703703705</v>
      </c>
      <c r="P338" s="57">
        <v>46272.686747685184</v>
      </c>
      <c r="Q338">
        <v>69384716</v>
      </c>
      <c r="S338">
        <v>152604231067</v>
      </c>
      <c r="T338" t="s">
        <v>4392</v>
      </c>
      <c r="U338" t="s">
        <v>4393</v>
      </c>
      <c r="V338" t="s">
        <v>4394</v>
      </c>
      <c r="Z338">
        <v>111.45914196968</v>
      </c>
      <c r="AA338">
        <v>-7.8619819021422899</v>
      </c>
      <c r="AB338" t="s">
        <v>4395</v>
      </c>
      <c r="AC338" t="s">
        <v>216</v>
      </c>
      <c r="AL338" t="s">
        <v>217</v>
      </c>
      <c r="AM338" t="s">
        <v>4396</v>
      </c>
      <c r="AN338" t="s">
        <v>6</v>
      </c>
      <c r="AO338" s="57">
        <v>46182.423888888887</v>
      </c>
      <c r="AP338" s="57">
        <v>46272.333333333336</v>
      </c>
      <c r="AR338" t="s">
        <v>218</v>
      </c>
      <c r="AS338" t="s">
        <v>2793</v>
      </c>
      <c r="AT338" t="s">
        <v>344</v>
      </c>
      <c r="AU338">
        <v>20260907</v>
      </c>
      <c r="AV338" t="s">
        <v>221</v>
      </c>
      <c r="AW338" t="s">
        <v>1901</v>
      </c>
      <c r="AX338" t="s">
        <v>222</v>
      </c>
      <c r="BA338" s="57">
        <v>46272.333333333336</v>
      </c>
      <c r="BB338" t="s">
        <v>4396</v>
      </c>
      <c r="BC338">
        <v>2026</v>
      </c>
      <c r="BD338">
        <v>9</v>
      </c>
      <c r="BE338">
        <v>7</v>
      </c>
      <c r="BF338" s="6">
        <f t="shared" si="15"/>
        <v>46272</v>
      </c>
      <c r="BG338">
        <f t="shared" si="16"/>
        <v>-0.33333333333575865</v>
      </c>
      <c r="BH338" t="str">
        <f t="shared" si="17"/>
        <v>COMPLY</v>
      </c>
      <c r="BI338" t="str">
        <f>VLOOKUP(H338,Sheet2!$A$1:$B$270,2,FALSE)</f>
        <v>PONOROGO</v>
      </c>
    </row>
    <row r="339" spans="1:61">
      <c r="A339">
        <v>376</v>
      </c>
      <c r="B339">
        <v>1002573632</v>
      </c>
      <c r="C339">
        <v>3</v>
      </c>
      <c r="D339" t="s">
        <v>55</v>
      </c>
      <c r="E339">
        <v>5</v>
      </c>
      <c r="F339" t="s">
        <v>227</v>
      </c>
      <c r="G339" t="s">
        <v>127</v>
      </c>
      <c r="H339" t="s">
        <v>228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46271.618703703702</v>
      </c>
      <c r="P339" s="57">
        <v>46272.769421296296</v>
      </c>
      <c r="Q339">
        <v>69384810</v>
      </c>
      <c r="S339">
        <v>152426928032</v>
      </c>
      <c r="T339" t="s">
        <v>4397</v>
      </c>
      <c r="U339" t="s">
        <v>4398</v>
      </c>
      <c r="V339" t="s">
        <v>4399</v>
      </c>
      <c r="Z339">
        <v>113.46115887165</v>
      </c>
      <c r="AA339">
        <v>-7.0873550535597403</v>
      </c>
      <c r="AB339" t="s">
        <v>4400</v>
      </c>
      <c r="AC339" t="s">
        <v>216</v>
      </c>
      <c r="AL339" t="s">
        <v>217</v>
      </c>
      <c r="AM339" t="s">
        <v>4401</v>
      </c>
      <c r="AN339" t="s">
        <v>6</v>
      </c>
      <c r="AO339" s="57">
        <v>46182.621435185189</v>
      </c>
      <c r="AP339" s="57">
        <v>46272.458333333336</v>
      </c>
      <c r="AR339" t="s">
        <v>218</v>
      </c>
      <c r="AS339" t="s">
        <v>127</v>
      </c>
      <c r="AT339" t="s">
        <v>220</v>
      </c>
      <c r="AU339">
        <v>20260907</v>
      </c>
      <c r="AV339" t="s">
        <v>221</v>
      </c>
      <c r="AW339" t="s">
        <v>3560</v>
      </c>
      <c r="AX339" t="s">
        <v>222</v>
      </c>
      <c r="BA339" s="57">
        <v>46272.458333333336</v>
      </c>
      <c r="BB339" t="s">
        <v>4401</v>
      </c>
      <c r="BC339">
        <v>2026</v>
      </c>
      <c r="BD339">
        <v>9</v>
      </c>
      <c r="BE339">
        <v>7</v>
      </c>
      <c r="BF339" s="6">
        <f t="shared" si="15"/>
        <v>46272</v>
      </c>
      <c r="BG339">
        <f t="shared" si="16"/>
        <v>-0.45833333333575865</v>
      </c>
      <c r="BH339" t="str">
        <f t="shared" si="17"/>
        <v>COMPLY</v>
      </c>
      <c r="BI339" t="str">
        <f>VLOOKUP(H339,Sheet2!$A$1:$B$270,2,FALSE)</f>
        <v>MADURA</v>
      </c>
    </row>
    <row r="340" spans="1:61">
      <c r="A340">
        <v>377</v>
      </c>
      <c r="B340">
        <v>1002573446</v>
      </c>
      <c r="C340">
        <v>3</v>
      </c>
      <c r="D340" t="s">
        <v>38</v>
      </c>
      <c r="E340">
        <v>5</v>
      </c>
      <c r="F340" t="s">
        <v>90</v>
      </c>
      <c r="G340" t="s">
        <v>90</v>
      </c>
      <c r="H340" t="s">
        <v>346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46271.352060185185</v>
      </c>
      <c r="P340" s="57">
        <v>46272.591562499998</v>
      </c>
      <c r="Q340">
        <v>69384672</v>
      </c>
      <c r="S340">
        <v>152639219549</v>
      </c>
      <c r="T340" t="s">
        <v>4402</v>
      </c>
      <c r="U340" t="s">
        <v>4403</v>
      </c>
      <c r="V340" t="s">
        <v>4404</v>
      </c>
      <c r="Z340">
        <v>112.17811399999999</v>
      </c>
      <c r="AA340">
        <v>-7.7708760000000003</v>
      </c>
      <c r="AB340" t="s">
        <v>4405</v>
      </c>
      <c r="AC340" t="s">
        <v>236</v>
      </c>
      <c r="AL340" t="s">
        <v>217</v>
      </c>
      <c r="AM340" t="s">
        <v>4406</v>
      </c>
      <c r="AN340" t="s">
        <v>6</v>
      </c>
      <c r="AO340" s="57">
        <v>46182.36109953704</v>
      </c>
      <c r="AP340" s="57">
        <v>46273.541666666664</v>
      </c>
      <c r="AR340" t="s">
        <v>218</v>
      </c>
      <c r="AS340" t="s">
        <v>304</v>
      </c>
      <c r="AT340" t="s">
        <v>230</v>
      </c>
      <c r="AU340">
        <v>20260907</v>
      </c>
      <c r="AV340" t="s">
        <v>221</v>
      </c>
      <c r="AW340" t="s">
        <v>883</v>
      </c>
      <c r="AX340" t="s">
        <v>222</v>
      </c>
      <c r="BA340" s="57">
        <v>46273.541666666664</v>
      </c>
      <c r="BB340" t="s">
        <v>4406</v>
      </c>
      <c r="BC340">
        <v>2026</v>
      </c>
      <c r="BD340">
        <v>9</v>
      </c>
      <c r="BE340">
        <v>7</v>
      </c>
      <c r="BF340" s="6">
        <f t="shared" si="15"/>
        <v>46272</v>
      </c>
      <c r="BG340">
        <f t="shared" si="16"/>
        <v>-1.5416666666642413</v>
      </c>
      <c r="BH340" t="str">
        <f t="shared" si="17"/>
        <v>COMPLY</v>
      </c>
      <c r="BI340" t="str">
        <f>VLOOKUP(H340,Sheet2!$A$1:$B$270,2,FALSE)</f>
        <v>KEDIRI</v>
      </c>
    </row>
    <row r="341" spans="1:61">
      <c r="A341">
        <v>378</v>
      </c>
      <c r="B341">
        <v>1002573623</v>
      </c>
      <c r="C341">
        <v>3</v>
      </c>
      <c r="D341" t="s">
        <v>42</v>
      </c>
      <c r="E341">
        <v>5</v>
      </c>
      <c r="F341" t="s">
        <v>102</v>
      </c>
      <c r="G341" t="s">
        <v>99</v>
      </c>
      <c r="H341" t="s">
        <v>341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46271.606203703705</v>
      </c>
      <c r="P341" s="57">
        <v>46273.43613425926</v>
      </c>
      <c r="Q341">
        <v>69384803</v>
      </c>
      <c r="S341">
        <v>152516209077</v>
      </c>
      <c r="T341" t="s">
        <v>4407</v>
      </c>
      <c r="U341" t="s">
        <v>4408</v>
      </c>
      <c r="V341" t="s">
        <v>4409</v>
      </c>
      <c r="Z341">
        <v>114.297339878976</v>
      </c>
      <c r="AA341">
        <v>-8.3033210129153492</v>
      </c>
      <c r="AB341" t="s">
        <v>4410</v>
      </c>
      <c r="AC341" t="s">
        <v>216</v>
      </c>
      <c r="AL341" t="s">
        <v>217</v>
      </c>
      <c r="AM341" t="s">
        <v>4332</v>
      </c>
      <c r="AN341" t="s">
        <v>6</v>
      </c>
      <c r="AO341" s="57">
        <v>46182.611122685186</v>
      </c>
      <c r="AP341" s="57">
        <v>46272.541666666664</v>
      </c>
      <c r="AR341" t="s">
        <v>218</v>
      </c>
      <c r="AS341" t="s">
        <v>99</v>
      </c>
      <c r="AT341" t="s">
        <v>230</v>
      </c>
      <c r="AU341">
        <v>20260908</v>
      </c>
      <c r="AV341" t="s">
        <v>221</v>
      </c>
      <c r="AW341" t="s">
        <v>886</v>
      </c>
      <c r="AX341" t="s">
        <v>222</v>
      </c>
      <c r="BA341" s="57">
        <v>46272.541666666664</v>
      </c>
      <c r="BB341" t="s">
        <v>4332</v>
      </c>
      <c r="BC341">
        <v>2026</v>
      </c>
      <c r="BD341">
        <v>9</v>
      </c>
      <c r="BE341">
        <v>8</v>
      </c>
      <c r="BF341" s="6">
        <f t="shared" si="15"/>
        <v>46273</v>
      </c>
      <c r="BG341">
        <f t="shared" si="16"/>
        <v>0.45833333333575865</v>
      </c>
      <c r="BH341" t="str">
        <f t="shared" si="17"/>
        <v>COMPLY</v>
      </c>
      <c r="BI341" t="str">
        <f>VLOOKUP(H341,Sheet2!$A$1:$B$270,2,FALSE)</f>
        <v>BANYUWANGI</v>
      </c>
    </row>
    <row r="342" spans="1:61">
      <c r="A342">
        <v>379</v>
      </c>
      <c r="B342">
        <v>1002573473</v>
      </c>
      <c r="C342">
        <v>3</v>
      </c>
      <c r="D342" t="s">
        <v>51</v>
      </c>
      <c r="E342">
        <v>4</v>
      </c>
      <c r="F342" t="s">
        <v>269</v>
      </c>
      <c r="G342" t="s">
        <v>269</v>
      </c>
      <c r="H342" t="s">
        <v>839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46271.393703703703</v>
      </c>
      <c r="P342" s="57">
        <v>46272.609166666669</v>
      </c>
      <c r="Q342">
        <v>69384705</v>
      </c>
      <c r="S342">
        <v>142401146218</v>
      </c>
      <c r="T342" t="s">
        <v>4411</v>
      </c>
      <c r="U342" t="s">
        <v>4412</v>
      </c>
      <c r="V342" t="s">
        <v>4413</v>
      </c>
      <c r="Z342">
        <v>110.83504499999999</v>
      </c>
      <c r="AA342">
        <v>-6.8587660000000001</v>
      </c>
      <c r="AB342" t="s">
        <v>4414</v>
      </c>
      <c r="AC342" t="s">
        <v>236</v>
      </c>
      <c r="AL342" t="s">
        <v>217</v>
      </c>
      <c r="AM342" t="s">
        <v>4415</v>
      </c>
      <c r="AN342" t="s">
        <v>6</v>
      </c>
      <c r="AO342" s="57">
        <v>46182.402870370373</v>
      </c>
      <c r="AP342" s="57">
        <v>46272.333333333336</v>
      </c>
      <c r="AR342" t="s">
        <v>218</v>
      </c>
      <c r="AS342" t="s">
        <v>219</v>
      </c>
      <c r="AT342" t="s">
        <v>230</v>
      </c>
      <c r="AU342">
        <v>20260907</v>
      </c>
      <c r="AV342" t="s">
        <v>221</v>
      </c>
      <c r="AW342" t="s">
        <v>886</v>
      </c>
      <c r="AX342" t="s">
        <v>222</v>
      </c>
      <c r="BA342" s="57">
        <v>46272.333333333336</v>
      </c>
      <c r="BB342" t="s">
        <v>4415</v>
      </c>
      <c r="BC342">
        <v>2026</v>
      </c>
      <c r="BD342">
        <v>9</v>
      </c>
      <c r="BE342">
        <v>7</v>
      </c>
      <c r="BF342" s="6">
        <f t="shared" si="15"/>
        <v>46272</v>
      </c>
      <c r="BG342">
        <f t="shared" si="16"/>
        <v>-0.33333333333575865</v>
      </c>
      <c r="BH342" t="str">
        <f t="shared" si="17"/>
        <v>COMPLY</v>
      </c>
      <c r="BI342" t="e">
        <f>VLOOKUP(H342,Sheet2!$A$1:$B$270,2,FALSE)</f>
        <v>#N/A</v>
      </c>
    </row>
    <row r="343" spans="1:61">
      <c r="A343">
        <v>380</v>
      </c>
      <c r="B343">
        <v>1002573464</v>
      </c>
      <c r="C343">
        <v>3</v>
      </c>
      <c r="D343" t="s">
        <v>42</v>
      </c>
      <c r="E343">
        <v>5</v>
      </c>
      <c r="F343" t="s">
        <v>232</v>
      </c>
      <c r="G343" t="s">
        <v>101</v>
      </c>
      <c r="H343" t="s">
        <v>427</v>
      </c>
      <c r="I343" t="s">
        <v>212</v>
      </c>
      <c r="J343" t="s">
        <v>213</v>
      </c>
      <c r="K343" t="s">
        <v>149</v>
      </c>
      <c r="M343" t="s">
        <v>76</v>
      </c>
      <c r="N343" t="s">
        <v>215</v>
      </c>
      <c r="O343" s="57">
        <v>46271.388032407405</v>
      </c>
      <c r="P343" s="57">
        <v>46272.661435185182</v>
      </c>
      <c r="Q343">
        <v>69384704</v>
      </c>
      <c r="S343">
        <v>152331251417</v>
      </c>
      <c r="T343" t="s">
        <v>4416</v>
      </c>
      <c r="U343" t="s">
        <v>4417</v>
      </c>
      <c r="V343" t="s">
        <v>4418</v>
      </c>
      <c r="Z343">
        <v>112.5852186</v>
      </c>
      <c r="AA343">
        <v>-7.4060300999999997</v>
      </c>
      <c r="AB343" t="s">
        <v>4419</v>
      </c>
      <c r="AC343" t="s">
        <v>229</v>
      </c>
      <c r="AL343" t="s">
        <v>217</v>
      </c>
      <c r="AM343" t="s">
        <v>4420</v>
      </c>
      <c r="AN343" t="s">
        <v>6</v>
      </c>
      <c r="AO343" s="57">
        <v>46182.392997685187</v>
      </c>
      <c r="AP343" s="57">
        <v>46272.333333333336</v>
      </c>
      <c r="AR343" t="s">
        <v>218</v>
      </c>
      <c r="AS343" t="s">
        <v>573</v>
      </c>
      <c r="AT343" t="s">
        <v>230</v>
      </c>
      <c r="AU343">
        <v>20260907</v>
      </c>
      <c r="AV343" t="s">
        <v>221</v>
      </c>
      <c r="AW343" t="s">
        <v>545</v>
      </c>
      <c r="AX343" t="s">
        <v>222</v>
      </c>
      <c r="BA343" s="57">
        <v>46272.333333333336</v>
      </c>
      <c r="BB343" t="s">
        <v>4420</v>
      </c>
      <c r="BC343">
        <v>2026</v>
      </c>
      <c r="BD343">
        <v>9</v>
      </c>
      <c r="BE343">
        <v>7</v>
      </c>
      <c r="BF343" s="6">
        <f t="shared" si="15"/>
        <v>46272</v>
      </c>
      <c r="BG343">
        <f t="shared" si="16"/>
        <v>-0.33333333333575865</v>
      </c>
      <c r="BH343" t="str">
        <f t="shared" si="17"/>
        <v>COMPLY</v>
      </c>
      <c r="BI343" t="str">
        <f>VLOOKUP(H343,Sheet2!$A$1:$B$270,2,FALSE)</f>
        <v>SIDOARJO</v>
      </c>
    </row>
    <row r="344" spans="1:61">
      <c r="A344">
        <v>381</v>
      </c>
      <c r="B344">
        <v>1002573461</v>
      </c>
      <c r="C344">
        <v>3</v>
      </c>
      <c r="D344" t="s">
        <v>38</v>
      </c>
      <c r="E344">
        <v>5</v>
      </c>
      <c r="F344" t="s">
        <v>92</v>
      </c>
      <c r="G344" t="s">
        <v>89</v>
      </c>
      <c r="H344" t="s">
        <v>399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46271.383298611108</v>
      </c>
      <c r="P344" s="57">
        <v>46272.645520833335</v>
      </c>
      <c r="Q344">
        <v>69384679</v>
      </c>
      <c r="S344">
        <v>152609258532</v>
      </c>
      <c r="T344" t="s">
        <v>4421</v>
      </c>
      <c r="U344" t="s">
        <v>2409</v>
      </c>
      <c r="V344" t="s">
        <v>4422</v>
      </c>
      <c r="Z344">
        <v>111.88257553799301</v>
      </c>
      <c r="AA344">
        <v>-7.1518239452950798</v>
      </c>
      <c r="AB344" t="s">
        <v>4423</v>
      </c>
      <c r="AC344" t="s">
        <v>236</v>
      </c>
      <c r="AL344" t="s">
        <v>217</v>
      </c>
      <c r="AM344" t="s">
        <v>4424</v>
      </c>
      <c r="AN344" t="s">
        <v>6</v>
      </c>
      <c r="AO344" s="57">
        <v>46182.392997685187</v>
      </c>
      <c r="AP344" s="57">
        <v>46274.333333333336</v>
      </c>
      <c r="AR344" t="s">
        <v>218</v>
      </c>
      <c r="AS344" t="s">
        <v>219</v>
      </c>
      <c r="AT344" t="s">
        <v>230</v>
      </c>
      <c r="AU344">
        <v>20260907</v>
      </c>
      <c r="AV344" t="s">
        <v>221</v>
      </c>
      <c r="AW344" t="s">
        <v>883</v>
      </c>
      <c r="AX344" t="s">
        <v>222</v>
      </c>
      <c r="BA344" s="57">
        <v>46274.333333333336</v>
      </c>
      <c r="BB344" t="s">
        <v>4424</v>
      </c>
      <c r="BC344">
        <v>2026</v>
      </c>
      <c r="BD344">
        <v>9</v>
      </c>
      <c r="BE344">
        <v>7</v>
      </c>
      <c r="BF344" s="6">
        <f t="shared" si="15"/>
        <v>46272</v>
      </c>
      <c r="BG344">
        <f t="shared" si="16"/>
        <v>-2.3333333333357587</v>
      </c>
      <c r="BH344" t="str">
        <f t="shared" si="17"/>
        <v>COMPLY</v>
      </c>
      <c r="BI344" t="str">
        <f>VLOOKUP(H344,Sheet2!$A$1:$B$270,2,FALSE)</f>
        <v>BOJONEGORO</v>
      </c>
    </row>
    <row r="345" spans="1:61">
      <c r="A345">
        <v>382</v>
      </c>
      <c r="B345">
        <v>1002573513</v>
      </c>
      <c r="C345">
        <v>3</v>
      </c>
      <c r="D345" t="s">
        <v>55</v>
      </c>
      <c r="E345">
        <v>5</v>
      </c>
      <c r="F345" t="s">
        <v>307</v>
      </c>
      <c r="G345" t="s">
        <v>126</v>
      </c>
      <c r="H345" t="s">
        <v>372</v>
      </c>
      <c r="I345" t="s">
        <v>212</v>
      </c>
      <c r="J345" t="s">
        <v>213</v>
      </c>
      <c r="K345" t="s">
        <v>149</v>
      </c>
      <c r="M345" t="s">
        <v>76</v>
      </c>
      <c r="N345" t="s">
        <v>215</v>
      </c>
      <c r="O345" s="57">
        <v>46271.451550925929</v>
      </c>
      <c r="P345" s="57">
        <v>46272.830775462964</v>
      </c>
      <c r="Q345">
        <v>69384736</v>
      </c>
      <c r="S345">
        <v>152303244248</v>
      </c>
      <c r="T345" t="s">
        <v>4425</v>
      </c>
      <c r="U345" t="s">
        <v>4378</v>
      </c>
      <c r="V345" t="s">
        <v>4426</v>
      </c>
      <c r="Z345">
        <v>112.76540749999999</v>
      </c>
      <c r="AA345">
        <v>-7.2824561000000001</v>
      </c>
      <c r="AB345" t="s">
        <v>4427</v>
      </c>
      <c r="AC345" t="s">
        <v>229</v>
      </c>
      <c r="AL345" t="s">
        <v>217</v>
      </c>
      <c r="AM345" t="s">
        <v>4428</v>
      </c>
      <c r="AN345" t="s">
        <v>6</v>
      </c>
      <c r="AO345" s="57">
        <v>46182.454907407409</v>
      </c>
      <c r="AP345" s="57">
        <v>46278.333333333336</v>
      </c>
      <c r="AR345" t="s">
        <v>218</v>
      </c>
      <c r="AS345" t="s">
        <v>126</v>
      </c>
      <c r="AT345" t="s">
        <v>230</v>
      </c>
      <c r="AU345">
        <v>20260907</v>
      </c>
      <c r="AV345" t="s">
        <v>221</v>
      </c>
      <c r="AW345" t="s">
        <v>545</v>
      </c>
      <c r="AX345" t="s">
        <v>222</v>
      </c>
      <c r="BA345" s="57">
        <v>46278.333333333336</v>
      </c>
      <c r="BB345" t="s">
        <v>4428</v>
      </c>
      <c r="BC345">
        <v>2026</v>
      </c>
      <c r="BD345">
        <v>9</v>
      </c>
      <c r="BE345">
        <v>7</v>
      </c>
      <c r="BF345" s="6">
        <f t="shared" si="15"/>
        <v>46272</v>
      </c>
      <c r="BG345">
        <f t="shared" si="16"/>
        <v>-6.3333333333357587</v>
      </c>
      <c r="BH345" t="str">
        <f t="shared" si="17"/>
        <v>COMPLY</v>
      </c>
      <c r="BI345" t="str">
        <f>VLOOKUP(H345,Sheet2!$A$1:$B$270,2,FALSE)</f>
        <v>SURABAYA SELATAN</v>
      </c>
    </row>
    <row r="346" spans="1:61">
      <c r="A346">
        <v>383</v>
      </c>
      <c r="B346">
        <v>1002573481</v>
      </c>
      <c r="C346">
        <v>3</v>
      </c>
      <c r="D346" t="s">
        <v>45</v>
      </c>
      <c r="E346">
        <v>5</v>
      </c>
      <c r="F346" t="s">
        <v>210</v>
      </c>
      <c r="G346" t="s">
        <v>118</v>
      </c>
      <c r="H346" t="s">
        <v>211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46271.397881944446</v>
      </c>
      <c r="P346" s="57">
        <v>46272.752592592595</v>
      </c>
      <c r="Q346">
        <v>69384709</v>
      </c>
      <c r="S346">
        <v>172606791753</v>
      </c>
      <c r="T346" t="s">
        <v>4429</v>
      </c>
      <c r="U346" t="s">
        <v>4430</v>
      </c>
      <c r="V346" t="s">
        <v>4431</v>
      </c>
      <c r="Z346">
        <v>117.451582476496</v>
      </c>
      <c r="AA346">
        <v>-8.5988620378998704</v>
      </c>
      <c r="AB346" t="s">
        <v>4432</v>
      </c>
      <c r="AC346" t="s">
        <v>216</v>
      </c>
      <c r="AL346" t="s">
        <v>217</v>
      </c>
      <c r="AM346" t="s">
        <v>3968</v>
      </c>
      <c r="AN346" t="s">
        <v>6</v>
      </c>
      <c r="AO346" s="57">
        <v>46182.402870370373</v>
      </c>
      <c r="AP346" s="57">
        <v>46273.541666666664</v>
      </c>
      <c r="AR346" t="s">
        <v>218</v>
      </c>
      <c r="AS346" t="s">
        <v>219</v>
      </c>
      <c r="AT346" t="s">
        <v>220</v>
      </c>
      <c r="AU346">
        <v>20260907</v>
      </c>
      <c r="AV346" t="s">
        <v>221</v>
      </c>
      <c r="AW346" t="s">
        <v>3083</v>
      </c>
      <c r="AX346" t="s">
        <v>222</v>
      </c>
      <c r="BA346" s="57">
        <v>46273.541666666664</v>
      </c>
      <c r="BB346" t="s">
        <v>3968</v>
      </c>
      <c r="BC346">
        <v>2026</v>
      </c>
      <c r="BD346">
        <v>9</v>
      </c>
      <c r="BE346">
        <v>7</v>
      </c>
      <c r="BF346" s="6">
        <f t="shared" si="15"/>
        <v>46272</v>
      </c>
      <c r="BG346">
        <f t="shared" si="16"/>
        <v>-1.5416666666642413</v>
      </c>
      <c r="BH346" t="str">
        <f t="shared" si="17"/>
        <v>COMPLY</v>
      </c>
      <c r="BI346" t="str">
        <f>VLOOKUP(H346,Sheet2!$A$1:$B$270,2,FALSE)</f>
        <v>SUMBAWA</v>
      </c>
    </row>
    <row r="347" spans="1:61">
      <c r="A347">
        <v>384</v>
      </c>
      <c r="B347">
        <v>1002573593</v>
      </c>
      <c r="C347">
        <v>3</v>
      </c>
      <c r="D347" t="s">
        <v>55</v>
      </c>
      <c r="E347">
        <v>5</v>
      </c>
      <c r="F347" t="s">
        <v>227</v>
      </c>
      <c r="G347" t="s">
        <v>127</v>
      </c>
      <c r="H347" t="s">
        <v>228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46271.554131944446</v>
      </c>
      <c r="P347" s="57">
        <v>46271.679490740738</v>
      </c>
      <c r="Q347">
        <v>69384792</v>
      </c>
      <c r="S347">
        <v>152426928662</v>
      </c>
      <c r="T347" t="s">
        <v>4433</v>
      </c>
      <c r="U347" t="s">
        <v>4434</v>
      </c>
      <c r="V347" t="s">
        <v>4435</v>
      </c>
      <c r="Z347">
        <v>113.534817025065</v>
      </c>
      <c r="AA347">
        <v>-7.1342071642862903</v>
      </c>
      <c r="AB347" t="s">
        <v>4436</v>
      </c>
      <c r="AC347" t="s">
        <v>216</v>
      </c>
      <c r="AL347" t="s">
        <v>217</v>
      </c>
      <c r="AM347" t="s">
        <v>4437</v>
      </c>
      <c r="AN347" t="s">
        <v>6</v>
      </c>
      <c r="AO347" s="57">
        <v>46182.559178240743</v>
      </c>
      <c r="AP347" s="57">
        <v>46272.458333333336</v>
      </c>
      <c r="AR347" t="s">
        <v>218</v>
      </c>
      <c r="AS347" t="s">
        <v>127</v>
      </c>
      <c r="AT347" t="s">
        <v>220</v>
      </c>
      <c r="AU347">
        <v>20260906</v>
      </c>
      <c r="AV347" t="s">
        <v>221</v>
      </c>
      <c r="AW347" t="s">
        <v>833</v>
      </c>
      <c r="AX347" t="s">
        <v>222</v>
      </c>
      <c r="BA347" s="57">
        <v>46272.458333333336</v>
      </c>
      <c r="BB347" t="s">
        <v>4437</v>
      </c>
      <c r="BC347">
        <v>2026</v>
      </c>
      <c r="BD347">
        <v>9</v>
      </c>
      <c r="BE347">
        <v>6</v>
      </c>
      <c r="BF347" s="6">
        <f t="shared" si="15"/>
        <v>46271</v>
      </c>
      <c r="BG347">
        <f t="shared" si="16"/>
        <v>-1.4583333333357587</v>
      </c>
      <c r="BH347" t="str">
        <f t="shared" si="17"/>
        <v>COMPLY</v>
      </c>
      <c r="BI347" t="str">
        <f>VLOOKUP(H347,Sheet2!$A$1:$B$270,2,FALSE)</f>
        <v>MADURA</v>
      </c>
    </row>
    <row r="348" spans="1:61">
      <c r="A348">
        <v>385</v>
      </c>
      <c r="B348">
        <v>1002573744</v>
      </c>
      <c r="C348">
        <v>3</v>
      </c>
      <c r="D348" t="s">
        <v>55</v>
      </c>
      <c r="E348">
        <v>5</v>
      </c>
      <c r="F348" t="s">
        <v>227</v>
      </c>
      <c r="G348" t="s">
        <v>127</v>
      </c>
      <c r="H348" t="s">
        <v>228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46271.774976851855</v>
      </c>
      <c r="P348" s="57">
        <v>46272.486759259256</v>
      </c>
      <c r="Q348">
        <v>69384887</v>
      </c>
      <c r="S348">
        <v>152426928666</v>
      </c>
      <c r="T348" t="s">
        <v>4438</v>
      </c>
      <c r="U348" t="s">
        <v>4439</v>
      </c>
      <c r="V348" t="s">
        <v>4440</v>
      </c>
      <c r="Z348">
        <v>113.4384396</v>
      </c>
      <c r="AA348">
        <v>-7.2204258000000001</v>
      </c>
      <c r="AB348" t="s">
        <v>4441</v>
      </c>
      <c r="AC348" t="s">
        <v>216</v>
      </c>
      <c r="AL348" t="s">
        <v>217</v>
      </c>
      <c r="AM348" t="s">
        <v>4442</v>
      </c>
      <c r="AN348" t="s">
        <v>6</v>
      </c>
      <c r="AO348" s="57">
        <v>46182.777673611112</v>
      </c>
      <c r="AP348" s="57">
        <v>46272.625</v>
      </c>
      <c r="AR348" t="s">
        <v>218</v>
      </c>
      <c r="AS348" t="s">
        <v>127</v>
      </c>
      <c r="AT348" t="s">
        <v>220</v>
      </c>
      <c r="AU348">
        <v>20260907</v>
      </c>
      <c r="AV348" t="s">
        <v>221</v>
      </c>
      <c r="AW348" t="s">
        <v>4443</v>
      </c>
      <c r="AX348" t="s">
        <v>222</v>
      </c>
      <c r="BA348" s="57">
        <v>46272.625</v>
      </c>
      <c r="BB348" t="s">
        <v>4442</v>
      </c>
      <c r="BC348">
        <v>2026</v>
      </c>
      <c r="BD348">
        <v>9</v>
      </c>
      <c r="BE348">
        <v>7</v>
      </c>
      <c r="BF348" s="6">
        <f t="shared" si="15"/>
        <v>46272</v>
      </c>
      <c r="BG348">
        <f t="shared" si="16"/>
        <v>-0.625</v>
      </c>
      <c r="BH348" t="str">
        <f t="shared" si="17"/>
        <v>COMPLY</v>
      </c>
      <c r="BI348" t="str">
        <f>VLOOKUP(H348,Sheet2!$A$1:$B$270,2,FALSE)</f>
        <v>MADURA</v>
      </c>
    </row>
    <row r="349" spans="1:61">
      <c r="A349">
        <v>386</v>
      </c>
      <c r="B349">
        <v>1002573674</v>
      </c>
      <c r="C349">
        <v>3</v>
      </c>
      <c r="D349" t="s">
        <v>59</v>
      </c>
      <c r="E349">
        <v>4</v>
      </c>
      <c r="F349" t="s">
        <v>223</v>
      </c>
      <c r="G349" t="s">
        <v>314</v>
      </c>
      <c r="H349" t="s">
        <v>315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46271.660393518519</v>
      </c>
      <c r="P349" s="57">
        <v>46272.54755787037</v>
      </c>
      <c r="Q349">
        <v>69384836</v>
      </c>
      <c r="S349">
        <v>146372101984</v>
      </c>
      <c r="T349" t="s">
        <v>4444</v>
      </c>
      <c r="U349" t="s">
        <v>4445</v>
      </c>
      <c r="V349" t="s">
        <v>4446</v>
      </c>
      <c r="Z349">
        <v>109.682472298389</v>
      </c>
      <c r="AA349">
        <v>-7.4051269303267304</v>
      </c>
      <c r="AB349" t="s">
        <v>4447</v>
      </c>
      <c r="AC349" t="s">
        <v>236</v>
      </c>
      <c r="AL349" t="s">
        <v>217</v>
      </c>
      <c r="AM349" t="s">
        <v>4317</v>
      </c>
      <c r="AN349" t="s">
        <v>6</v>
      </c>
      <c r="AO349" s="57">
        <v>46182.663101851853</v>
      </c>
      <c r="AP349" s="57">
        <v>46272.541666666664</v>
      </c>
      <c r="AR349" t="s">
        <v>218</v>
      </c>
      <c r="AS349" t="s">
        <v>219</v>
      </c>
      <c r="AT349" t="s">
        <v>230</v>
      </c>
      <c r="AU349">
        <v>20260907</v>
      </c>
      <c r="AV349" t="s">
        <v>221</v>
      </c>
      <c r="AW349" t="s">
        <v>920</v>
      </c>
      <c r="AX349" t="s">
        <v>222</v>
      </c>
      <c r="BA349" s="57">
        <v>46272.541666666664</v>
      </c>
      <c r="BB349" t="s">
        <v>4317</v>
      </c>
      <c r="BC349">
        <v>2026</v>
      </c>
      <c r="BD349">
        <v>9</v>
      </c>
      <c r="BE349">
        <v>7</v>
      </c>
      <c r="BF349" s="6">
        <f t="shared" si="15"/>
        <v>46272</v>
      </c>
      <c r="BG349">
        <f t="shared" si="16"/>
        <v>-0.54166666666424135</v>
      </c>
      <c r="BH349" t="str">
        <f t="shared" si="17"/>
        <v>COMPLY</v>
      </c>
      <c r="BI349" t="e">
        <f>VLOOKUP(H349,Sheet2!$A$1:$B$270,2,FALSE)</f>
        <v>#N/A</v>
      </c>
    </row>
    <row r="350" spans="1:61">
      <c r="A350">
        <v>387</v>
      </c>
      <c r="B350">
        <v>1002573673</v>
      </c>
      <c r="C350">
        <v>3</v>
      </c>
      <c r="D350" t="s">
        <v>38</v>
      </c>
      <c r="E350">
        <v>5</v>
      </c>
      <c r="F350" t="s">
        <v>90</v>
      </c>
      <c r="G350" t="s">
        <v>90</v>
      </c>
      <c r="H350" t="s">
        <v>382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46271.660393518519</v>
      </c>
      <c r="P350" s="57">
        <v>46272.673946759256</v>
      </c>
      <c r="Q350">
        <v>69384846</v>
      </c>
      <c r="S350">
        <v>152626202944</v>
      </c>
      <c r="T350" t="s">
        <v>4448</v>
      </c>
      <c r="U350" t="s">
        <v>4449</v>
      </c>
      <c r="V350" t="s">
        <v>4450</v>
      </c>
      <c r="Z350">
        <v>112.03542698174699</v>
      </c>
      <c r="AA350">
        <v>-7.9836298807822397</v>
      </c>
      <c r="AB350" t="s">
        <v>4451</v>
      </c>
      <c r="AC350" t="s">
        <v>216</v>
      </c>
      <c r="AL350" t="s">
        <v>217</v>
      </c>
      <c r="AM350" t="s">
        <v>4452</v>
      </c>
      <c r="AN350" t="s">
        <v>6</v>
      </c>
      <c r="AO350" s="57">
        <v>46182.663101851853</v>
      </c>
      <c r="AP350" s="57">
        <v>46272.541666666664</v>
      </c>
      <c r="AR350" t="s">
        <v>218</v>
      </c>
      <c r="AS350" t="s">
        <v>556</v>
      </c>
      <c r="AT350" t="s">
        <v>230</v>
      </c>
      <c r="AU350">
        <v>20260907</v>
      </c>
      <c r="AV350" t="s">
        <v>221</v>
      </c>
      <c r="AW350" t="s">
        <v>883</v>
      </c>
      <c r="AX350" t="s">
        <v>222</v>
      </c>
      <c r="BA350" s="57">
        <v>46272.541666666664</v>
      </c>
      <c r="BB350" t="s">
        <v>4452</v>
      </c>
      <c r="BC350">
        <v>2026</v>
      </c>
      <c r="BD350">
        <v>9</v>
      </c>
      <c r="BE350">
        <v>7</v>
      </c>
      <c r="BF350" s="6">
        <f t="shared" si="15"/>
        <v>46272</v>
      </c>
      <c r="BG350">
        <f t="shared" si="16"/>
        <v>-0.54166666666424135</v>
      </c>
      <c r="BH350" t="str">
        <f t="shared" si="17"/>
        <v>COMPLY</v>
      </c>
      <c r="BI350" t="str">
        <f>VLOOKUP(H350,Sheet2!$A$1:$B$270,2,FALSE)</f>
        <v>KEDIRI</v>
      </c>
    </row>
    <row r="351" spans="1:61">
      <c r="A351">
        <v>388</v>
      </c>
      <c r="B351">
        <v>1002573595</v>
      </c>
      <c r="C351">
        <v>3</v>
      </c>
      <c r="D351" t="s">
        <v>55</v>
      </c>
      <c r="E351">
        <v>5</v>
      </c>
      <c r="F351" t="s">
        <v>227</v>
      </c>
      <c r="G351" t="s">
        <v>121</v>
      </c>
      <c r="H351" t="s">
        <v>377</v>
      </c>
      <c r="I351" t="s">
        <v>212</v>
      </c>
      <c r="J351" t="s">
        <v>213</v>
      </c>
      <c r="K351" t="s">
        <v>149</v>
      </c>
      <c r="M351" t="s">
        <v>76</v>
      </c>
      <c r="N351" t="s">
        <v>215</v>
      </c>
      <c r="O351" s="57">
        <v>46271.560162037036</v>
      </c>
      <c r="P351" s="57">
        <v>46271.689004629632</v>
      </c>
      <c r="Q351">
        <v>69382999</v>
      </c>
      <c r="S351">
        <v>152435910005</v>
      </c>
      <c r="T351" t="s">
        <v>2972</v>
      </c>
      <c r="U351" t="s">
        <v>4453</v>
      </c>
      <c r="V351" t="s">
        <v>4454</v>
      </c>
      <c r="Z351">
        <v>112.73820000000001</v>
      </c>
      <c r="AA351">
        <v>-7.0427999999999997</v>
      </c>
      <c r="AB351" t="s">
        <v>2975</v>
      </c>
      <c r="AC351" t="s">
        <v>229</v>
      </c>
      <c r="AL351" t="s">
        <v>217</v>
      </c>
      <c r="AM351" t="s">
        <v>4455</v>
      </c>
      <c r="AN351" t="s">
        <v>6</v>
      </c>
      <c r="AO351" s="57">
        <v>46182.569444444445</v>
      </c>
      <c r="AR351" t="s">
        <v>218</v>
      </c>
      <c r="AS351" t="s">
        <v>219</v>
      </c>
      <c r="AT351" t="s">
        <v>230</v>
      </c>
      <c r="AU351">
        <v>20260906</v>
      </c>
      <c r="AV351" t="s">
        <v>221</v>
      </c>
      <c r="AW351" t="s">
        <v>567</v>
      </c>
      <c r="AX351" t="s">
        <v>222</v>
      </c>
      <c r="BA351" s="57">
        <v>46271.291666666664</v>
      </c>
      <c r="BB351" t="s">
        <v>4455</v>
      </c>
      <c r="BC351">
        <v>2026</v>
      </c>
      <c r="BD351">
        <v>9</v>
      </c>
      <c r="BE351">
        <v>6</v>
      </c>
      <c r="BF351" s="6">
        <f t="shared" si="15"/>
        <v>46271</v>
      </c>
      <c r="BG351">
        <f t="shared" si="16"/>
        <v>-0.29166666666424135</v>
      </c>
      <c r="BH351" t="str">
        <f t="shared" si="17"/>
        <v>COMPLY</v>
      </c>
      <c r="BI351" t="str">
        <f>VLOOKUP(H351,Sheet2!$A$1:$B$270,2,FALSE)</f>
        <v>MADURA</v>
      </c>
    </row>
    <row r="352" spans="1:61">
      <c r="A352">
        <v>389</v>
      </c>
      <c r="B352">
        <v>1002573570</v>
      </c>
      <c r="C352">
        <v>3</v>
      </c>
      <c r="D352" t="s">
        <v>51</v>
      </c>
      <c r="E352">
        <v>4</v>
      </c>
      <c r="F352" t="s">
        <v>269</v>
      </c>
      <c r="G352" t="s">
        <v>1928</v>
      </c>
      <c r="H352" t="s">
        <v>1941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46271.527048611111</v>
      </c>
      <c r="P352" s="57">
        <v>46273.727708333332</v>
      </c>
      <c r="Q352">
        <v>69384762</v>
      </c>
      <c r="S352">
        <v>142552107830</v>
      </c>
      <c r="T352" t="s">
        <v>4456</v>
      </c>
      <c r="U352" t="s">
        <v>4457</v>
      </c>
      <c r="V352" t="s">
        <v>4458</v>
      </c>
      <c r="Z352">
        <v>111.50149380000001</v>
      </c>
      <c r="AA352">
        <v>-7.1684380000000001</v>
      </c>
      <c r="AB352" t="s">
        <v>4459</v>
      </c>
      <c r="AC352" t="s">
        <v>236</v>
      </c>
      <c r="AL352" t="s">
        <v>217</v>
      </c>
      <c r="AM352" t="s">
        <v>4460</v>
      </c>
      <c r="AN352" t="s">
        <v>6</v>
      </c>
      <c r="AO352" s="57">
        <v>46182.527974537035</v>
      </c>
      <c r="AP352" s="57">
        <v>46272.541666666664</v>
      </c>
      <c r="AR352" t="s">
        <v>218</v>
      </c>
      <c r="AS352" t="s">
        <v>1947</v>
      </c>
      <c r="AT352" t="s">
        <v>230</v>
      </c>
      <c r="AU352">
        <v>20260908</v>
      </c>
      <c r="AV352" t="s">
        <v>221</v>
      </c>
      <c r="AW352" t="s">
        <v>885</v>
      </c>
      <c r="AX352" t="s">
        <v>222</v>
      </c>
      <c r="BA352" s="57">
        <v>46272.541666666664</v>
      </c>
      <c r="BB352" t="s">
        <v>4460</v>
      </c>
      <c r="BC352">
        <v>2026</v>
      </c>
      <c r="BD352">
        <v>9</v>
      </c>
      <c r="BE352">
        <v>8</v>
      </c>
      <c r="BF352" s="6">
        <f t="shared" si="15"/>
        <v>46273</v>
      </c>
      <c r="BG352">
        <f t="shared" si="16"/>
        <v>0.45833333333575865</v>
      </c>
      <c r="BH352" t="str">
        <f t="shared" si="17"/>
        <v>COMPLY</v>
      </c>
      <c r="BI352" t="e">
        <f>VLOOKUP(H352,Sheet2!$A$1:$B$270,2,FALSE)</f>
        <v>#N/A</v>
      </c>
    </row>
    <row r="353" spans="1:61">
      <c r="A353">
        <v>390</v>
      </c>
      <c r="B353">
        <v>1002573556</v>
      </c>
      <c r="C353">
        <v>3</v>
      </c>
      <c r="D353" t="s">
        <v>59</v>
      </c>
      <c r="E353">
        <v>4</v>
      </c>
      <c r="F353" t="s">
        <v>223</v>
      </c>
      <c r="G353" t="s">
        <v>314</v>
      </c>
      <c r="H353" t="s">
        <v>315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46271.4999537037</v>
      </c>
      <c r="P353" s="57">
        <v>46273.682511574072</v>
      </c>
      <c r="Q353">
        <v>69384754</v>
      </c>
      <c r="S353">
        <v>146372102144</v>
      </c>
      <c r="T353" t="s">
        <v>4461</v>
      </c>
      <c r="U353" t="s">
        <v>4462</v>
      </c>
      <c r="V353" t="s">
        <v>4463</v>
      </c>
      <c r="Z353">
        <v>109.58813646811799</v>
      </c>
      <c r="AA353">
        <v>-7.4904222748101201</v>
      </c>
      <c r="AB353" t="s">
        <v>4464</v>
      </c>
      <c r="AC353" t="s">
        <v>236</v>
      </c>
      <c r="AL353" t="s">
        <v>217</v>
      </c>
      <c r="AM353" t="s">
        <v>4465</v>
      </c>
      <c r="AN353" t="s">
        <v>6</v>
      </c>
      <c r="AO353" s="57">
        <v>46182.507048611114</v>
      </c>
      <c r="AP353" s="57">
        <v>46274.333333333336</v>
      </c>
      <c r="AR353" t="s">
        <v>218</v>
      </c>
      <c r="AS353" t="s">
        <v>219</v>
      </c>
      <c r="AT353" t="s">
        <v>230</v>
      </c>
      <c r="AU353">
        <v>20260908</v>
      </c>
      <c r="AV353" t="s">
        <v>221</v>
      </c>
      <c r="AW353" t="s">
        <v>884</v>
      </c>
      <c r="AX353" t="s">
        <v>222</v>
      </c>
      <c r="BA353" s="57">
        <v>46274.333333333336</v>
      </c>
      <c r="BB353" t="s">
        <v>4465</v>
      </c>
      <c r="BC353">
        <v>2026</v>
      </c>
      <c r="BD353">
        <v>9</v>
      </c>
      <c r="BE353">
        <v>8</v>
      </c>
      <c r="BF353" s="6">
        <f t="shared" si="15"/>
        <v>46273</v>
      </c>
      <c r="BG353">
        <f t="shared" si="16"/>
        <v>-1.3333333333357587</v>
      </c>
      <c r="BH353" t="str">
        <f t="shared" si="17"/>
        <v>COMPLY</v>
      </c>
      <c r="BI353" t="e">
        <f>VLOOKUP(H353,Sheet2!$A$1:$B$270,2,FALSE)</f>
        <v>#N/A</v>
      </c>
    </row>
    <row r="354" spans="1:61">
      <c r="A354">
        <v>391</v>
      </c>
      <c r="B354">
        <v>1002573557</v>
      </c>
      <c r="C354">
        <v>3</v>
      </c>
      <c r="D354" t="s">
        <v>55</v>
      </c>
      <c r="E354">
        <v>5</v>
      </c>
      <c r="F354" t="s">
        <v>261</v>
      </c>
      <c r="G354" t="s">
        <v>122</v>
      </c>
      <c r="H354" t="s">
        <v>291</v>
      </c>
      <c r="I354" t="s">
        <v>212</v>
      </c>
      <c r="J354" t="s">
        <v>213</v>
      </c>
      <c r="K354" t="s">
        <v>149</v>
      </c>
      <c r="L354" t="s">
        <v>214</v>
      </c>
      <c r="M354" t="s">
        <v>76</v>
      </c>
      <c r="N354" t="s">
        <v>215</v>
      </c>
      <c r="O354" s="57">
        <v>46271.504120370373</v>
      </c>
      <c r="P354" s="57">
        <v>46272.65047453704</v>
      </c>
      <c r="Q354">
        <v>69384772</v>
      </c>
      <c r="S354">
        <v>152446245912</v>
      </c>
      <c r="T354" t="s">
        <v>4466</v>
      </c>
      <c r="U354" t="s">
        <v>3464</v>
      </c>
      <c r="V354" t="s">
        <v>4467</v>
      </c>
      <c r="Z354">
        <v>112.555245794355</v>
      </c>
      <c r="AA354">
        <v>-7.1875879383221699</v>
      </c>
      <c r="AB354" t="s">
        <v>4468</v>
      </c>
      <c r="AC354" t="s">
        <v>216</v>
      </c>
      <c r="AL354" t="s">
        <v>217</v>
      </c>
      <c r="AM354" t="s">
        <v>4469</v>
      </c>
      <c r="AN354" t="s">
        <v>6</v>
      </c>
      <c r="AO354" s="57">
        <v>46182.507048611114</v>
      </c>
      <c r="AP354" s="57">
        <v>46274.333333333336</v>
      </c>
      <c r="AQ354" t="s">
        <v>2180</v>
      </c>
      <c r="AR354" t="s">
        <v>218</v>
      </c>
      <c r="AS354" t="s">
        <v>1764</v>
      </c>
      <c r="AT354" t="s">
        <v>230</v>
      </c>
      <c r="AU354">
        <v>20260907</v>
      </c>
      <c r="AV354" t="s">
        <v>221</v>
      </c>
      <c r="AW354" t="s">
        <v>885</v>
      </c>
      <c r="AX354" t="s">
        <v>222</v>
      </c>
      <c r="BA354" s="57">
        <v>46274.333333333336</v>
      </c>
      <c r="BB354" t="s">
        <v>4469</v>
      </c>
      <c r="BC354">
        <v>2026</v>
      </c>
      <c r="BD354">
        <v>9</v>
      </c>
      <c r="BE354">
        <v>7</v>
      </c>
      <c r="BF354" s="6">
        <f t="shared" si="15"/>
        <v>46272</v>
      </c>
      <c r="BG354">
        <f t="shared" si="16"/>
        <v>-2.3333333333357587</v>
      </c>
      <c r="BH354" t="str">
        <f t="shared" si="17"/>
        <v>COMPLY</v>
      </c>
      <c r="BI354" t="str">
        <f>VLOOKUP(H354,Sheet2!$A$1:$B$270,2,FALSE)</f>
        <v>GRESIK</v>
      </c>
    </row>
    <row r="355" spans="1:61">
      <c r="A355">
        <v>392</v>
      </c>
      <c r="B355">
        <v>1002573496</v>
      </c>
      <c r="C355">
        <v>3</v>
      </c>
      <c r="D355" t="s">
        <v>59</v>
      </c>
      <c r="E355">
        <v>4</v>
      </c>
      <c r="F355" t="s">
        <v>549</v>
      </c>
      <c r="G355" t="s">
        <v>1694</v>
      </c>
      <c r="H355" t="s">
        <v>2003</v>
      </c>
      <c r="I355" t="s">
        <v>212</v>
      </c>
      <c r="J355" t="s">
        <v>213</v>
      </c>
      <c r="K355" t="s">
        <v>149</v>
      </c>
      <c r="M355" t="s">
        <v>76</v>
      </c>
      <c r="N355" t="s">
        <v>215</v>
      </c>
      <c r="O355" s="57">
        <v>46271.428391203706</v>
      </c>
      <c r="P355" s="57">
        <v>46271.578344907408</v>
      </c>
      <c r="Q355">
        <v>69383494</v>
      </c>
      <c r="S355">
        <v>146144118760</v>
      </c>
      <c r="T355" t="s">
        <v>1564</v>
      </c>
      <c r="U355" t="s">
        <v>4470</v>
      </c>
      <c r="V355" t="s">
        <v>4471</v>
      </c>
      <c r="Z355">
        <v>110.418764</v>
      </c>
      <c r="AA355">
        <v>-7.686731</v>
      </c>
      <c r="AB355" t="s">
        <v>2497</v>
      </c>
      <c r="AC355" t="s">
        <v>284</v>
      </c>
      <c r="AL355" t="s">
        <v>217</v>
      </c>
      <c r="AM355" t="s">
        <v>4006</v>
      </c>
      <c r="AN355" t="s">
        <v>6</v>
      </c>
      <c r="AO355" s="57">
        <v>46182.434363425928</v>
      </c>
      <c r="AR355" t="s">
        <v>218</v>
      </c>
      <c r="AS355" t="s">
        <v>219</v>
      </c>
      <c r="AT355" t="s">
        <v>344</v>
      </c>
      <c r="AU355">
        <v>20260906</v>
      </c>
      <c r="AV355" t="s">
        <v>221</v>
      </c>
      <c r="AW355" t="s">
        <v>545</v>
      </c>
      <c r="AX355" t="s">
        <v>222</v>
      </c>
      <c r="BA355" s="57">
        <v>46271.291666666664</v>
      </c>
      <c r="BB355" t="s">
        <v>4006</v>
      </c>
      <c r="BC355">
        <v>2026</v>
      </c>
      <c r="BD355">
        <v>9</v>
      </c>
      <c r="BE355">
        <v>6</v>
      </c>
      <c r="BF355" s="6">
        <f t="shared" si="15"/>
        <v>46271</v>
      </c>
      <c r="BG355">
        <f t="shared" si="16"/>
        <v>-0.29166666666424135</v>
      </c>
      <c r="BH355" t="str">
        <f t="shared" si="17"/>
        <v>COMPLY</v>
      </c>
      <c r="BI355" t="e">
        <f>VLOOKUP(H355,Sheet2!$A$1:$B$270,2,FALSE)</f>
        <v>#N/A</v>
      </c>
    </row>
    <row r="356" spans="1:61">
      <c r="A356">
        <v>393</v>
      </c>
      <c r="B356">
        <v>1002573499</v>
      </c>
      <c r="C356">
        <v>3</v>
      </c>
      <c r="D356" t="s">
        <v>45</v>
      </c>
      <c r="E356">
        <v>5</v>
      </c>
      <c r="F356" t="s">
        <v>210</v>
      </c>
      <c r="G356" t="s">
        <v>110</v>
      </c>
      <c r="H356" t="s">
        <v>238</v>
      </c>
      <c r="I356" t="s">
        <v>212</v>
      </c>
      <c r="J356" t="s">
        <v>213</v>
      </c>
      <c r="K356" t="s">
        <v>149</v>
      </c>
      <c r="M356" t="s">
        <v>76</v>
      </c>
      <c r="N356" t="s">
        <v>215</v>
      </c>
      <c r="O356" s="57">
        <v>46271.428182870368</v>
      </c>
      <c r="P356" s="57">
        <v>46271.542071759257</v>
      </c>
      <c r="Q356">
        <v>69382997</v>
      </c>
      <c r="S356">
        <v>172616790351</v>
      </c>
      <c r="T356" t="s">
        <v>2379</v>
      </c>
      <c r="U356" t="s">
        <v>4472</v>
      </c>
      <c r="V356" t="s">
        <v>4473</v>
      </c>
      <c r="Z356">
        <v>118.6877082</v>
      </c>
      <c r="AA356">
        <v>-8.6701806000000001</v>
      </c>
      <c r="AB356" t="s">
        <v>2382</v>
      </c>
      <c r="AC356" t="s">
        <v>216</v>
      </c>
      <c r="AL356" t="s">
        <v>217</v>
      </c>
      <c r="AM356" t="s">
        <v>4006</v>
      </c>
      <c r="AN356" t="s">
        <v>6</v>
      </c>
      <c r="AO356" s="57">
        <v>46182.434363425928</v>
      </c>
      <c r="AR356" t="s">
        <v>218</v>
      </c>
      <c r="AS356" t="s">
        <v>914</v>
      </c>
      <c r="AT356" t="s">
        <v>230</v>
      </c>
      <c r="AU356">
        <v>20260906</v>
      </c>
      <c r="AV356" t="s">
        <v>221</v>
      </c>
      <c r="AW356" t="s">
        <v>550</v>
      </c>
      <c r="AX356" t="s">
        <v>222</v>
      </c>
      <c r="BA356" s="57">
        <v>46271.291666666664</v>
      </c>
      <c r="BB356" t="s">
        <v>4006</v>
      </c>
      <c r="BC356">
        <v>2026</v>
      </c>
      <c r="BD356">
        <v>9</v>
      </c>
      <c r="BE356">
        <v>6</v>
      </c>
      <c r="BF356" s="6">
        <f t="shared" si="15"/>
        <v>46271</v>
      </c>
      <c r="BG356">
        <f t="shared" si="16"/>
        <v>-0.29166666666424135</v>
      </c>
      <c r="BH356" t="str">
        <f t="shared" si="17"/>
        <v>COMPLY</v>
      </c>
      <c r="BI356" t="str">
        <f>VLOOKUP(H356,Sheet2!$A$1:$B$270,2,FALSE)</f>
        <v>BIMA</v>
      </c>
    </row>
    <row r="357" spans="1:61">
      <c r="A357">
        <v>394</v>
      </c>
      <c r="B357">
        <v>1002573715</v>
      </c>
      <c r="C357">
        <v>3</v>
      </c>
      <c r="D357" t="s">
        <v>55</v>
      </c>
      <c r="E357">
        <v>5</v>
      </c>
      <c r="F357" t="s">
        <v>227</v>
      </c>
      <c r="G357" t="s">
        <v>121</v>
      </c>
      <c r="H357" t="s">
        <v>334</v>
      </c>
      <c r="I357" t="s">
        <v>212</v>
      </c>
      <c r="J357" t="s">
        <v>213</v>
      </c>
      <c r="K357" t="s">
        <v>149</v>
      </c>
      <c r="M357" t="s">
        <v>76</v>
      </c>
      <c r="N357" t="s">
        <v>215</v>
      </c>
      <c r="O357" s="57">
        <v>46271.711631944447</v>
      </c>
      <c r="P357" s="57">
        <v>46271.777314814812</v>
      </c>
      <c r="Q357">
        <v>69374642</v>
      </c>
      <c r="S357">
        <v>152434914065</v>
      </c>
      <c r="T357" t="s">
        <v>4474</v>
      </c>
      <c r="U357" t="s">
        <v>4475</v>
      </c>
      <c r="V357" t="s">
        <v>4476</v>
      </c>
      <c r="Z357">
        <v>113.207784820028</v>
      </c>
      <c r="AA357">
        <v>-7.0519537318538701</v>
      </c>
      <c r="AB357" t="s">
        <v>4477</v>
      </c>
      <c r="AC357" t="s">
        <v>229</v>
      </c>
      <c r="AL357" t="s">
        <v>217</v>
      </c>
      <c r="AM357" t="s">
        <v>4478</v>
      </c>
      <c r="AN357" t="s">
        <v>6</v>
      </c>
      <c r="AO357" s="57">
        <v>46182.71533564815</v>
      </c>
      <c r="AR357" t="s">
        <v>218</v>
      </c>
      <c r="AS357" t="s">
        <v>335</v>
      </c>
      <c r="AT357" t="s">
        <v>230</v>
      </c>
      <c r="AU357">
        <v>20260906</v>
      </c>
      <c r="AV357" t="s">
        <v>221</v>
      </c>
      <c r="AW357" t="s">
        <v>599</v>
      </c>
      <c r="AX357" t="s">
        <v>222</v>
      </c>
      <c r="BA357" s="57">
        <v>46271.291666666664</v>
      </c>
      <c r="BB357" t="s">
        <v>4478</v>
      </c>
      <c r="BC357">
        <v>2026</v>
      </c>
      <c r="BD357">
        <v>9</v>
      </c>
      <c r="BE357">
        <v>6</v>
      </c>
      <c r="BF357" s="6">
        <f t="shared" si="15"/>
        <v>46271</v>
      </c>
      <c r="BG357">
        <f t="shared" si="16"/>
        <v>-0.29166666666424135</v>
      </c>
      <c r="BH357" t="str">
        <f t="shared" si="17"/>
        <v>COMPLY</v>
      </c>
      <c r="BI357" t="str">
        <f>VLOOKUP(H357,Sheet2!$A$1:$B$270,2,FALSE)</f>
        <v>MADURA</v>
      </c>
    </row>
    <row r="358" spans="1:61">
      <c r="A358">
        <v>395</v>
      </c>
      <c r="B358">
        <v>1002573684</v>
      </c>
      <c r="C358">
        <v>3</v>
      </c>
      <c r="D358" t="s">
        <v>55</v>
      </c>
      <c r="E358">
        <v>5</v>
      </c>
      <c r="F358" t="s">
        <v>227</v>
      </c>
      <c r="G358" t="s">
        <v>127</v>
      </c>
      <c r="H358" t="s">
        <v>323</v>
      </c>
      <c r="I358" t="s">
        <v>212</v>
      </c>
      <c r="J358" t="s">
        <v>213</v>
      </c>
      <c r="K358" t="s">
        <v>149</v>
      </c>
      <c r="M358" t="s">
        <v>76</v>
      </c>
      <c r="N358" t="s">
        <v>215</v>
      </c>
      <c r="O358" s="57">
        <v>46271.674722222226</v>
      </c>
      <c r="P358" s="57">
        <v>46271.758888888886</v>
      </c>
      <c r="Q358">
        <v>69383723</v>
      </c>
      <c r="S358">
        <v>152431232566</v>
      </c>
      <c r="T358" t="s">
        <v>4479</v>
      </c>
      <c r="U358" t="s">
        <v>4480</v>
      </c>
      <c r="V358" t="s">
        <v>4481</v>
      </c>
      <c r="Z358">
        <v>113.802254032278</v>
      </c>
      <c r="AA358">
        <v>-6.9670994298600997</v>
      </c>
      <c r="AB358" t="s">
        <v>4482</v>
      </c>
      <c r="AC358" t="s">
        <v>229</v>
      </c>
      <c r="AL358" t="s">
        <v>217</v>
      </c>
      <c r="AM358" t="s">
        <v>4483</v>
      </c>
      <c r="AN358" t="s">
        <v>6</v>
      </c>
      <c r="AO358" s="57">
        <v>46182.684444444443</v>
      </c>
      <c r="AR358" t="s">
        <v>218</v>
      </c>
      <c r="AS358" t="s">
        <v>219</v>
      </c>
      <c r="AT358" t="s">
        <v>220</v>
      </c>
      <c r="AU358">
        <v>20260906</v>
      </c>
      <c r="AV358" t="s">
        <v>221</v>
      </c>
      <c r="AW358" t="s">
        <v>4484</v>
      </c>
      <c r="AX358" t="s">
        <v>222</v>
      </c>
      <c r="BA358" s="57">
        <v>46271.291666666664</v>
      </c>
      <c r="BB358" t="s">
        <v>4483</v>
      </c>
      <c r="BC358">
        <v>2026</v>
      </c>
      <c r="BD358">
        <v>9</v>
      </c>
      <c r="BE358">
        <v>6</v>
      </c>
      <c r="BF358" s="6">
        <f t="shared" si="15"/>
        <v>46271</v>
      </c>
      <c r="BG358">
        <f t="shared" si="16"/>
        <v>-0.29166666666424135</v>
      </c>
      <c r="BH358" t="str">
        <f t="shared" si="17"/>
        <v>COMPLY</v>
      </c>
      <c r="BI358" t="str">
        <f>VLOOKUP(H358,Sheet2!$A$1:$B$270,2,FALSE)</f>
        <v>MADURA</v>
      </c>
    </row>
    <row r="359" spans="1:61">
      <c r="A359">
        <v>396</v>
      </c>
      <c r="B359">
        <v>1002573581</v>
      </c>
      <c r="C359">
        <v>3</v>
      </c>
      <c r="D359" t="s">
        <v>49</v>
      </c>
      <c r="E359">
        <v>4</v>
      </c>
      <c r="F359" t="s">
        <v>245</v>
      </c>
      <c r="G359" t="s">
        <v>246</v>
      </c>
      <c r="H359" t="s">
        <v>2821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46271.539548611108</v>
      </c>
      <c r="P359" s="57">
        <v>46272.598726851851</v>
      </c>
      <c r="Q359">
        <v>69384778</v>
      </c>
      <c r="S359">
        <v>143424113016</v>
      </c>
      <c r="T359" t="s">
        <v>4485</v>
      </c>
      <c r="U359" t="s">
        <v>4486</v>
      </c>
      <c r="V359" t="s">
        <v>4487</v>
      </c>
      <c r="Z359">
        <v>110.47341400000001</v>
      </c>
      <c r="AA359">
        <v>-6.9486948000000002</v>
      </c>
      <c r="AB359" t="s">
        <v>4488</v>
      </c>
      <c r="AC359" t="s">
        <v>236</v>
      </c>
      <c r="AL359" t="s">
        <v>217</v>
      </c>
      <c r="AM359" t="s">
        <v>4332</v>
      </c>
      <c r="AN359" t="s">
        <v>6</v>
      </c>
      <c r="AO359" s="57">
        <v>46182.548611111109</v>
      </c>
      <c r="AP359" s="57">
        <v>46272.541666666664</v>
      </c>
      <c r="AR359" t="s">
        <v>218</v>
      </c>
      <c r="AS359" t="s">
        <v>899</v>
      </c>
      <c r="AT359" t="s">
        <v>230</v>
      </c>
      <c r="AU359">
        <v>20260907</v>
      </c>
      <c r="AV359" t="s">
        <v>221</v>
      </c>
      <c r="AW359" t="s">
        <v>4489</v>
      </c>
      <c r="AX359" t="s">
        <v>222</v>
      </c>
      <c r="BA359" s="57">
        <v>46272.541666666664</v>
      </c>
      <c r="BB359" t="s">
        <v>4332</v>
      </c>
      <c r="BC359">
        <v>2026</v>
      </c>
      <c r="BD359">
        <v>9</v>
      </c>
      <c r="BE359">
        <v>7</v>
      </c>
      <c r="BF359" s="6">
        <f t="shared" si="15"/>
        <v>46272</v>
      </c>
      <c r="BG359">
        <f t="shared" si="16"/>
        <v>-0.54166666666424135</v>
      </c>
      <c r="BH359" t="str">
        <f t="shared" si="17"/>
        <v>COMPLY</v>
      </c>
      <c r="BI359" t="e">
        <f>VLOOKUP(H359,Sheet2!$A$1:$B$270,2,FALSE)</f>
        <v>#N/A</v>
      </c>
    </row>
    <row r="360" spans="1:61">
      <c r="A360">
        <v>397</v>
      </c>
      <c r="B360">
        <v>1002573576</v>
      </c>
      <c r="C360">
        <v>3</v>
      </c>
      <c r="D360" t="s">
        <v>38</v>
      </c>
      <c r="E360">
        <v>5</v>
      </c>
      <c r="F360" t="s">
        <v>92</v>
      </c>
      <c r="G360" t="s">
        <v>97</v>
      </c>
      <c r="H360" t="s">
        <v>298</v>
      </c>
      <c r="I360" t="s">
        <v>212</v>
      </c>
      <c r="J360" t="s">
        <v>213</v>
      </c>
      <c r="K360" t="s">
        <v>149</v>
      </c>
      <c r="M360" t="s">
        <v>76</v>
      </c>
      <c r="N360" t="s">
        <v>215</v>
      </c>
      <c r="O360" s="57">
        <v>46271.53800925926</v>
      </c>
      <c r="P360" s="57">
        <v>46271.703460648147</v>
      </c>
      <c r="Q360">
        <v>69383462</v>
      </c>
      <c r="S360">
        <v>152647206528</v>
      </c>
      <c r="T360" t="s">
        <v>2431</v>
      </c>
      <c r="U360" t="s">
        <v>4490</v>
      </c>
      <c r="V360" t="s">
        <v>4491</v>
      </c>
      <c r="Z360">
        <v>111.94196138698899</v>
      </c>
      <c r="AA360">
        <v>-6.9047643255002198</v>
      </c>
      <c r="AB360" t="s">
        <v>2470</v>
      </c>
      <c r="AC360" t="s">
        <v>216</v>
      </c>
      <c r="AL360" t="s">
        <v>217</v>
      </c>
      <c r="AM360" t="s">
        <v>4492</v>
      </c>
      <c r="AN360" t="s">
        <v>6</v>
      </c>
      <c r="AO360" s="57">
        <v>46182.548611111109</v>
      </c>
      <c r="AR360" t="s">
        <v>218</v>
      </c>
      <c r="AS360" t="s">
        <v>2435</v>
      </c>
      <c r="AT360" t="s">
        <v>230</v>
      </c>
      <c r="AU360">
        <v>20260906</v>
      </c>
      <c r="AV360" t="s">
        <v>221</v>
      </c>
      <c r="AW360" t="s">
        <v>546</v>
      </c>
      <c r="AX360" t="s">
        <v>222</v>
      </c>
      <c r="BA360" s="57">
        <v>46271.291666666664</v>
      </c>
      <c r="BB360" t="s">
        <v>4492</v>
      </c>
      <c r="BC360">
        <v>2026</v>
      </c>
      <c r="BD360">
        <v>9</v>
      </c>
      <c r="BE360">
        <v>6</v>
      </c>
      <c r="BF360" s="6">
        <f t="shared" si="15"/>
        <v>46271</v>
      </c>
      <c r="BG360">
        <f t="shared" si="16"/>
        <v>-0.29166666666424135</v>
      </c>
      <c r="BH360" t="str">
        <f t="shared" si="17"/>
        <v>COMPLY</v>
      </c>
      <c r="BI360" t="str">
        <f>VLOOKUP(H360,Sheet2!$A$1:$B$270,2,FALSE)</f>
        <v>BOJONEGORO</v>
      </c>
    </row>
    <row r="361" spans="1:61">
      <c r="A361">
        <v>398</v>
      </c>
      <c r="B361">
        <v>1002573459</v>
      </c>
      <c r="C361">
        <v>3</v>
      </c>
      <c r="D361" t="s">
        <v>42</v>
      </c>
      <c r="E361">
        <v>5</v>
      </c>
      <c r="F361" t="s">
        <v>232</v>
      </c>
      <c r="G361" t="s">
        <v>105</v>
      </c>
      <c r="H361" t="s">
        <v>293</v>
      </c>
      <c r="I361" t="s">
        <v>212</v>
      </c>
      <c r="J361" t="s">
        <v>213</v>
      </c>
      <c r="K361" t="s">
        <v>149</v>
      </c>
      <c r="M361" t="s">
        <v>76</v>
      </c>
      <c r="N361" t="s">
        <v>215</v>
      </c>
      <c r="O361" s="57">
        <v>46271.378842592596</v>
      </c>
      <c r="P361" s="57">
        <v>46271.877615740741</v>
      </c>
      <c r="Q361">
        <v>69359412</v>
      </c>
      <c r="S361">
        <v>152313204573</v>
      </c>
      <c r="T361" t="s">
        <v>4493</v>
      </c>
      <c r="U361" t="s">
        <v>4494</v>
      </c>
      <c r="V361" t="s">
        <v>4495</v>
      </c>
      <c r="Z361">
        <v>112.40224432540801</v>
      </c>
      <c r="AA361">
        <v>-7.4252288884003903</v>
      </c>
      <c r="AB361" t="s">
        <v>4496</v>
      </c>
      <c r="AC361" t="s">
        <v>229</v>
      </c>
      <c r="AL361" t="s">
        <v>217</v>
      </c>
      <c r="AM361" t="s">
        <v>4497</v>
      </c>
      <c r="AN361" t="s">
        <v>6</v>
      </c>
      <c r="AO361" s="57">
        <v>46182.382175925923</v>
      </c>
      <c r="AR361" t="s">
        <v>218</v>
      </c>
      <c r="AS361" t="s">
        <v>105</v>
      </c>
      <c r="AT361" t="s">
        <v>344</v>
      </c>
      <c r="AU361">
        <v>20260906</v>
      </c>
      <c r="AV361" t="s">
        <v>221</v>
      </c>
      <c r="AW361" t="s">
        <v>1671</v>
      </c>
      <c r="AX361" t="s">
        <v>222</v>
      </c>
      <c r="BA361" s="57">
        <v>46271.291666666664</v>
      </c>
      <c r="BB361" t="s">
        <v>4497</v>
      </c>
      <c r="BC361">
        <v>2026</v>
      </c>
      <c r="BD361">
        <v>9</v>
      </c>
      <c r="BE361">
        <v>6</v>
      </c>
      <c r="BF361" s="6">
        <f t="shared" si="15"/>
        <v>46271</v>
      </c>
      <c r="BG361">
        <f t="shared" si="16"/>
        <v>-0.29166666666424135</v>
      </c>
      <c r="BH361" t="str">
        <f t="shared" si="17"/>
        <v>COMPLY</v>
      </c>
      <c r="BI361" t="str">
        <f>VLOOKUP(H361,Sheet2!$A$1:$B$270,2,FALSE)</f>
        <v>MOJOKERTO</v>
      </c>
    </row>
    <row r="362" spans="1:61">
      <c r="A362">
        <v>399</v>
      </c>
      <c r="B362">
        <v>1002573098</v>
      </c>
      <c r="C362">
        <v>3</v>
      </c>
      <c r="D362" t="s">
        <v>55</v>
      </c>
      <c r="E362">
        <v>5</v>
      </c>
      <c r="F362" t="s">
        <v>227</v>
      </c>
      <c r="G362" t="s">
        <v>121</v>
      </c>
      <c r="H362" t="s">
        <v>437</v>
      </c>
      <c r="I362" t="s">
        <v>212</v>
      </c>
      <c r="J362" t="s">
        <v>213</v>
      </c>
      <c r="K362" t="s">
        <v>149</v>
      </c>
      <c r="M362" t="s">
        <v>76</v>
      </c>
      <c r="N362" t="s">
        <v>215</v>
      </c>
      <c r="O362" s="57">
        <v>46270.566608796296</v>
      </c>
      <c r="P362" s="57">
        <v>46270.631689814814</v>
      </c>
      <c r="Q362">
        <v>69381300</v>
      </c>
      <c r="S362">
        <v>152438208888</v>
      </c>
      <c r="T362" t="s">
        <v>1369</v>
      </c>
      <c r="U362" t="s">
        <v>4498</v>
      </c>
      <c r="V362" t="s">
        <v>4499</v>
      </c>
      <c r="Z362">
        <v>113.352888340398</v>
      </c>
      <c r="AA362">
        <v>-7.0588738753773503</v>
      </c>
      <c r="AB362" t="s">
        <v>1372</v>
      </c>
      <c r="AC362" t="s">
        <v>216</v>
      </c>
      <c r="AL362" t="s">
        <v>217</v>
      </c>
      <c r="AM362" t="s">
        <v>4500</v>
      </c>
      <c r="AN362" t="s">
        <v>6</v>
      </c>
      <c r="AO362" s="57">
        <v>46151.569421296299</v>
      </c>
      <c r="AR362" t="s">
        <v>218</v>
      </c>
      <c r="AS362" t="s">
        <v>219</v>
      </c>
      <c r="AT362" t="s">
        <v>220</v>
      </c>
      <c r="AU362">
        <v>20260905</v>
      </c>
      <c r="AV362" t="s">
        <v>221</v>
      </c>
      <c r="AW362" t="s">
        <v>545</v>
      </c>
      <c r="AX362" t="s">
        <v>222</v>
      </c>
      <c r="BA362" s="57">
        <v>46270.291666666664</v>
      </c>
      <c r="BB362" t="s">
        <v>4500</v>
      </c>
      <c r="BC362">
        <v>2026</v>
      </c>
      <c r="BD362">
        <v>9</v>
      </c>
      <c r="BE362">
        <v>5</v>
      </c>
      <c r="BF362" s="6">
        <f t="shared" si="15"/>
        <v>46270</v>
      </c>
      <c r="BG362">
        <f t="shared" si="16"/>
        <v>-0.29166666666424135</v>
      </c>
      <c r="BH362" t="str">
        <f t="shared" si="17"/>
        <v>COMPLY</v>
      </c>
      <c r="BI362" t="str">
        <f>VLOOKUP(H362,Sheet2!$A$1:$B$270,2,FALSE)</f>
        <v>MADURA</v>
      </c>
    </row>
    <row r="363" spans="1:61">
      <c r="A363">
        <v>400</v>
      </c>
      <c r="B363">
        <v>1002573097</v>
      </c>
      <c r="C363">
        <v>3</v>
      </c>
      <c r="D363" t="s">
        <v>45</v>
      </c>
      <c r="E363">
        <v>5</v>
      </c>
      <c r="F363" t="s">
        <v>210</v>
      </c>
      <c r="G363" t="s">
        <v>110</v>
      </c>
      <c r="H363" t="s">
        <v>238</v>
      </c>
      <c r="I363" t="s">
        <v>212</v>
      </c>
      <c r="J363" t="s">
        <v>213</v>
      </c>
      <c r="K363" t="s">
        <v>149</v>
      </c>
      <c r="M363" t="s">
        <v>76</v>
      </c>
      <c r="N363" t="s">
        <v>215</v>
      </c>
      <c r="O363" s="57">
        <v>46270.566458333335</v>
      </c>
      <c r="P363" s="57">
        <v>46270.758726851855</v>
      </c>
      <c r="Q363">
        <v>69378082</v>
      </c>
      <c r="S363">
        <v>172616790347</v>
      </c>
      <c r="T363" t="s">
        <v>4501</v>
      </c>
      <c r="U363" t="s">
        <v>4502</v>
      </c>
      <c r="V363" t="s">
        <v>4503</v>
      </c>
      <c r="Z363">
        <v>118.6974251</v>
      </c>
      <c r="AA363">
        <v>-8.5158000000000005</v>
      </c>
      <c r="AB363" t="s">
        <v>4504</v>
      </c>
      <c r="AC363" t="s">
        <v>216</v>
      </c>
      <c r="AL363" t="s">
        <v>217</v>
      </c>
      <c r="AM363" t="s">
        <v>4505</v>
      </c>
      <c r="AN363" t="s">
        <v>6</v>
      </c>
      <c r="AO363" s="57">
        <v>46151.569421296299</v>
      </c>
      <c r="AR363" t="s">
        <v>218</v>
      </c>
      <c r="AS363" t="s">
        <v>914</v>
      </c>
      <c r="AT363" t="s">
        <v>220</v>
      </c>
      <c r="AU363">
        <v>20260905</v>
      </c>
      <c r="AV363" t="s">
        <v>221</v>
      </c>
      <c r="AW363" t="s">
        <v>545</v>
      </c>
      <c r="AX363" t="s">
        <v>222</v>
      </c>
      <c r="BA363" s="57">
        <v>46270.291666666664</v>
      </c>
      <c r="BB363" t="s">
        <v>4505</v>
      </c>
      <c r="BC363">
        <v>2026</v>
      </c>
      <c r="BD363">
        <v>9</v>
      </c>
      <c r="BE363">
        <v>5</v>
      </c>
      <c r="BF363" s="6">
        <f t="shared" si="15"/>
        <v>46270</v>
      </c>
      <c r="BG363">
        <f t="shared" si="16"/>
        <v>-0.29166666666424135</v>
      </c>
      <c r="BH363" t="str">
        <f t="shared" si="17"/>
        <v>COMPLY</v>
      </c>
      <c r="BI363" t="str">
        <f>VLOOKUP(H363,Sheet2!$A$1:$B$270,2,FALSE)</f>
        <v>BIMA</v>
      </c>
    </row>
    <row r="364" spans="1:61">
      <c r="A364">
        <v>401</v>
      </c>
      <c r="B364">
        <v>1002573084</v>
      </c>
      <c r="C364">
        <v>3</v>
      </c>
      <c r="D364" t="s">
        <v>55</v>
      </c>
      <c r="E364">
        <v>5</v>
      </c>
      <c r="F364" t="s">
        <v>227</v>
      </c>
      <c r="G364" t="s">
        <v>127</v>
      </c>
      <c r="H364" t="s">
        <v>323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46270.560370370367</v>
      </c>
      <c r="P364" s="57">
        <v>46271.672500000001</v>
      </c>
      <c r="Q364">
        <v>69384485</v>
      </c>
      <c r="S364">
        <v>152431232558</v>
      </c>
      <c r="T364" t="s">
        <v>4506</v>
      </c>
      <c r="U364" t="s">
        <v>4507</v>
      </c>
      <c r="V364" t="s">
        <v>4508</v>
      </c>
      <c r="Z364">
        <v>113.829971998929</v>
      </c>
      <c r="AA364">
        <v>-7.0804814566325396</v>
      </c>
      <c r="AB364" t="s">
        <v>4509</v>
      </c>
      <c r="AC364" t="s">
        <v>216</v>
      </c>
      <c r="AL364" t="s">
        <v>217</v>
      </c>
      <c r="AM364" t="s">
        <v>4510</v>
      </c>
      <c r="AN364" t="s">
        <v>6</v>
      </c>
      <c r="AO364" s="57">
        <v>46151.569421296299</v>
      </c>
      <c r="AP364" s="57">
        <v>46271.458333333336</v>
      </c>
      <c r="AR364" t="s">
        <v>218</v>
      </c>
      <c r="AS364" t="s">
        <v>219</v>
      </c>
      <c r="AT364" t="s">
        <v>230</v>
      </c>
      <c r="AU364">
        <v>20260906</v>
      </c>
      <c r="AV364" t="s">
        <v>221</v>
      </c>
      <c r="AW364" t="s">
        <v>885</v>
      </c>
      <c r="AX364" t="s">
        <v>222</v>
      </c>
      <c r="BA364" s="57">
        <v>46271.458333333336</v>
      </c>
      <c r="BB364" t="s">
        <v>4510</v>
      </c>
      <c r="BC364">
        <v>2026</v>
      </c>
      <c r="BD364">
        <v>9</v>
      </c>
      <c r="BE364">
        <v>6</v>
      </c>
      <c r="BF364" s="6">
        <f t="shared" si="15"/>
        <v>46271</v>
      </c>
      <c r="BG364">
        <f t="shared" si="16"/>
        <v>-0.45833333333575865</v>
      </c>
      <c r="BH364" t="str">
        <f t="shared" si="17"/>
        <v>COMPLY</v>
      </c>
      <c r="BI364" t="str">
        <f>VLOOKUP(H364,Sheet2!$A$1:$B$270,2,FALSE)</f>
        <v>MADURA</v>
      </c>
    </row>
    <row r="365" spans="1:61">
      <c r="A365">
        <v>402</v>
      </c>
      <c r="B365">
        <v>1002573087</v>
      </c>
      <c r="C365">
        <v>3</v>
      </c>
      <c r="D365" t="s">
        <v>42</v>
      </c>
      <c r="E365">
        <v>5</v>
      </c>
      <c r="F365" t="s">
        <v>232</v>
      </c>
      <c r="G365" t="s">
        <v>105</v>
      </c>
      <c r="H365" t="s">
        <v>371</v>
      </c>
      <c r="I365" t="s">
        <v>212</v>
      </c>
      <c r="J365" t="s">
        <v>213</v>
      </c>
      <c r="K365" t="s">
        <v>149</v>
      </c>
      <c r="M365" t="s">
        <v>76</v>
      </c>
      <c r="N365" t="s">
        <v>215</v>
      </c>
      <c r="O365" s="57">
        <v>46270.562511574077</v>
      </c>
      <c r="P365" s="57">
        <v>46272.547210648147</v>
      </c>
      <c r="Q365">
        <v>69384488</v>
      </c>
      <c r="S365">
        <v>152312243235</v>
      </c>
      <c r="T365" t="s">
        <v>4511</v>
      </c>
      <c r="U365" t="s">
        <v>4512</v>
      </c>
      <c r="V365" t="s">
        <v>4513</v>
      </c>
      <c r="Z365">
        <v>112.4657266</v>
      </c>
      <c r="AA365">
        <v>-7.445703</v>
      </c>
      <c r="AB365" t="s">
        <v>4514</v>
      </c>
      <c r="AC365" t="s">
        <v>229</v>
      </c>
      <c r="AL365" t="s">
        <v>217</v>
      </c>
      <c r="AM365" t="s">
        <v>4515</v>
      </c>
      <c r="AN365" t="s">
        <v>6</v>
      </c>
      <c r="AO365" s="57">
        <v>46151.569421296299</v>
      </c>
      <c r="AP365" s="57">
        <v>46272.333333333336</v>
      </c>
      <c r="AR365" t="s">
        <v>218</v>
      </c>
      <c r="AS365" t="s">
        <v>105</v>
      </c>
      <c r="AT365" t="s">
        <v>220</v>
      </c>
      <c r="AU365">
        <v>20260907</v>
      </c>
      <c r="AV365" t="s">
        <v>221</v>
      </c>
      <c r="AW365" t="s">
        <v>545</v>
      </c>
      <c r="AX365" t="s">
        <v>222</v>
      </c>
      <c r="BA365" s="57">
        <v>46272.333333333336</v>
      </c>
      <c r="BB365" t="s">
        <v>4515</v>
      </c>
      <c r="BC365">
        <v>2026</v>
      </c>
      <c r="BD365">
        <v>9</v>
      </c>
      <c r="BE365">
        <v>7</v>
      </c>
      <c r="BF365" s="6">
        <f t="shared" si="15"/>
        <v>46272</v>
      </c>
      <c r="BG365">
        <f t="shared" si="16"/>
        <v>-0.33333333333575865</v>
      </c>
      <c r="BH365" t="str">
        <f t="shared" si="17"/>
        <v>COMPLY</v>
      </c>
      <c r="BI365" t="str">
        <f>VLOOKUP(H365,Sheet2!$A$1:$B$270,2,FALSE)</f>
        <v>MOJOKERTO</v>
      </c>
    </row>
    <row r="366" spans="1:61">
      <c r="A366">
        <v>404</v>
      </c>
      <c r="B366">
        <v>1002573165</v>
      </c>
      <c r="C366">
        <v>3</v>
      </c>
      <c r="D366" t="s">
        <v>55</v>
      </c>
      <c r="E366">
        <v>5</v>
      </c>
      <c r="F366" t="s">
        <v>307</v>
      </c>
      <c r="G366" t="s">
        <v>126</v>
      </c>
      <c r="H366" t="s">
        <v>308</v>
      </c>
      <c r="I366" t="s">
        <v>212</v>
      </c>
      <c r="J366" t="s">
        <v>213</v>
      </c>
      <c r="K366" t="s">
        <v>149</v>
      </c>
      <c r="M366" t="s">
        <v>76</v>
      </c>
      <c r="N366" t="s">
        <v>215</v>
      </c>
      <c r="O366" s="57">
        <v>46270.593738425923</v>
      </c>
      <c r="P366" s="57">
        <v>46270.628692129627</v>
      </c>
      <c r="Q366">
        <v>69383708</v>
      </c>
      <c r="S366">
        <v>152320246391</v>
      </c>
      <c r="T366" t="s">
        <v>4516</v>
      </c>
      <c r="U366" t="s">
        <v>4517</v>
      </c>
      <c r="V366" t="s">
        <v>4518</v>
      </c>
      <c r="Z366">
        <v>112.75111800000001</v>
      </c>
      <c r="AA366">
        <v>-7.2703800000000003</v>
      </c>
      <c r="AB366" t="s">
        <v>4519</v>
      </c>
      <c r="AC366" t="s">
        <v>229</v>
      </c>
      <c r="AL366" t="s">
        <v>217</v>
      </c>
      <c r="AM366" t="s">
        <v>4520</v>
      </c>
      <c r="AN366" t="s">
        <v>6</v>
      </c>
      <c r="AO366" s="57">
        <v>46151.601053240738</v>
      </c>
      <c r="AR366" t="s">
        <v>218</v>
      </c>
      <c r="AS366" t="s">
        <v>906</v>
      </c>
      <c r="AT366" t="s">
        <v>230</v>
      </c>
      <c r="AU366">
        <v>20260905</v>
      </c>
      <c r="AV366" t="s">
        <v>221</v>
      </c>
      <c r="AW366" t="s">
        <v>545</v>
      </c>
      <c r="AX366" t="s">
        <v>222</v>
      </c>
      <c r="BA366" s="57">
        <v>46270.291666666664</v>
      </c>
      <c r="BB366" t="s">
        <v>4520</v>
      </c>
      <c r="BC366">
        <v>2026</v>
      </c>
      <c r="BD366">
        <v>9</v>
      </c>
      <c r="BE366">
        <v>5</v>
      </c>
      <c r="BF366" s="6">
        <f t="shared" si="15"/>
        <v>46270</v>
      </c>
      <c r="BG366">
        <f t="shared" si="16"/>
        <v>-0.29166666666424135</v>
      </c>
      <c r="BH366" t="str">
        <f t="shared" si="17"/>
        <v>COMPLY</v>
      </c>
      <c r="BI366" t="str">
        <f>VLOOKUP(H366,Sheet2!$A$1:$B$270,2,FALSE)</f>
        <v>SURABAYA SELATAN</v>
      </c>
    </row>
    <row r="367" spans="1:61">
      <c r="A367">
        <v>405</v>
      </c>
      <c r="B367">
        <v>1002573171</v>
      </c>
      <c r="C367">
        <v>3</v>
      </c>
      <c r="D367" t="s">
        <v>55</v>
      </c>
      <c r="E367">
        <v>5</v>
      </c>
      <c r="F367" t="s">
        <v>261</v>
      </c>
      <c r="G367" t="s">
        <v>128</v>
      </c>
      <c r="H367" t="s">
        <v>270</v>
      </c>
      <c r="I367" t="s">
        <v>212</v>
      </c>
      <c r="J367" t="s">
        <v>213</v>
      </c>
      <c r="K367" t="s">
        <v>149</v>
      </c>
      <c r="M367" t="s">
        <v>76</v>
      </c>
      <c r="N367" t="s">
        <v>215</v>
      </c>
      <c r="O367" s="57">
        <v>46270.595879629633</v>
      </c>
      <c r="P367" s="57">
        <v>46270.666261574072</v>
      </c>
      <c r="Q367">
        <v>69383489</v>
      </c>
      <c r="S367">
        <v>152418251784</v>
      </c>
      <c r="T367" t="s">
        <v>2438</v>
      </c>
      <c r="U367" t="s">
        <v>4521</v>
      </c>
      <c r="V367" t="s">
        <v>4522</v>
      </c>
      <c r="Z367">
        <v>112.69264099999999</v>
      </c>
      <c r="AA367">
        <v>-7.2608030000000001</v>
      </c>
      <c r="AB367" t="s">
        <v>2441</v>
      </c>
      <c r="AC367" t="s">
        <v>216</v>
      </c>
      <c r="AL367" t="s">
        <v>217</v>
      </c>
      <c r="AM367" t="s">
        <v>4523</v>
      </c>
      <c r="AN367" t="s">
        <v>6</v>
      </c>
      <c r="AO367" s="57">
        <v>46151.601053240738</v>
      </c>
      <c r="AR367" t="s">
        <v>218</v>
      </c>
      <c r="AS367" t="s">
        <v>271</v>
      </c>
      <c r="AT367" t="s">
        <v>230</v>
      </c>
      <c r="AU367">
        <v>20260905</v>
      </c>
      <c r="AV367" t="s">
        <v>221</v>
      </c>
      <c r="AW367" t="s">
        <v>545</v>
      </c>
      <c r="AX367" t="s">
        <v>222</v>
      </c>
      <c r="BA367" s="57">
        <v>46270.291666666664</v>
      </c>
      <c r="BB367" t="s">
        <v>4523</v>
      </c>
      <c r="BC367">
        <v>2026</v>
      </c>
      <c r="BD367">
        <v>9</v>
      </c>
      <c r="BE367">
        <v>5</v>
      </c>
      <c r="BF367" s="6">
        <f t="shared" si="15"/>
        <v>46270</v>
      </c>
      <c r="BG367">
        <f t="shared" si="16"/>
        <v>-0.29166666666424135</v>
      </c>
      <c r="BH367" t="str">
        <f t="shared" si="17"/>
        <v>COMPLY</v>
      </c>
      <c r="BI367" t="str">
        <f>VLOOKUP(H367,Sheet2!$A$1:$B$270,2,FALSE)</f>
        <v>SURABAYA UTARA</v>
      </c>
    </row>
    <row r="368" spans="1:61">
      <c r="A368">
        <v>406</v>
      </c>
      <c r="B368">
        <v>1002573018</v>
      </c>
      <c r="C368">
        <v>3</v>
      </c>
      <c r="D368" t="s">
        <v>38</v>
      </c>
      <c r="E368">
        <v>5</v>
      </c>
      <c r="F368" t="s">
        <v>90</v>
      </c>
      <c r="G368" t="s">
        <v>93</v>
      </c>
      <c r="H368" t="s">
        <v>381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46270.520810185182</v>
      </c>
      <c r="P368" s="57">
        <v>46270.692928240744</v>
      </c>
      <c r="Q368">
        <v>69384449</v>
      </c>
      <c r="S368">
        <v>152615203566</v>
      </c>
      <c r="T368" t="s">
        <v>4524</v>
      </c>
      <c r="U368" t="s">
        <v>4525</v>
      </c>
      <c r="V368" t="s">
        <v>4526</v>
      </c>
      <c r="Z368">
        <v>112.12034102529201</v>
      </c>
      <c r="AA368">
        <v>-7.6173139958733396</v>
      </c>
      <c r="AB368" t="s">
        <v>4527</v>
      </c>
      <c r="AC368" t="s">
        <v>216</v>
      </c>
      <c r="AL368" t="s">
        <v>217</v>
      </c>
      <c r="AM368" t="s">
        <v>4528</v>
      </c>
      <c r="AN368" t="s">
        <v>6</v>
      </c>
      <c r="AO368" s="57">
        <v>46151.527766203704</v>
      </c>
      <c r="AP368" s="57">
        <v>46271.541666666664</v>
      </c>
      <c r="AR368" t="s">
        <v>218</v>
      </c>
      <c r="AS368" t="s">
        <v>589</v>
      </c>
      <c r="AT368" t="s">
        <v>344</v>
      </c>
      <c r="AU368">
        <v>20260905</v>
      </c>
      <c r="AV368" t="s">
        <v>221</v>
      </c>
      <c r="AW368" t="s">
        <v>3759</v>
      </c>
      <c r="AX368" t="s">
        <v>222</v>
      </c>
      <c r="BA368" s="57">
        <v>46271.541666666664</v>
      </c>
      <c r="BB368" t="s">
        <v>4528</v>
      </c>
      <c r="BC368">
        <v>2026</v>
      </c>
      <c r="BD368">
        <v>9</v>
      </c>
      <c r="BE368">
        <v>5</v>
      </c>
      <c r="BF368" s="6">
        <f t="shared" si="15"/>
        <v>46270</v>
      </c>
      <c r="BG368">
        <f t="shared" si="16"/>
        <v>-1.5416666666642413</v>
      </c>
      <c r="BH368" t="str">
        <f t="shared" si="17"/>
        <v>COMPLY</v>
      </c>
      <c r="BI368" t="str">
        <f>VLOOKUP(H368,Sheet2!$A$1:$B$270,2,FALSE)</f>
        <v>NGANJUK</v>
      </c>
    </row>
    <row r="369" spans="1:61">
      <c r="A369">
        <v>407</v>
      </c>
      <c r="B369">
        <v>1002573026</v>
      </c>
      <c r="C369">
        <v>3</v>
      </c>
      <c r="D369" t="s">
        <v>45</v>
      </c>
      <c r="E369">
        <v>5</v>
      </c>
      <c r="F369" t="s">
        <v>210</v>
      </c>
      <c r="G369" t="s">
        <v>115</v>
      </c>
      <c r="H369" t="s">
        <v>273</v>
      </c>
      <c r="I369" t="s">
        <v>212</v>
      </c>
      <c r="J369" t="s">
        <v>213</v>
      </c>
      <c r="K369" t="s">
        <v>149</v>
      </c>
      <c r="M369" t="s">
        <v>76</v>
      </c>
      <c r="N369" t="s">
        <v>215</v>
      </c>
      <c r="O369" s="57">
        <v>46270.523969907408</v>
      </c>
      <c r="P369" s="57">
        <v>46270.643078703702</v>
      </c>
      <c r="Q369">
        <v>69383417</v>
      </c>
      <c r="S369">
        <v>172603791844</v>
      </c>
      <c r="T369" t="s">
        <v>2241</v>
      </c>
      <c r="U369" t="s">
        <v>4529</v>
      </c>
      <c r="V369" t="s">
        <v>4530</v>
      </c>
      <c r="Z369">
        <v>116.39855723076001</v>
      </c>
      <c r="AA369">
        <v>-8.6922267386471699</v>
      </c>
      <c r="AB369" t="s">
        <v>2244</v>
      </c>
      <c r="AC369" t="s">
        <v>216</v>
      </c>
      <c r="AL369" t="s">
        <v>217</v>
      </c>
      <c r="AM369" t="s">
        <v>4006</v>
      </c>
      <c r="AN369" t="s">
        <v>6</v>
      </c>
      <c r="AO369" s="57">
        <v>46151.527766203704</v>
      </c>
      <c r="AR369" t="s">
        <v>218</v>
      </c>
      <c r="AS369" t="s">
        <v>900</v>
      </c>
      <c r="AT369" t="s">
        <v>230</v>
      </c>
      <c r="AU369">
        <v>20260905</v>
      </c>
      <c r="AV369" t="s">
        <v>221</v>
      </c>
      <c r="AW369" t="s">
        <v>567</v>
      </c>
      <c r="AX369" t="s">
        <v>222</v>
      </c>
      <c r="BA369" s="57">
        <v>46270.291666666664</v>
      </c>
      <c r="BB369" t="s">
        <v>4006</v>
      </c>
      <c r="BC369">
        <v>2026</v>
      </c>
      <c r="BD369">
        <v>9</v>
      </c>
      <c r="BE369">
        <v>5</v>
      </c>
      <c r="BF369" s="6">
        <f t="shared" si="15"/>
        <v>46270</v>
      </c>
      <c r="BG369">
        <f t="shared" si="16"/>
        <v>-0.29166666666424135</v>
      </c>
      <c r="BH369" t="str">
        <f t="shared" si="17"/>
        <v>COMPLY</v>
      </c>
      <c r="BI369" t="str">
        <f>VLOOKUP(H369,Sheet2!$A$1:$B$270,2,FALSE)</f>
        <v>SELONG</v>
      </c>
    </row>
    <row r="370" spans="1:61">
      <c r="A370">
        <v>408</v>
      </c>
      <c r="B370">
        <v>1002572734</v>
      </c>
      <c r="C370">
        <v>3</v>
      </c>
      <c r="D370" t="s">
        <v>45</v>
      </c>
      <c r="E370">
        <v>5</v>
      </c>
      <c r="F370" t="s">
        <v>210</v>
      </c>
      <c r="G370" t="s">
        <v>112</v>
      </c>
      <c r="H370" t="s">
        <v>243</v>
      </c>
      <c r="I370" t="s">
        <v>212</v>
      </c>
      <c r="J370" t="s">
        <v>213</v>
      </c>
      <c r="K370" t="s">
        <v>149</v>
      </c>
      <c r="M370" t="s">
        <v>76</v>
      </c>
      <c r="N370" t="s">
        <v>215</v>
      </c>
      <c r="O370" s="57">
        <v>46270.303368055553</v>
      </c>
      <c r="P370" s="57">
        <v>46270.465370370373</v>
      </c>
      <c r="Q370">
        <v>69379667</v>
      </c>
      <c r="S370">
        <v>172605804365</v>
      </c>
      <c r="T370" t="s">
        <v>4531</v>
      </c>
      <c r="U370" t="s">
        <v>4532</v>
      </c>
      <c r="V370" t="s">
        <v>4533</v>
      </c>
      <c r="Z370">
        <v>116.16198392</v>
      </c>
      <c r="AA370">
        <v>-8.5731128339999998</v>
      </c>
      <c r="AB370" t="s">
        <v>4534</v>
      </c>
      <c r="AC370" t="s">
        <v>216</v>
      </c>
      <c r="AL370" t="s">
        <v>217</v>
      </c>
      <c r="AM370" t="s">
        <v>4535</v>
      </c>
      <c r="AN370" t="s">
        <v>6</v>
      </c>
      <c r="AO370" s="57">
        <v>46151.309293981481</v>
      </c>
      <c r="AR370" t="s">
        <v>218</v>
      </c>
      <c r="AS370" t="s">
        <v>219</v>
      </c>
      <c r="AT370" t="s">
        <v>230</v>
      </c>
      <c r="AU370">
        <v>20260905</v>
      </c>
      <c r="AV370" t="s">
        <v>221</v>
      </c>
      <c r="AW370" t="s">
        <v>545</v>
      </c>
      <c r="AX370" t="s">
        <v>222</v>
      </c>
      <c r="BA370" s="57">
        <v>46270.291666666664</v>
      </c>
      <c r="BB370" t="s">
        <v>4535</v>
      </c>
      <c r="BC370">
        <v>2026</v>
      </c>
      <c r="BD370">
        <v>9</v>
      </c>
      <c r="BE370">
        <v>5</v>
      </c>
      <c r="BF370" s="6">
        <f t="shared" si="15"/>
        <v>46270</v>
      </c>
      <c r="BG370">
        <f t="shared" si="16"/>
        <v>-0.29166666666424135</v>
      </c>
      <c r="BH370" t="str">
        <f t="shared" si="17"/>
        <v>COMPLY</v>
      </c>
      <c r="BI370" t="str">
        <f>VLOOKUP(H370,Sheet2!$A$1:$B$270,2,FALSE)</f>
        <v>MATARAM</v>
      </c>
    </row>
    <row r="371" spans="1:61">
      <c r="A371">
        <v>409</v>
      </c>
      <c r="B371">
        <v>1002573364</v>
      </c>
      <c r="C371">
        <v>3</v>
      </c>
      <c r="D371" t="s">
        <v>38</v>
      </c>
      <c r="E371">
        <v>5</v>
      </c>
      <c r="F371" t="s">
        <v>90</v>
      </c>
      <c r="G371" t="s">
        <v>90</v>
      </c>
      <c r="H371" t="s">
        <v>409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46270.716620370367</v>
      </c>
      <c r="P371" s="57">
        <v>46272.599421296298</v>
      </c>
      <c r="Q371">
        <v>69384653</v>
      </c>
      <c r="S371">
        <v>152610241467</v>
      </c>
      <c r="T371" t="s">
        <v>4536</v>
      </c>
      <c r="U371" t="s">
        <v>4537</v>
      </c>
      <c r="V371" t="s">
        <v>4538</v>
      </c>
      <c r="Z371">
        <v>112.0109538</v>
      </c>
      <c r="AA371">
        <v>-7.8071612999999997</v>
      </c>
      <c r="AB371" t="s">
        <v>4539</v>
      </c>
      <c r="AC371" t="s">
        <v>216</v>
      </c>
      <c r="AL371" t="s">
        <v>217</v>
      </c>
      <c r="AM371" t="s">
        <v>4540</v>
      </c>
      <c r="AN371" t="s">
        <v>6</v>
      </c>
      <c r="AO371" s="57">
        <v>46151.725914351853</v>
      </c>
      <c r="AP371" s="57">
        <v>46272.333333333336</v>
      </c>
      <c r="AR371" t="s">
        <v>218</v>
      </c>
      <c r="AS371" t="s">
        <v>219</v>
      </c>
      <c r="AT371" t="s">
        <v>230</v>
      </c>
      <c r="AU371">
        <v>20260907</v>
      </c>
      <c r="AV371" t="s">
        <v>221</v>
      </c>
      <c r="AW371" t="s">
        <v>883</v>
      </c>
      <c r="AX371" t="s">
        <v>222</v>
      </c>
      <c r="BA371" s="57">
        <v>46272.333333333336</v>
      </c>
      <c r="BB371" t="s">
        <v>4540</v>
      </c>
      <c r="BC371">
        <v>2026</v>
      </c>
      <c r="BD371">
        <v>9</v>
      </c>
      <c r="BE371">
        <v>7</v>
      </c>
      <c r="BF371" s="6">
        <f t="shared" si="15"/>
        <v>46272</v>
      </c>
      <c r="BG371">
        <f t="shared" si="16"/>
        <v>-0.33333333333575865</v>
      </c>
      <c r="BH371" t="str">
        <f t="shared" si="17"/>
        <v>COMPLY</v>
      </c>
      <c r="BI371" t="str">
        <f>VLOOKUP(H371,Sheet2!$A$1:$B$270,2,FALSE)</f>
        <v>KEDIRI</v>
      </c>
    </row>
    <row r="372" spans="1:61">
      <c r="A372">
        <v>410</v>
      </c>
      <c r="B372">
        <v>1002572737</v>
      </c>
      <c r="C372">
        <v>3</v>
      </c>
      <c r="D372" t="s">
        <v>45</v>
      </c>
      <c r="E372">
        <v>5</v>
      </c>
      <c r="F372" t="s">
        <v>210</v>
      </c>
      <c r="G372" t="s">
        <v>118</v>
      </c>
      <c r="H372" t="s">
        <v>211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46270.310370370367</v>
      </c>
      <c r="P372" s="57">
        <v>46272.749097222222</v>
      </c>
      <c r="Q372">
        <v>69384266</v>
      </c>
      <c r="S372">
        <v>172606792416</v>
      </c>
      <c r="T372" t="s">
        <v>4541</v>
      </c>
      <c r="U372" t="s">
        <v>4542</v>
      </c>
      <c r="V372" t="s">
        <v>4543</v>
      </c>
      <c r="Z372">
        <v>117.47194889844199</v>
      </c>
      <c r="AA372">
        <v>-8.4815930117726896</v>
      </c>
      <c r="AB372" t="s">
        <v>4544</v>
      </c>
      <c r="AC372" t="s">
        <v>236</v>
      </c>
      <c r="AL372" t="s">
        <v>217</v>
      </c>
      <c r="AM372" t="s">
        <v>4545</v>
      </c>
      <c r="AN372" t="s">
        <v>6</v>
      </c>
      <c r="AO372" s="57">
        <v>46151.31931712963</v>
      </c>
      <c r="AP372" s="57">
        <v>46272.333333333336</v>
      </c>
      <c r="AR372" t="s">
        <v>218</v>
      </c>
      <c r="AS372" t="s">
        <v>219</v>
      </c>
      <c r="AT372" t="s">
        <v>230</v>
      </c>
      <c r="AU372">
        <v>20260907</v>
      </c>
      <c r="AV372" t="s">
        <v>221</v>
      </c>
      <c r="AW372" t="s">
        <v>883</v>
      </c>
      <c r="AX372" t="s">
        <v>222</v>
      </c>
      <c r="BA372" s="57">
        <v>46272.333333333336</v>
      </c>
      <c r="BB372" t="s">
        <v>4545</v>
      </c>
      <c r="BC372">
        <v>2026</v>
      </c>
      <c r="BD372">
        <v>9</v>
      </c>
      <c r="BE372">
        <v>7</v>
      </c>
      <c r="BF372" s="6">
        <f t="shared" si="15"/>
        <v>46272</v>
      </c>
      <c r="BG372">
        <f t="shared" si="16"/>
        <v>-0.33333333333575865</v>
      </c>
      <c r="BH372" t="str">
        <f t="shared" si="17"/>
        <v>COMPLY</v>
      </c>
      <c r="BI372" t="str">
        <f>VLOOKUP(H372,Sheet2!$A$1:$B$270,2,FALSE)</f>
        <v>SUMBAWA</v>
      </c>
    </row>
    <row r="373" spans="1:61">
      <c r="A373">
        <v>411</v>
      </c>
      <c r="B373">
        <v>1002573346</v>
      </c>
      <c r="C373">
        <v>3</v>
      </c>
      <c r="D373" t="s">
        <v>45</v>
      </c>
      <c r="E373">
        <v>5</v>
      </c>
      <c r="F373" t="s">
        <v>210</v>
      </c>
      <c r="G373" t="s">
        <v>112</v>
      </c>
      <c r="H373" t="s">
        <v>263</v>
      </c>
      <c r="I373" t="s">
        <v>212</v>
      </c>
      <c r="J373" t="s">
        <v>213</v>
      </c>
      <c r="K373" t="s">
        <v>149</v>
      </c>
      <c r="M373" t="s">
        <v>76</v>
      </c>
      <c r="N373" t="s">
        <v>215</v>
      </c>
      <c r="O373" s="57">
        <v>46270.701562499999</v>
      </c>
      <c r="P373" s="57">
        <v>46270.848310185182</v>
      </c>
      <c r="Q373">
        <v>69377382</v>
      </c>
      <c r="S373">
        <v>172601797647</v>
      </c>
      <c r="T373" t="s">
        <v>4546</v>
      </c>
      <c r="U373" t="s">
        <v>4547</v>
      </c>
      <c r="V373" t="s">
        <v>4548</v>
      </c>
      <c r="Z373">
        <v>116.12470204</v>
      </c>
      <c r="AA373">
        <v>-8.5846549890000006</v>
      </c>
      <c r="AB373" t="s">
        <v>4549</v>
      </c>
      <c r="AC373" t="s">
        <v>216</v>
      </c>
      <c r="AL373" t="s">
        <v>217</v>
      </c>
      <c r="AM373" t="s">
        <v>4550</v>
      </c>
      <c r="AN373" t="s">
        <v>6</v>
      </c>
      <c r="AO373" s="57">
        <v>46151.704884259256</v>
      </c>
      <c r="AR373" t="s">
        <v>218</v>
      </c>
      <c r="AS373" t="s">
        <v>219</v>
      </c>
      <c r="AT373" t="s">
        <v>230</v>
      </c>
      <c r="AU373">
        <v>20260905</v>
      </c>
      <c r="AV373" t="s">
        <v>221</v>
      </c>
      <c r="AW373" t="s">
        <v>578</v>
      </c>
      <c r="AX373" t="s">
        <v>222</v>
      </c>
      <c r="BA373" s="57">
        <v>46270.291666666664</v>
      </c>
      <c r="BB373" t="s">
        <v>4550</v>
      </c>
      <c r="BC373">
        <v>2026</v>
      </c>
      <c r="BD373">
        <v>9</v>
      </c>
      <c r="BE373">
        <v>5</v>
      </c>
      <c r="BF373" s="6">
        <f t="shared" si="15"/>
        <v>46270</v>
      </c>
      <c r="BG373">
        <f t="shared" si="16"/>
        <v>-0.29166666666424135</v>
      </c>
      <c r="BH373" t="str">
        <f t="shared" si="17"/>
        <v>COMPLY</v>
      </c>
      <c r="BI373" t="str">
        <f>VLOOKUP(H373,Sheet2!$A$1:$B$270,2,FALSE)</f>
        <v>MATARAM</v>
      </c>
    </row>
    <row r="374" spans="1:61">
      <c r="A374">
        <v>412</v>
      </c>
      <c r="B374">
        <v>1002573236</v>
      </c>
      <c r="C374">
        <v>3</v>
      </c>
      <c r="D374" t="s">
        <v>51</v>
      </c>
      <c r="E374">
        <v>4</v>
      </c>
      <c r="F374" t="s">
        <v>234</v>
      </c>
      <c r="G374" t="s">
        <v>4551</v>
      </c>
      <c r="H374" t="s">
        <v>4552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46270.62704861111</v>
      </c>
      <c r="P374" s="57">
        <v>46271.835219907407</v>
      </c>
      <c r="Q374">
        <v>69384592</v>
      </c>
      <c r="S374">
        <v>143554101861</v>
      </c>
      <c r="T374" t="s">
        <v>4553</v>
      </c>
      <c r="U374" t="s">
        <v>4554</v>
      </c>
      <c r="V374" t="s">
        <v>4555</v>
      </c>
      <c r="Z374">
        <v>110.8647577</v>
      </c>
      <c r="AA374">
        <v>-7.9017236000000004</v>
      </c>
      <c r="AB374" t="s">
        <v>4556</v>
      </c>
      <c r="AC374" t="s">
        <v>236</v>
      </c>
      <c r="AL374" t="s">
        <v>217</v>
      </c>
      <c r="AM374" t="s">
        <v>4557</v>
      </c>
      <c r="AN374" t="s">
        <v>6</v>
      </c>
      <c r="AO374" s="57">
        <v>46151.631886574076</v>
      </c>
      <c r="AP374" s="57">
        <v>46271.541666666664</v>
      </c>
      <c r="AR374" t="s">
        <v>218</v>
      </c>
      <c r="AS374" t="s">
        <v>219</v>
      </c>
      <c r="AT374" t="s">
        <v>230</v>
      </c>
      <c r="AU374">
        <v>20260906</v>
      </c>
      <c r="AV374" t="s">
        <v>221</v>
      </c>
      <c r="AW374" t="s">
        <v>885</v>
      </c>
      <c r="AX374" t="s">
        <v>222</v>
      </c>
      <c r="BA374" s="57">
        <v>46271.541666666664</v>
      </c>
      <c r="BB374" t="s">
        <v>4557</v>
      </c>
      <c r="BC374">
        <v>2026</v>
      </c>
      <c r="BD374">
        <v>9</v>
      </c>
      <c r="BE374">
        <v>6</v>
      </c>
      <c r="BF374" s="6">
        <f t="shared" si="15"/>
        <v>46271</v>
      </c>
      <c r="BG374">
        <f t="shared" si="16"/>
        <v>-0.54166666666424135</v>
      </c>
      <c r="BH374" t="str">
        <f t="shared" si="17"/>
        <v>COMPLY</v>
      </c>
      <c r="BI374" t="e">
        <f>VLOOKUP(H374,Sheet2!$A$1:$B$270,2,FALSE)</f>
        <v>#N/A</v>
      </c>
    </row>
    <row r="375" spans="1:61">
      <c r="A375">
        <v>414</v>
      </c>
      <c r="B375">
        <v>1002573205</v>
      </c>
      <c r="C375">
        <v>3</v>
      </c>
      <c r="D375" t="s">
        <v>55</v>
      </c>
      <c r="E375">
        <v>5</v>
      </c>
      <c r="F375" t="s">
        <v>227</v>
      </c>
      <c r="G375" t="s">
        <v>127</v>
      </c>
      <c r="H375" t="s">
        <v>323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46270.612453703703</v>
      </c>
      <c r="P375" s="57">
        <v>46271.890763888892</v>
      </c>
      <c r="Q375">
        <v>69384569</v>
      </c>
      <c r="S375">
        <v>152431232561</v>
      </c>
      <c r="T375" t="s">
        <v>4558</v>
      </c>
      <c r="U375" t="s">
        <v>4559</v>
      </c>
      <c r="V375" t="s">
        <v>4560</v>
      </c>
      <c r="Z375">
        <v>113.829036243259</v>
      </c>
      <c r="AA375">
        <v>-7.0816992076874596</v>
      </c>
      <c r="AB375" t="s">
        <v>4561</v>
      </c>
      <c r="AC375" t="s">
        <v>216</v>
      </c>
      <c r="AL375" t="s">
        <v>217</v>
      </c>
      <c r="AM375" t="s">
        <v>4562</v>
      </c>
      <c r="AN375" t="s">
        <v>6</v>
      </c>
      <c r="AO375" s="57">
        <v>46151.621435185189</v>
      </c>
      <c r="AP375" s="57">
        <v>46271.458333333336</v>
      </c>
      <c r="AR375" t="s">
        <v>218</v>
      </c>
      <c r="AS375" t="s">
        <v>219</v>
      </c>
      <c r="AT375" t="s">
        <v>230</v>
      </c>
      <c r="AU375">
        <v>20260906</v>
      </c>
      <c r="AV375" t="s">
        <v>221</v>
      </c>
      <c r="AW375" t="s">
        <v>885</v>
      </c>
      <c r="AX375" t="s">
        <v>222</v>
      </c>
      <c r="BA375" s="57">
        <v>46271.458333333336</v>
      </c>
      <c r="BB375" t="s">
        <v>4562</v>
      </c>
      <c r="BC375">
        <v>2026</v>
      </c>
      <c r="BD375">
        <v>9</v>
      </c>
      <c r="BE375">
        <v>6</v>
      </c>
      <c r="BF375" s="6">
        <f t="shared" si="15"/>
        <v>46271</v>
      </c>
      <c r="BG375">
        <f t="shared" si="16"/>
        <v>-0.45833333333575865</v>
      </c>
      <c r="BH375" t="str">
        <f t="shared" si="17"/>
        <v>COMPLY</v>
      </c>
      <c r="BI375" t="str">
        <f>VLOOKUP(H375,Sheet2!$A$1:$B$270,2,FALSE)</f>
        <v>MADURA</v>
      </c>
    </row>
    <row r="376" spans="1:61">
      <c r="A376">
        <v>415</v>
      </c>
      <c r="B376">
        <v>1002573200</v>
      </c>
      <c r="C376">
        <v>3</v>
      </c>
      <c r="D376" t="s">
        <v>55</v>
      </c>
      <c r="E376">
        <v>5</v>
      </c>
      <c r="F376" t="s">
        <v>227</v>
      </c>
      <c r="G376" t="s">
        <v>121</v>
      </c>
      <c r="H376" t="s">
        <v>278</v>
      </c>
      <c r="I376" t="s">
        <v>212</v>
      </c>
      <c r="J376" t="s">
        <v>213</v>
      </c>
      <c r="K376" t="s">
        <v>149</v>
      </c>
      <c r="M376" t="s">
        <v>76</v>
      </c>
      <c r="N376" t="s">
        <v>215</v>
      </c>
      <c r="O376" s="57">
        <v>46270.610717592594</v>
      </c>
      <c r="P376" s="57">
        <v>46270.765115740738</v>
      </c>
      <c r="Q376">
        <v>69381089</v>
      </c>
      <c r="S376">
        <v>152437905754</v>
      </c>
      <c r="T376" t="s">
        <v>4563</v>
      </c>
      <c r="U376" t="s">
        <v>4564</v>
      </c>
      <c r="V376" t="s">
        <v>4565</v>
      </c>
      <c r="Z376">
        <v>113.4574049</v>
      </c>
      <c r="AA376">
        <v>-6.8936051999999997</v>
      </c>
      <c r="AB376" t="s">
        <v>4566</v>
      </c>
      <c r="AC376" t="s">
        <v>216</v>
      </c>
      <c r="AL376" t="s">
        <v>217</v>
      </c>
      <c r="AM376" t="s">
        <v>4567</v>
      </c>
      <c r="AN376" t="s">
        <v>6</v>
      </c>
      <c r="AO376" s="57">
        <v>46151.621435185189</v>
      </c>
      <c r="AR376" t="s">
        <v>218</v>
      </c>
      <c r="AS376" t="s">
        <v>219</v>
      </c>
      <c r="AT376" t="s">
        <v>344</v>
      </c>
      <c r="AU376">
        <v>20260905</v>
      </c>
      <c r="AV376" t="s">
        <v>221</v>
      </c>
      <c r="AW376" t="s">
        <v>4568</v>
      </c>
      <c r="AX376" t="s">
        <v>222</v>
      </c>
      <c r="BA376" s="57">
        <v>46270.291666666664</v>
      </c>
      <c r="BB376" t="s">
        <v>4567</v>
      </c>
      <c r="BC376">
        <v>2026</v>
      </c>
      <c r="BD376">
        <v>9</v>
      </c>
      <c r="BE376">
        <v>5</v>
      </c>
      <c r="BF376" s="6">
        <f t="shared" si="15"/>
        <v>46270</v>
      </c>
      <c r="BG376">
        <f t="shared" si="16"/>
        <v>-0.29166666666424135</v>
      </c>
      <c r="BH376" t="str">
        <f t="shared" si="17"/>
        <v>COMPLY</v>
      </c>
      <c r="BI376" t="str">
        <f>VLOOKUP(H376,Sheet2!$A$1:$B$270,2,FALSE)</f>
        <v>MADURA</v>
      </c>
    </row>
    <row r="377" spans="1:61">
      <c r="A377">
        <v>416</v>
      </c>
      <c r="B377">
        <v>1002573212</v>
      </c>
      <c r="C377">
        <v>3</v>
      </c>
      <c r="D377" t="s">
        <v>59</v>
      </c>
      <c r="E377">
        <v>4</v>
      </c>
      <c r="F377" t="s">
        <v>549</v>
      </c>
      <c r="G377" t="s">
        <v>1694</v>
      </c>
      <c r="H377" t="s">
        <v>3339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46270.614537037036</v>
      </c>
      <c r="P377" s="57">
        <v>46272.37395833333</v>
      </c>
      <c r="Q377">
        <v>69384588</v>
      </c>
      <c r="S377">
        <v>146133133201</v>
      </c>
      <c r="T377" t="s">
        <v>4569</v>
      </c>
      <c r="U377" t="s">
        <v>4570</v>
      </c>
      <c r="V377" t="s">
        <v>4571</v>
      </c>
      <c r="Z377">
        <v>110.3628302</v>
      </c>
      <c r="AA377">
        <v>-7.7047110999999999</v>
      </c>
      <c r="AB377" t="s">
        <v>4572</v>
      </c>
      <c r="AC377" t="s">
        <v>236</v>
      </c>
      <c r="AL377" t="s">
        <v>217</v>
      </c>
      <c r="AM377" t="s">
        <v>4573</v>
      </c>
      <c r="AN377" t="s">
        <v>6</v>
      </c>
      <c r="AO377" s="57">
        <v>46151.621435185189</v>
      </c>
      <c r="AP377" s="57">
        <v>46272.625</v>
      </c>
      <c r="AR377" t="s">
        <v>218</v>
      </c>
      <c r="AS377" t="s">
        <v>219</v>
      </c>
      <c r="AT377" t="s">
        <v>230</v>
      </c>
      <c r="AU377">
        <v>20260907</v>
      </c>
      <c r="AV377" t="s">
        <v>221</v>
      </c>
      <c r="AW377" t="s">
        <v>537</v>
      </c>
      <c r="AX377" t="s">
        <v>222</v>
      </c>
      <c r="BA377" s="57">
        <v>46272.625</v>
      </c>
      <c r="BB377" t="s">
        <v>4573</v>
      </c>
      <c r="BC377">
        <v>2026</v>
      </c>
      <c r="BD377">
        <v>9</v>
      </c>
      <c r="BE377">
        <v>7</v>
      </c>
      <c r="BF377" s="6">
        <f t="shared" si="15"/>
        <v>46272</v>
      </c>
      <c r="BG377">
        <f t="shared" si="16"/>
        <v>-0.625</v>
      </c>
      <c r="BH377" t="str">
        <f t="shared" si="17"/>
        <v>COMPLY</v>
      </c>
      <c r="BI377" t="e">
        <f>VLOOKUP(H377,Sheet2!$A$1:$B$270,2,FALSE)</f>
        <v>#N/A</v>
      </c>
    </row>
    <row r="378" spans="1:61">
      <c r="A378">
        <v>417</v>
      </c>
      <c r="B378">
        <v>1002572934</v>
      </c>
      <c r="C378">
        <v>3</v>
      </c>
      <c r="D378" t="s">
        <v>49</v>
      </c>
      <c r="E378">
        <v>4</v>
      </c>
      <c r="F378" t="s">
        <v>250</v>
      </c>
      <c r="G378" t="s">
        <v>540</v>
      </c>
      <c r="H378" t="s">
        <v>4574</v>
      </c>
      <c r="I378" t="s">
        <v>212</v>
      </c>
      <c r="J378" t="s">
        <v>213</v>
      </c>
      <c r="K378" t="s">
        <v>149</v>
      </c>
      <c r="M378" t="s">
        <v>76</v>
      </c>
      <c r="N378" t="s">
        <v>215</v>
      </c>
      <c r="O378" s="57">
        <v>46270.47314814815</v>
      </c>
      <c r="P378" s="57">
        <v>46270.721932870372</v>
      </c>
      <c r="Q378">
        <v>69358113</v>
      </c>
      <c r="R378">
        <v>2846131004</v>
      </c>
      <c r="S378">
        <v>142213107437</v>
      </c>
      <c r="T378" t="s">
        <v>4159</v>
      </c>
      <c r="U378" t="s">
        <v>4575</v>
      </c>
      <c r="V378" t="s">
        <v>4576</v>
      </c>
      <c r="Z378">
        <v>109.239792271163</v>
      </c>
      <c r="AA378">
        <v>-7.0602171583856999</v>
      </c>
      <c r="AB378" t="s">
        <v>4577</v>
      </c>
      <c r="AC378" t="s">
        <v>225</v>
      </c>
      <c r="AL378" t="s">
        <v>217</v>
      </c>
      <c r="AM378" t="s">
        <v>4578</v>
      </c>
      <c r="AN378" t="s">
        <v>6</v>
      </c>
      <c r="AO378" s="57">
        <v>46151.475810185184</v>
      </c>
      <c r="AR378" t="s">
        <v>218</v>
      </c>
      <c r="AS378" t="s">
        <v>4579</v>
      </c>
      <c r="AT378" t="s">
        <v>230</v>
      </c>
      <c r="AU378">
        <v>20260905</v>
      </c>
      <c r="AV378" t="s">
        <v>221</v>
      </c>
      <c r="AW378" t="s">
        <v>585</v>
      </c>
      <c r="AX378" t="s">
        <v>222</v>
      </c>
      <c r="BA378" s="57">
        <v>46270.291666666664</v>
      </c>
      <c r="BB378" t="s">
        <v>4578</v>
      </c>
      <c r="BC378">
        <v>2026</v>
      </c>
      <c r="BD378">
        <v>9</v>
      </c>
      <c r="BE378">
        <v>5</v>
      </c>
      <c r="BF378" s="6">
        <f t="shared" si="15"/>
        <v>46270</v>
      </c>
      <c r="BG378">
        <f t="shared" si="16"/>
        <v>-0.29166666666424135</v>
      </c>
      <c r="BH378" t="str">
        <f t="shared" si="17"/>
        <v>COMPLY</v>
      </c>
      <c r="BI378" t="e">
        <f>VLOOKUP(H378,Sheet2!$A$1:$B$270,2,FALSE)</f>
        <v>#N/A</v>
      </c>
    </row>
    <row r="379" spans="1:61">
      <c r="A379">
        <v>418</v>
      </c>
      <c r="B379">
        <v>1002572879</v>
      </c>
      <c r="C379">
        <v>3</v>
      </c>
      <c r="D379" t="s">
        <v>45</v>
      </c>
      <c r="E379">
        <v>5</v>
      </c>
      <c r="F379" t="s">
        <v>210</v>
      </c>
      <c r="G379" t="s">
        <v>112</v>
      </c>
      <c r="H379" t="s">
        <v>263</v>
      </c>
      <c r="I379" t="s">
        <v>212</v>
      </c>
      <c r="J379" t="s">
        <v>213</v>
      </c>
      <c r="K379" t="s">
        <v>149</v>
      </c>
      <c r="M379" t="s">
        <v>76</v>
      </c>
      <c r="N379" t="s">
        <v>215</v>
      </c>
      <c r="O379" s="57">
        <v>46270.437719907408</v>
      </c>
      <c r="P379" s="57">
        <v>46270.58048611111</v>
      </c>
      <c r="Q379">
        <v>69382541</v>
      </c>
      <c r="S379">
        <v>172601797631</v>
      </c>
      <c r="T379" t="s">
        <v>1793</v>
      </c>
      <c r="U379" t="s">
        <v>4580</v>
      </c>
      <c r="V379" t="s">
        <v>4581</v>
      </c>
      <c r="Z379">
        <v>116.098596</v>
      </c>
      <c r="AA379">
        <v>-8.5390560000000004</v>
      </c>
      <c r="AB379" t="s">
        <v>1796</v>
      </c>
      <c r="AC379" t="s">
        <v>216</v>
      </c>
      <c r="AL379" t="s">
        <v>217</v>
      </c>
      <c r="AM379" t="s">
        <v>4582</v>
      </c>
      <c r="AN379" t="s">
        <v>6</v>
      </c>
      <c r="AO379" s="57">
        <v>46151.444409722222</v>
      </c>
      <c r="AR379" t="s">
        <v>218</v>
      </c>
      <c r="AS379" t="s">
        <v>219</v>
      </c>
      <c r="AT379" t="s">
        <v>230</v>
      </c>
      <c r="AU379">
        <v>20260905</v>
      </c>
      <c r="AV379" t="s">
        <v>221</v>
      </c>
      <c r="AW379" t="s">
        <v>828</v>
      </c>
      <c r="AX379" t="s">
        <v>222</v>
      </c>
      <c r="BA379" s="57">
        <v>46270.291666666664</v>
      </c>
      <c r="BB379" t="s">
        <v>4582</v>
      </c>
      <c r="BC379">
        <v>2026</v>
      </c>
      <c r="BD379">
        <v>9</v>
      </c>
      <c r="BE379">
        <v>5</v>
      </c>
      <c r="BF379" s="6">
        <f t="shared" si="15"/>
        <v>46270</v>
      </c>
      <c r="BG379">
        <f t="shared" si="16"/>
        <v>-0.29166666666424135</v>
      </c>
      <c r="BH379" t="str">
        <f t="shared" si="17"/>
        <v>COMPLY</v>
      </c>
      <c r="BI379" t="str">
        <f>VLOOKUP(H379,Sheet2!$A$1:$B$270,2,FALSE)</f>
        <v>MATARAM</v>
      </c>
    </row>
    <row r="380" spans="1:61">
      <c r="A380">
        <v>419</v>
      </c>
      <c r="B380">
        <v>1002573115</v>
      </c>
      <c r="C380">
        <v>3</v>
      </c>
      <c r="D380" t="s">
        <v>55</v>
      </c>
      <c r="E380">
        <v>5</v>
      </c>
      <c r="F380" t="s">
        <v>261</v>
      </c>
      <c r="G380" t="s">
        <v>122</v>
      </c>
      <c r="H380" t="s">
        <v>347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46270.572881944441</v>
      </c>
      <c r="P380" s="57">
        <v>46270.921053240738</v>
      </c>
      <c r="Q380">
        <v>69384493</v>
      </c>
      <c r="S380">
        <v>152421261551</v>
      </c>
      <c r="T380" t="s">
        <v>4583</v>
      </c>
      <c r="U380" t="s">
        <v>3770</v>
      </c>
      <c r="V380" t="s">
        <v>4584</v>
      </c>
      <c r="Z380">
        <v>112.60233599999999</v>
      </c>
      <c r="AA380">
        <v>-7.1447532999999996</v>
      </c>
      <c r="AB380" t="s">
        <v>4585</v>
      </c>
      <c r="AC380" t="s">
        <v>236</v>
      </c>
      <c r="AL380" t="s">
        <v>217</v>
      </c>
      <c r="AM380" t="s">
        <v>4586</v>
      </c>
      <c r="AN380" t="s">
        <v>6</v>
      </c>
      <c r="AO380" s="57">
        <v>46151.579918981479</v>
      </c>
      <c r="AP380" s="57">
        <v>46277.333333333336</v>
      </c>
      <c r="AR380" t="s">
        <v>218</v>
      </c>
      <c r="AS380" t="s">
        <v>122</v>
      </c>
      <c r="AT380" t="s">
        <v>230</v>
      </c>
      <c r="AU380">
        <v>20260905</v>
      </c>
      <c r="AV380" t="s">
        <v>221</v>
      </c>
      <c r="AW380" t="s">
        <v>890</v>
      </c>
      <c r="AX380" t="s">
        <v>222</v>
      </c>
      <c r="BA380" s="57">
        <v>46277.333333333336</v>
      </c>
      <c r="BB380" t="s">
        <v>4586</v>
      </c>
      <c r="BC380">
        <v>2026</v>
      </c>
      <c r="BD380">
        <v>9</v>
      </c>
      <c r="BE380">
        <v>5</v>
      </c>
      <c r="BF380" s="6">
        <f t="shared" si="15"/>
        <v>46270</v>
      </c>
      <c r="BG380">
        <f t="shared" si="16"/>
        <v>-7.3333333333357587</v>
      </c>
      <c r="BH380" t="str">
        <f t="shared" si="17"/>
        <v>COMPLY</v>
      </c>
      <c r="BI380" t="str">
        <f>VLOOKUP(H380,Sheet2!$A$1:$B$270,2,FALSE)</f>
        <v>GRESIK</v>
      </c>
    </row>
    <row r="381" spans="1:61">
      <c r="A381">
        <v>420</v>
      </c>
      <c r="B381">
        <v>1002573114</v>
      </c>
      <c r="C381">
        <v>3</v>
      </c>
      <c r="D381" t="s">
        <v>55</v>
      </c>
      <c r="E381">
        <v>5</v>
      </c>
      <c r="F381" t="s">
        <v>227</v>
      </c>
      <c r="G381" t="s">
        <v>127</v>
      </c>
      <c r="H381" t="s">
        <v>323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46270.572881944441</v>
      </c>
      <c r="P381" s="57">
        <v>46271.418194444443</v>
      </c>
      <c r="Q381">
        <v>69384495</v>
      </c>
      <c r="S381">
        <v>152431232559</v>
      </c>
      <c r="T381" t="s">
        <v>4587</v>
      </c>
      <c r="U381" t="s">
        <v>4588</v>
      </c>
      <c r="V381" t="s">
        <v>4589</v>
      </c>
      <c r="Z381">
        <v>113.849696293473</v>
      </c>
      <c r="AA381">
        <v>-7.0044015979431098</v>
      </c>
      <c r="AB381" t="s">
        <v>4590</v>
      </c>
      <c r="AC381" t="s">
        <v>216</v>
      </c>
      <c r="AL381" t="s">
        <v>217</v>
      </c>
      <c r="AM381" t="s">
        <v>3038</v>
      </c>
      <c r="AN381" t="s">
        <v>6</v>
      </c>
      <c r="AO381" s="57">
        <v>46151.579918981479</v>
      </c>
      <c r="AP381" s="57">
        <v>46271.458333333336</v>
      </c>
      <c r="AR381" t="s">
        <v>218</v>
      </c>
      <c r="AS381" t="s">
        <v>219</v>
      </c>
      <c r="AT381" t="s">
        <v>220</v>
      </c>
      <c r="AU381">
        <v>20260906</v>
      </c>
      <c r="AV381" t="s">
        <v>221</v>
      </c>
      <c r="AW381" t="s">
        <v>1977</v>
      </c>
      <c r="AX381" t="s">
        <v>222</v>
      </c>
      <c r="BA381" s="57">
        <v>46271.458333333336</v>
      </c>
      <c r="BB381" t="s">
        <v>3038</v>
      </c>
      <c r="BC381">
        <v>2026</v>
      </c>
      <c r="BD381">
        <v>9</v>
      </c>
      <c r="BE381">
        <v>6</v>
      </c>
      <c r="BF381" s="6">
        <f t="shared" si="15"/>
        <v>46271</v>
      </c>
      <c r="BG381">
        <f t="shared" si="16"/>
        <v>-0.45833333333575865</v>
      </c>
      <c r="BH381" t="str">
        <f t="shared" si="17"/>
        <v>COMPLY</v>
      </c>
      <c r="BI381" t="str">
        <f>VLOOKUP(H381,Sheet2!$A$1:$B$270,2,FALSE)</f>
        <v>MADURA</v>
      </c>
    </row>
    <row r="382" spans="1:61">
      <c r="A382">
        <v>421</v>
      </c>
      <c r="B382">
        <v>1002573111</v>
      </c>
      <c r="C382">
        <v>3</v>
      </c>
      <c r="D382" t="s">
        <v>42</v>
      </c>
      <c r="E382">
        <v>5</v>
      </c>
      <c r="F382" t="s">
        <v>232</v>
      </c>
      <c r="G382" t="s">
        <v>101</v>
      </c>
      <c r="H382" t="s">
        <v>380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46270.572870370372</v>
      </c>
      <c r="P382" s="57">
        <v>46272.539085648146</v>
      </c>
      <c r="Q382">
        <v>69384494</v>
      </c>
      <c r="S382">
        <v>152317261811</v>
      </c>
      <c r="T382" t="s">
        <v>4591</v>
      </c>
      <c r="U382" t="s">
        <v>4592</v>
      </c>
      <c r="V382" t="s">
        <v>4593</v>
      </c>
      <c r="Z382">
        <v>112.7461734</v>
      </c>
      <c r="AA382">
        <v>-7.3990150000000003</v>
      </c>
      <c r="AB382" t="s">
        <v>4594</v>
      </c>
      <c r="AC382" t="s">
        <v>216</v>
      </c>
      <c r="AL382" t="s">
        <v>217</v>
      </c>
      <c r="AM382" t="s">
        <v>4595</v>
      </c>
      <c r="AN382" t="s">
        <v>6</v>
      </c>
      <c r="AO382" s="57">
        <v>46151.579918981479</v>
      </c>
      <c r="AP382" s="57">
        <v>46272.458333333336</v>
      </c>
      <c r="AR382" t="s">
        <v>218</v>
      </c>
      <c r="AS382" t="s">
        <v>606</v>
      </c>
      <c r="AT382" t="s">
        <v>344</v>
      </c>
      <c r="AU382">
        <v>20260907</v>
      </c>
      <c r="AV382" t="s">
        <v>221</v>
      </c>
      <c r="AW382" t="s">
        <v>1183</v>
      </c>
      <c r="AX382" t="s">
        <v>222</v>
      </c>
      <c r="BA382" s="57">
        <v>46272.458333333336</v>
      </c>
      <c r="BB382" t="s">
        <v>4595</v>
      </c>
      <c r="BC382">
        <v>2026</v>
      </c>
      <c r="BD382">
        <v>9</v>
      </c>
      <c r="BE382">
        <v>7</v>
      </c>
      <c r="BF382" s="6">
        <f t="shared" si="15"/>
        <v>46272</v>
      </c>
      <c r="BG382">
        <f t="shared" si="16"/>
        <v>-0.45833333333575865</v>
      </c>
      <c r="BH382" t="str">
        <f t="shared" si="17"/>
        <v>COMPLY</v>
      </c>
      <c r="BI382" t="str">
        <f>VLOOKUP(H382,Sheet2!$A$1:$B$270,2,FALSE)</f>
        <v>SIDOARJO</v>
      </c>
    </row>
    <row r="383" spans="1:61">
      <c r="A383">
        <v>422</v>
      </c>
      <c r="B383">
        <v>1002572933</v>
      </c>
      <c r="C383">
        <v>3</v>
      </c>
      <c r="D383" t="s">
        <v>59</v>
      </c>
      <c r="E383">
        <v>4</v>
      </c>
      <c r="F383" t="s">
        <v>549</v>
      </c>
      <c r="G383" t="s">
        <v>582</v>
      </c>
      <c r="H383" t="s">
        <v>841</v>
      </c>
      <c r="I383" t="s">
        <v>212</v>
      </c>
      <c r="J383" t="s">
        <v>213</v>
      </c>
      <c r="K383" t="s">
        <v>149</v>
      </c>
      <c r="M383" t="s">
        <v>76</v>
      </c>
      <c r="N383" t="s">
        <v>215</v>
      </c>
      <c r="O383" s="57">
        <v>46270.472083333334</v>
      </c>
      <c r="P383" s="57">
        <v>46270.535173611112</v>
      </c>
      <c r="Q383">
        <v>69382743</v>
      </c>
      <c r="S383">
        <v>143132123736</v>
      </c>
      <c r="T383" t="s">
        <v>2349</v>
      </c>
      <c r="U383" t="s">
        <v>4596</v>
      </c>
      <c r="V383" t="s">
        <v>4597</v>
      </c>
      <c r="Z383">
        <v>110.411166203704</v>
      </c>
      <c r="AA383">
        <v>-7.7983290380688697</v>
      </c>
      <c r="AB383" t="s">
        <v>2352</v>
      </c>
      <c r="AC383" t="s">
        <v>284</v>
      </c>
      <c r="AL383" t="s">
        <v>217</v>
      </c>
      <c r="AM383" t="s">
        <v>4598</v>
      </c>
      <c r="AN383" t="s">
        <v>6</v>
      </c>
      <c r="AO383" s="57">
        <v>46151.475810185184</v>
      </c>
      <c r="AR383" t="s">
        <v>218</v>
      </c>
      <c r="AS383" t="s">
        <v>915</v>
      </c>
      <c r="AT383" t="s">
        <v>230</v>
      </c>
      <c r="AU383">
        <v>20260905</v>
      </c>
      <c r="AV383" t="s">
        <v>221</v>
      </c>
      <c r="AW383" t="s">
        <v>4155</v>
      </c>
      <c r="AX383" t="s">
        <v>222</v>
      </c>
      <c r="BA383" s="57">
        <v>46270.291666666664</v>
      </c>
      <c r="BB383" t="s">
        <v>4598</v>
      </c>
      <c r="BC383">
        <v>2026</v>
      </c>
      <c r="BD383">
        <v>9</v>
      </c>
      <c r="BE383">
        <v>5</v>
      </c>
      <c r="BF383" s="6">
        <f t="shared" si="15"/>
        <v>46270</v>
      </c>
      <c r="BG383">
        <f t="shared" si="16"/>
        <v>-0.29166666666424135</v>
      </c>
      <c r="BH383" t="str">
        <f t="shared" si="17"/>
        <v>COMPLY</v>
      </c>
      <c r="BI383" t="e">
        <f>VLOOKUP(H383,Sheet2!$A$1:$B$270,2,FALSE)</f>
        <v>#N/A</v>
      </c>
    </row>
    <row r="384" spans="1:61">
      <c r="A384">
        <v>423</v>
      </c>
      <c r="B384">
        <v>1002572925</v>
      </c>
      <c r="C384">
        <v>3</v>
      </c>
      <c r="D384" t="s">
        <v>51</v>
      </c>
      <c r="E384">
        <v>4</v>
      </c>
      <c r="F384" t="s">
        <v>234</v>
      </c>
      <c r="G384" t="s">
        <v>2561</v>
      </c>
      <c r="H384" t="s">
        <v>2562</v>
      </c>
      <c r="I384" t="s">
        <v>212</v>
      </c>
      <c r="J384" t="s">
        <v>213</v>
      </c>
      <c r="K384" t="s">
        <v>149</v>
      </c>
      <c r="M384" t="s">
        <v>76</v>
      </c>
      <c r="N384" t="s">
        <v>215</v>
      </c>
      <c r="O384" s="57">
        <v>46270.468414351853</v>
      </c>
      <c r="P384" s="57">
        <v>46270.600335648145</v>
      </c>
      <c r="Q384">
        <v>69383380</v>
      </c>
      <c r="S384">
        <v>142567104939</v>
      </c>
      <c r="T384" t="s">
        <v>2563</v>
      </c>
      <c r="U384" t="s">
        <v>4599</v>
      </c>
      <c r="V384" t="s">
        <v>4600</v>
      </c>
      <c r="Z384">
        <v>110.95914166999999</v>
      </c>
      <c r="AA384">
        <v>-7.584376453</v>
      </c>
      <c r="AB384" t="s">
        <v>2566</v>
      </c>
      <c r="AC384" t="s">
        <v>285</v>
      </c>
      <c r="AL384" t="s">
        <v>217</v>
      </c>
      <c r="AM384" t="s">
        <v>4601</v>
      </c>
      <c r="AN384" t="s">
        <v>6</v>
      </c>
      <c r="AO384" s="57">
        <v>46151.475810185184</v>
      </c>
      <c r="AR384" t="s">
        <v>218</v>
      </c>
      <c r="AS384" t="s">
        <v>2568</v>
      </c>
      <c r="AT384" t="s">
        <v>230</v>
      </c>
      <c r="AU384">
        <v>20260905</v>
      </c>
      <c r="AV384" t="s">
        <v>221</v>
      </c>
      <c r="AW384" t="s">
        <v>599</v>
      </c>
      <c r="AX384" t="s">
        <v>222</v>
      </c>
      <c r="BA384" s="57">
        <v>46270.291666666664</v>
      </c>
      <c r="BB384" t="s">
        <v>4601</v>
      </c>
      <c r="BC384">
        <v>2026</v>
      </c>
      <c r="BD384">
        <v>9</v>
      </c>
      <c r="BE384">
        <v>5</v>
      </c>
      <c r="BF384" s="6">
        <f t="shared" si="15"/>
        <v>46270</v>
      </c>
      <c r="BG384">
        <f t="shared" si="16"/>
        <v>-0.29166666666424135</v>
      </c>
      <c r="BH384" t="str">
        <f t="shared" si="17"/>
        <v>COMPLY</v>
      </c>
      <c r="BI384" t="e">
        <f>VLOOKUP(H384,Sheet2!$A$1:$B$270,2,FALSE)</f>
        <v>#N/A</v>
      </c>
    </row>
    <row r="385" spans="1:61">
      <c r="A385">
        <v>425</v>
      </c>
      <c r="B385">
        <v>1002572917</v>
      </c>
      <c r="C385">
        <v>3</v>
      </c>
      <c r="D385" t="s">
        <v>38</v>
      </c>
      <c r="E385">
        <v>5</v>
      </c>
      <c r="F385" t="s">
        <v>92</v>
      </c>
      <c r="G385" t="s">
        <v>92</v>
      </c>
      <c r="H385" t="s">
        <v>472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46270.460381944446</v>
      </c>
      <c r="P385" s="57">
        <v>46272.591793981483</v>
      </c>
      <c r="Q385">
        <v>69384388</v>
      </c>
      <c r="S385">
        <v>152632207025</v>
      </c>
      <c r="T385" t="s">
        <v>4602</v>
      </c>
      <c r="U385" t="s">
        <v>4603</v>
      </c>
      <c r="V385" t="s">
        <v>4604</v>
      </c>
      <c r="Z385">
        <v>111.661289</v>
      </c>
      <c r="AA385">
        <v>-7.5487419999999998</v>
      </c>
      <c r="AB385" t="s">
        <v>4605</v>
      </c>
      <c r="AC385" t="s">
        <v>236</v>
      </c>
      <c r="AL385" t="s">
        <v>217</v>
      </c>
      <c r="AM385" t="s">
        <v>3649</v>
      </c>
      <c r="AN385" t="s">
        <v>6</v>
      </c>
      <c r="AO385" s="57">
        <v>46151.465289351851</v>
      </c>
      <c r="AP385" s="57">
        <v>46272.625</v>
      </c>
      <c r="AR385" t="s">
        <v>218</v>
      </c>
      <c r="AS385" t="s">
        <v>570</v>
      </c>
      <c r="AT385" t="s">
        <v>230</v>
      </c>
      <c r="AU385">
        <v>20260907</v>
      </c>
      <c r="AV385" t="s">
        <v>221</v>
      </c>
      <c r="AW385" t="s">
        <v>882</v>
      </c>
      <c r="AX385" t="s">
        <v>222</v>
      </c>
      <c r="BA385" s="57">
        <v>46272.625</v>
      </c>
      <c r="BB385" t="s">
        <v>3649</v>
      </c>
      <c r="BC385">
        <v>2026</v>
      </c>
      <c r="BD385">
        <v>9</v>
      </c>
      <c r="BE385">
        <v>7</v>
      </c>
      <c r="BF385" s="6">
        <f t="shared" si="15"/>
        <v>46272</v>
      </c>
      <c r="BG385">
        <f t="shared" si="16"/>
        <v>-0.625</v>
      </c>
      <c r="BH385" t="str">
        <f t="shared" si="17"/>
        <v>COMPLY</v>
      </c>
      <c r="BI385" t="str">
        <f>VLOOKUP(H385,Sheet2!$A$1:$B$270,2,FALSE)</f>
        <v>MADIUN</v>
      </c>
    </row>
    <row r="386" spans="1:61">
      <c r="A386">
        <v>427</v>
      </c>
      <c r="B386">
        <v>1002572784</v>
      </c>
      <c r="C386">
        <v>3</v>
      </c>
      <c r="D386" t="s">
        <v>34</v>
      </c>
      <c r="E386">
        <v>5</v>
      </c>
      <c r="F386" t="s">
        <v>554</v>
      </c>
      <c r="G386" t="s">
        <v>82</v>
      </c>
      <c r="H386" t="s">
        <v>264</v>
      </c>
      <c r="I386" t="s">
        <v>212</v>
      </c>
      <c r="J386" t="s">
        <v>213</v>
      </c>
      <c r="K386" t="s">
        <v>149</v>
      </c>
      <c r="M386" t="s">
        <v>76</v>
      </c>
      <c r="N386" t="s">
        <v>215</v>
      </c>
      <c r="O386" s="57">
        <v>46270.36886574074</v>
      </c>
      <c r="P386" s="57">
        <v>46270.875694444447</v>
      </c>
      <c r="Q386">
        <v>69380198</v>
      </c>
      <c r="R386">
        <v>3665512034</v>
      </c>
      <c r="S386">
        <v>172428816080</v>
      </c>
      <c r="T386" t="s">
        <v>4606</v>
      </c>
      <c r="U386" t="s">
        <v>4607</v>
      </c>
      <c r="V386" t="s">
        <v>4608</v>
      </c>
      <c r="Z386">
        <v>115.44786499999999</v>
      </c>
      <c r="AA386">
        <v>-8.6711130000000001</v>
      </c>
      <c r="AB386" t="s">
        <v>4609</v>
      </c>
      <c r="AC386" t="s">
        <v>229</v>
      </c>
      <c r="AL386" t="s">
        <v>217</v>
      </c>
      <c r="AM386" t="s">
        <v>4610</v>
      </c>
      <c r="AN386" t="s">
        <v>6</v>
      </c>
      <c r="AO386" s="57">
        <v>46151.371527777781</v>
      </c>
      <c r="AR386" t="s">
        <v>218</v>
      </c>
      <c r="AS386" t="s">
        <v>555</v>
      </c>
      <c r="AT386" t="s">
        <v>230</v>
      </c>
      <c r="AU386">
        <v>20260905</v>
      </c>
      <c r="AV386" t="s">
        <v>221</v>
      </c>
      <c r="AW386" t="s">
        <v>4611</v>
      </c>
      <c r="AX386" t="s">
        <v>222</v>
      </c>
      <c r="BA386" s="57">
        <v>46270.291666666664</v>
      </c>
      <c r="BB386" t="s">
        <v>4610</v>
      </c>
      <c r="BC386">
        <v>2026</v>
      </c>
      <c r="BD386">
        <v>9</v>
      </c>
      <c r="BE386">
        <v>5</v>
      </c>
      <c r="BF386" s="6">
        <f t="shared" ref="BF386:BF449" si="18">DATE(BC386,BD386,BE386)</f>
        <v>46270</v>
      </c>
      <c r="BG386">
        <f t="shared" ref="BG386:BG449" si="19">BF386-BA386</f>
        <v>-0.29166666666424135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KLUNGKUNG</v>
      </c>
    </row>
    <row r="387" spans="1:61">
      <c r="A387">
        <v>428</v>
      </c>
      <c r="B387">
        <v>1002572781</v>
      </c>
      <c r="C387">
        <v>3</v>
      </c>
      <c r="D387" t="s">
        <v>55</v>
      </c>
      <c r="E387">
        <v>5</v>
      </c>
      <c r="F387" t="s">
        <v>307</v>
      </c>
      <c r="G387" t="s">
        <v>126</v>
      </c>
      <c r="H387" t="s">
        <v>308</v>
      </c>
      <c r="I387" t="s">
        <v>212</v>
      </c>
      <c r="J387" t="s">
        <v>213</v>
      </c>
      <c r="K387" t="s">
        <v>149</v>
      </c>
      <c r="M387" t="s">
        <v>76</v>
      </c>
      <c r="N387" t="s">
        <v>581</v>
      </c>
      <c r="O387" s="57">
        <v>46270.368877314817</v>
      </c>
      <c r="P387" s="57">
        <v>46271.877615740741</v>
      </c>
      <c r="Q387">
        <v>69384314</v>
      </c>
      <c r="R387">
        <v>3135936071</v>
      </c>
      <c r="S387">
        <v>152320246389</v>
      </c>
      <c r="T387" t="s">
        <v>4612</v>
      </c>
      <c r="U387" t="s">
        <v>4613</v>
      </c>
      <c r="V387" t="s">
        <v>4614</v>
      </c>
      <c r="Z387">
        <v>112.7489564</v>
      </c>
      <c r="AA387">
        <v>-7.2725255000000004</v>
      </c>
      <c r="AB387" t="s">
        <v>4615</v>
      </c>
      <c r="AC387" t="s">
        <v>4616</v>
      </c>
      <c r="AL387" t="s">
        <v>217</v>
      </c>
      <c r="AM387" t="s">
        <v>4617</v>
      </c>
      <c r="AN387" t="s">
        <v>6</v>
      </c>
      <c r="AO387" s="57">
        <v>46151.371527777781</v>
      </c>
      <c r="AP387" s="57">
        <v>46271.458333333336</v>
      </c>
      <c r="AR387" t="s">
        <v>218</v>
      </c>
      <c r="AS387" t="s">
        <v>906</v>
      </c>
      <c r="AT387" t="s">
        <v>230</v>
      </c>
      <c r="AU387">
        <v>20260906</v>
      </c>
      <c r="AV387" t="s">
        <v>221</v>
      </c>
      <c r="AW387" t="s">
        <v>585</v>
      </c>
      <c r="AX387" t="s">
        <v>222</v>
      </c>
      <c r="BA387" s="57">
        <v>46271.458333333336</v>
      </c>
      <c r="BB387" t="s">
        <v>4617</v>
      </c>
      <c r="BC387">
        <v>2026</v>
      </c>
      <c r="BD387">
        <v>9</v>
      </c>
      <c r="BE387">
        <v>6</v>
      </c>
      <c r="BF387" s="6">
        <f t="shared" si="18"/>
        <v>46271</v>
      </c>
      <c r="BG387">
        <f t="shared" si="19"/>
        <v>-0.45833333333575865</v>
      </c>
      <c r="BH387" t="str">
        <f t="shared" si="20"/>
        <v>COMPLY</v>
      </c>
      <c r="BI387" t="str">
        <f>VLOOKUP(H387,Sheet2!$A$1:$B$270,2,FALSE)</f>
        <v>SURABAYA SELATAN</v>
      </c>
    </row>
    <row r="388" spans="1:61">
      <c r="A388">
        <v>430</v>
      </c>
      <c r="B388">
        <v>1002572774</v>
      </c>
      <c r="C388">
        <v>3</v>
      </c>
      <c r="D388" t="s">
        <v>55</v>
      </c>
      <c r="E388">
        <v>5</v>
      </c>
      <c r="F388" t="s">
        <v>227</v>
      </c>
      <c r="G388" t="s">
        <v>127</v>
      </c>
      <c r="H388" t="s">
        <v>228</v>
      </c>
      <c r="I388" t="s">
        <v>212</v>
      </c>
      <c r="J388" t="s">
        <v>213</v>
      </c>
      <c r="K388" t="s">
        <v>149</v>
      </c>
      <c r="M388" t="s">
        <v>76</v>
      </c>
      <c r="N388" t="s">
        <v>215</v>
      </c>
      <c r="O388" s="57">
        <v>46270.365069444444</v>
      </c>
      <c r="P388" s="57">
        <v>46270.726574074077</v>
      </c>
      <c r="Q388">
        <v>69384307</v>
      </c>
      <c r="S388">
        <v>152426928006</v>
      </c>
      <c r="T388" t="s">
        <v>4618</v>
      </c>
      <c r="U388" t="s">
        <v>4619</v>
      </c>
      <c r="V388" t="s">
        <v>4620</v>
      </c>
      <c r="Z388">
        <v>113.5322245</v>
      </c>
      <c r="AA388">
        <v>-7.1741431000000002</v>
      </c>
      <c r="AB388" t="s">
        <v>4621</v>
      </c>
      <c r="AC388" t="s">
        <v>229</v>
      </c>
      <c r="AL388" t="s">
        <v>217</v>
      </c>
      <c r="AM388" t="s">
        <v>4622</v>
      </c>
      <c r="AN388" t="s">
        <v>6</v>
      </c>
      <c r="AO388" s="57">
        <v>46151.371527777781</v>
      </c>
      <c r="AP388" s="57">
        <v>46271.333333333336</v>
      </c>
      <c r="AR388" t="s">
        <v>218</v>
      </c>
      <c r="AS388" t="s">
        <v>127</v>
      </c>
      <c r="AT388" t="s">
        <v>220</v>
      </c>
      <c r="AU388">
        <v>20260905</v>
      </c>
      <c r="AV388" t="s">
        <v>221</v>
      </c>
      <c r="AW388" t="s">
        <v>598</v>
      </c>
      <c r="AX388" t="s">
        <v>222</v>
      </c>
      <c r="BA388" s="57">
        <v>46271.333333333336</v>
      </c>
      <c r="BB388" t="s">
        <v>4622</v>
      </c>
      <c r="BC388">
        <v>2026</v>
      </c>
      <c r="BD388">
        <v>9</v>
      </c>
      <c r="BE388">
        <v>5</v>
      </c>
      <c r="BF388" s="6">
        <f t="shared" si="18"/>
        <v>46270</v>
      </c>
      <c r="BG388">
        <f t="shared" si="19"/>
        <v>-1.3333333333357587</v>
      </c>
      <c r="BH388" t="str">
        <f t="shared" si="20"/>
        <v>COMPLY</v>
      </c>
      <c r="BI388" t="str">
        <f>VLOOKUP(H388,Sheet2!$A$1:$B$270,2,FALSE)</f>
        <v>MADURA</v>
      </c>
    </row>
    <row r="389" spans="1:61">
      <c r="A389">
        <v>431</v>
      </c>
      <c r="B389">
        <v>1002572940</v>
      </c>
      <c r="C389">
        <v>3</v>
      </c>
      <c r="D389" t="s">
        <v>42</v>
      </c>
      <c r="E389">
        <v>5</v>
      </c>
      <c r="F389" t="s">
        <v>232</v>
      </c>
      <c r="G389" t="s">
        <v>101</v>
      </c>
      <c r="H389" t="s">
        <v>259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46270.477048611108</v>
      </c>
      <c r="P389" s="57">
        <v>46272.516701388886</v>
      </c>
      <c r="Q389">
        <v>69384408</v>
      </c>
      <c r="S389">
        <v>152316231936</v>
      </c>
      <c r="T389" t="s">
        <v>4623</v>
      </c>
      <c r="U389" t="s">
        <v>4624</v>
      </c>
      <c r="V389" t="s">
        <v>4625</v>
      </c>
      <c r="Z389">
        <v>112.715603</v>
      </c>
      <c r="AA389">
        <v>-7.4504859999999997</v>
      </c>
      <c r="AB389" t="s">
        <v>4626</v>
      </c>
      <c r="AC389" t="s">
        <v>236</v>
      </c>
      <c r="AL389" t="s">
        <v>217</v>
      </c>
      <c r="AM389" t="s">
        <v>4627</v>
      </c>
      <c r="AN389" t="s">
        <v>6</v>
      </c>
      <c r="AO389" s="57">
        <v>46151.486087962963</v>
      </c>
      <c r="AP389" s="57">
        <v>46271.458333333336</v>
      </c>
      <c r="AR389" t="s">
        <v>218</v>
      </c>
      <c r="AS389" t="s">
        <v>232</v>
      </c>
      <c r="AT389" t="s">
        <v>230</v>
      </c>
      <c r="AU389">
        <v>20260907</v>
      </c>
      <c r="AV389" t="s">
        <v>221</v>
      </c>
      <c r="AW389" t="s">
        <v>882</v>
      </c>
      <c r="AX389" t="s">
        <v>222</v>
      </c>
      <c r="BA389" s="57">
        <v>46271.458333333336</v>
      </c>
      <c r="BB389" t="s">
        <v>4627</v>
      </c>
      <c r="BC389">
        <v>2026</v>
      </c>
      <c r="BD389">
        <v>9</v>
      </c>
      <c r="BE389">
        <v>7</v>
      </c>
      <c r="BF389" s="6">
        <f t="shared" si="18"/>
        <v>46272</v>
      </c>
      <c r="BG389">
        <f t="shared" si="19"/>
        <v>0.54166666666424135</v>
      </c>
      <c r="BH389" t="str">
        <f t="shared" si="20"/>
        <v>COMPLY</v>
      </c>
      <c r="BI389" t="str">
        <f>VLOOKUP(H389,Sheet2!$A$1:$B$270,2,FALSE)</f>
        <v>SIDOARJO</v>
      </c>
    </row>
    <row r="390" spans="1:61">
      <c r="A390">
        <v>433</v>
      </c>
      <c r="B390">
        <v>1002572946</v>
      </c>
      <c r="C390">
        <v>3</v>
      </c>
      <c r="D390" t="s">
        <v>38</v>
      </c>
      <c r="E390">
        <v>5</v>
      </c>
      <c r="F390" t="s">
        <v>90</v>
      </c>
      <c r="G390" t="s">
        <v>98</v>
      </c>
      <c r="H390" t="s">
        <v>394</v>
      </c>
      <c r="I390" t="s">
        <v>212</v>
      </c>
      <c r="J390" t="s">
        <v>213</v>
      </c>
      <c r="K390" t="s">
        <v>149</v>
      </c>
      <c r="M390" t="s">
        <v>76</v>
      </c>
      <c r="N390" t="s">
        <v>215</v>
      </c>
      <c r="O390" s="57">
        <v>46270.47861111111</v>
      </c>
      <c r="P390" s="57">
        <v>46270.849120370367</v>
      </c>
      <c r="Q390">
        <v>69368920</v>
      </c>
      <c r="S390">
        <v>152622209379</v>
      </c>
      <c r="T390" t="s">
        <v>4628</v>
      </c>
      <c r="U390" t="s">
        <v>4629</v>
      </c>
      <c r="V390" t="s">
        <v>4630</v>
      </c>
      <c r="Z390">
        <v>111.7630050348</v>
      </c>
      <c r="AA390">
        <v>-8.1716943769274302</v>
      </c>
      <c r="AB390" t="s">
        <v>4631</v>
      </c>
      <c r="AC390" t="s">
        <v>229</v>
      </c>
      <c r="AL390" t="s">
        <v>217</v>
      </c>
      <c r="AM390" t="s">
        <v>4632</v>
      </c>
      <c r="AN390" t="s">
        <v>6</v>
      </c>
      <c r="AO390" s="57">
        <v>46151.486087962963</v>
      </c>
      <c r="AR390" t="s">
        <v>218</v>
      </c>
      <c r="AS390" t="s">
        <v>98</v>
      </c>
      <c r="AT390" t="s">
        <v>230</v>
      </c>
      <c r="AU390">
        <v>20260905</v>
      </c>
      <c r="AV390" t="s">
        <v>221</v>
      </c>
      <c r="AW390" t="s">
        <v>546</v>
      </c>
      <c r="AX390" t="s">
        <v>222</v>
      </c>
      <c r="BA390" s="57">
        <v>46270.291666666664</v>
      </c>
      <c r="BB390" t="s">
        <v>4632</v>
      </c>
      <c r="BC390">
        <v>2026</v>
      </c>
      <c r="BD390">
        <v>9</v>
      </c>
      <c r="BE390">
        <v>5</v>
      </c>
      <c r="BF390" s="6">
        <f t="shared" si="18"/>
        <v>46270</v>
      </c>
      <c r="BG390">
        <f t="shared" si="19"/>
        <v>-0.29166666666424135</v>
      </c>
      <c r="BH390" t="str">
        <f t="shared" si="20"/>
        <v>COMPLY</v>
      </c>
      <c r="BI390" t="str">
        <f>VLOOKUP(H390,Sheet2!$A$1:$B$270,2,FALSE)</f>
        <v>BLITAR</v>
      </c>
    </row>
    <row r="391" spans="1:61">
      <c r="A391">
        <v>434</v>
      </c>
      <c r="B391">
        <v>1002573313</v>
      </c>
      <c r="C391">
        <v>3</v>
      </c>
      <c r="D391" t="s">
        <v>45</v>
      </c>
      <c r="E391">
        <v>5</v>
      </c>
      <c r="F391" t="s">
        <v>210</v>
      </c>
      <c r="G391" t="s">
        <v>115</v>
      </c>
      <c r="H391" t="s">
        <v>395</v>
      </c>
      <c r="I391" t="s">
        <v>212</v>
      </c>
      <c r="J391" t="s">
        <v>213</v>
      </c>
      <c r="K391" t="s">
        <v>149</v>
      </c>
      <c r="M391" t="s">
        <v>76</v>
      </c>
      <c r="N391" t="s">
        <v>215</v>
      </c>
      <c r="O391" s="57">
        <v>46270.674351851849</v>
      </c>
      <c r="P391" s="57">
        <v>46270.729120370372</v>
      </c>
      <c r="Q391">
        <v>69381193</v>
      </c>
      <c r="S391">
        <v>172602203032</v>
      </c>
      <c r="T391" t="s">
        <v>1331</v>
      </c>
      <c r="U391" t="s">
        <v>4633</v>
      </c>
      <c r="V391" t="s">
        <v>4634</v>
      </c>
      <c r="Z391">
        <v>116.14947398</v>
      </c>
      <c r="AA391">
        <v>-8.6809139829999999</v>
      </c>
      <c r="AB391" t="s">
        <v>1333</v>
      </c>
      <c r="AC391" t="s">
        <v>216</v>
      </c>
      <c r="AL391" t="s">
        <v>217</v>
      </c>
      <c r="AM391" t="s">
        <v>4635</v>
      </c>
      <c r="AN391" t="s">
        <v>6</v>
      </c>
      <c r="AO391" s="57">
        <v>46151.684525462966</v>
      </c>
      <c r="AR391" t="s">
        <v>218</v>
      </c>
      <c r="AS391" t="s">
        <v>900</v>
      </c>
      <c r="AT391" t="s">
        <v>230</v>
      </c>
      <c r="AU391">
        <v>20260905</v>
      </c>
      <c r="AV391" t="s">
        <v>221</v>
      </c>
      <c r="AW391" t="s">
        <v>545</v>
      </c>
      <c r="AX391" t="s">
        <v>222</v>
      </c>
      <c r="BA391" s="57">
        <v>46270.291666666664</v>
      </c>
      <c r="BB391" t="s">
        <v>4635</v>
      </c>
      <c r="BC391">
        <v>2026</v>
      </c>
      <c r="BD391">
        <v>9</v>
      </c>
      <c r="BE391">
        <v>5</v>
      </c>
      <c r="BF391" s="6">
        <f t="shared" si="18"/>
        <v>46270</v>
      </c>
      <c r="BG391">
        <f t="shared" si="19"/>
        <v>-0.29166666666424135</v>
      </c>
      <c r="BH391" t="str">
        <f t="shared" si="20"/>
        <v>COMPLY</v>
      </c>
      <c r="BI391" t="str">
        <f>VLOOKUP(H391,Sheet2!$A$1:$B$270,2,FALSE)</f>
        <v>SELONG</v>
      </c>
    </row>
    <row r="392" spans="1:61">
      <c r="A392">
        <v>435</v>
      </c>
      <c r="B392">
        <v>1002572970</v>
      </c>
      <c r="C392">
        <v>3</v>
      </c>
      <c r="D392" t="s">
        <v>42</v>
      </c>
      <c r="E392">
        <v>5</v>
      </c>
      <c r="F392" t="s">
        <v>232</v>
      </c>
      <c r="G392" t="s">
        <v>101</v>
      </c>
      <c r="H392" t="s">
        <v>259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46270.493715277778</v>
      </c>
      <c r="P392" s="57">
        <v>46270.91920138889</v>
      </c>
      <c r="Q392">
        <v>69384404</v>
      </c>
      <c r="S392">
        <v>152316231937</v>
      </c>
      <c r="T392" t="s">
        <v>3106</v>
      </c>
      <c r="U392" t="s">
        <v>4636</v>
      </c>
      <c r="V392" t="s">
        <v>4637</v>
      </c>
      <c r="Z392">
        <v>112.70555922514799</v>
      </c>
      <c r="AA392">
        <v>-7.4475394274434104</v>
      </c>
      <c r="AB392" t="s">
        <v>4638</v>
      </c>
      <c r="AC392" t="s">
        <v>216</v>
      </c>
      <c r="AL392" t="s">
        <v>217</v>
      </c>
      <c r="AM392" t="s">
        <v>1784</v>
      </c>
      <c r="AN392" t="s">
        <v>6</v>
      </c>
      <c r="AO392" s="57">
        <v>46151.496469907404</v>
      </c>
      <c r="AP392" s="57">
        <v>46272.333333333336</v>
      </c>
      <c r="AR392" t="s">
        <v>218</v>
      </c>
      <c r="AS392" t="s">
        <v>232</v>
      </c>
      <c r="AT392" t="s">
        <v>230</v>
      </c>
      <c r="AU392">
        <v>20260905</v>
      </c>
      <c r="AV392" t="s">
        <v>221</v>
      </c>
      <c r="AW392" t="s">
        <v>886</v>
      </c>
      <c r="AX392" t="s">
        <v>222</v>
      </c>
      <c r="BA392" s="57">
        <v>46272.333333333336</v>
      </c>
      <c r="BB392" t="s">
        <v>1784</v>
      </c>
      <c r="BC392">
        <v>2026</v>
      </c>
      <c r="BD392">
        <v>9</v>
      </c>
      <c r="BE392">
        <v>5</v>
      </c>
      <c r="BF392" s="6">
        <f t="shared" si="18"/>
        <v>46270</v>
      </c>
      <c r="BG392">
        <f t="shared" si="19"/>
        <v>-2.3333333333357587</v>
      </c>
      <c r="BH392" t="str">
        <f t="shared" si="20"/>
        <v>COMPLY</v>
      </c>
      <c r="BI392" t="str">
        <f>VLOOKUP(H392,Sheet2!$A$1:$B$270,2,FALSE)</f>
        <v>SIDOARJO</v>
      </c>
    </row>
    <row r="393" spans="1:61">
      <c r="A393">
        <v>437</v>
      </c>
      <c r="B393">
        <v>1002572964</v>
      </c>
      <c r="C393">
        <v>3</v>
      </c>
      <c r="D393" t="s">
        <v>59</v>
      </c>
      <c r="E393">
        <v>4</v>
      </c>
      <c r="F393" t="s">
        <v>242</v>
      </c>
      <c r="G393" t="s">
        <v>1540</v>
      </c>
      <c r="H393" t="s">
        <v>1541</v>
      </c>
      <c r="I393" t="s">
        <v>212</v>
      </c>
      <c r="J393" t="s">
        <v>213</v>
      </c>
      <c r="K393" t="s">
        <v>149</v>
      </c>
      <c r="M393" t="s">
        <v>76</v>
      </c>
      <c r="N393" t="s">
        <v>215</v>
      </c>
      <c r="O393" s="57">
        <v>46270.491018518522</v>
      </c>
      <c r="P393" s="57">
        <v>46270.546770833331</v>
      </c>
      <c r="Q393">
        <v>69382428</v>
      </c>
      <c r="S393">
        <v>141373127591</v>
      </c>
      <c r="T393" t="s">
        <v>1542</v>
      </c>
      <c r="U393" t="s">
        <v>4639</v>
      </c>
      <c r="V393" t="s">
        <v>4640</v>
      </c>
      <c r="Z393">
        <v>109.93605700000001</v>
      </c>
      <c r="AA393">
        <v>-7.4980890000000002</v>
      </c>
      <c r="AB393" t="s">
        <v>1545</v>
      </c>
      <c r="AC393" t="s">
        <v>284</v>
      </c>
      <c r="AL393" t="s">
        <v>217</v>
      </c>
      <c r="AM393" t="s">
        <v>4641</v>
      </c>
      <c r="AN393" t="s">
        <v>6</v>
      </c>
      <c r="AO393" s="57">
        <v>46151.496469907404</v>
      </c>
      <c r="AR393" t="s">
        <v>218</v>
      </c>
      <c r="AS393" t="s">
        <v>219</v>
      </c>
      <c r="AT393" t="s">
        <v>230</v>
      </c>
      <c r="AU393">
        <v>20260905</v>
      </c>
      <c r="AV393" t="s">
        <v>221</v>
      </c>
      <c r="AW393" t="s">
        <v>599</v>
      </c>
      <c r="AX393" t="s">
        <v>222</v>
      </c>
      <c r="BA393" s="57">
        <v>46270.291666666664</v>
      </c>
      <c r="BB393" t="s">
        <v>4641</v>
      </c>
      <c r="BC393">
        <v>2026</v>
      </c>
      <c r="BD393">
        <v>9</v>
      </c>
      <c r="BE393">
        <v>5</v>
      </c>
      <c r="BF393" s="6">
        <f t="shared" si="18"/>
        <v>46270</v>
      </c>
      <c r="BG393">
        <f t="shared" si="19"/>
        <v>-0.29166666666424135</v>
      </c>
      <c r="BH393" t="str">
        <f t="shared" si="20"/>
        <v>COMPLY</v>
      </c>
      <c r="BI393" t="e">
        <f>VLOOKUP(H393,Sheet2!$A$1:$B$270,2,FALSE)</f>
        <v>#N/A</v>
      </c>
    </row>
    <row r="394" spans="1:61">
      <c r="A394">
        <v>439</v>
      </c>
      <c r="B394">
        <v>1002573183</v>
      </c>
      <c r="C394">
        <v>3</v>
      </c>
      <c r="D394" t="s">
        <v>55</v>
      </c>
      <c r="E394">
        <v>5</v>
      </c>
      <c r="F394" t="s">
        <v>227</v>
      </c>
      <c r="G394" t="s">
        <v>127</v>
      </c>
      <c r="H394" t="s">
        <v>323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46270.604120370372</v>
      </c>
      <c r="P394" s="57">
        <v>46271.647916666669</v>
      </c>
      <c r="Q394">
        <v>69384558</v>
      </c>
      <c r="S394">
        <v>152431232560</v>
      </c>
      <c r="T394" t="s">
        <v>4642</v>
      </c>
      <c r="U394" t="s">
        <v>4643</v>
      </c>
      <c r="V394" t="s">
        <v>4644</v>
      </c>
      <c r="Z394">
        <v>113.82769245654301</v>
      </c>
      <c r="AA394">
        <v>-6.9894821076706597</v>
      </c>
      <c r="AB394" t="s">
        <v>4645</v>
      </c>
      <c r="AC394" t="s">
        <v>216</v>
      </c>
      <c r="AL394" t="s">
        <v>217</v>
      </c>
      <c r="AM394" t="s">
        <v>3038</v>
      </c>
      <c r="AN394" t="s">
        <v>6</v>
      </c>
      <c r="AO394" s="57">
        <v>46151.61109953704</v>
      </c>
      <c r="AP394" s="57">
        <v>46271.458333333336</v>
      </c>
      <c r="AR394" t="s">
        <v>218</v>
      </c>
      <c r="AS394" t="s">
        <v>219</v>
      </c>
      <c r="AT394" t="s">
        <v>220</v>
      </c>
      <c r="AU394">
        <v>20260906</v>
      </c>
      <c r="AV394" t="s">
        <v>221</v>
      </c>
      <c r="AW394" t="s">
        <v>1977</v>
      </c>
      <c r="AX394" t="s">
        <v>222</v>
      </c>
      <c r="BA394" s="57">
        <v>46271.458333333336</v>
      </c>
      <c r="BB394" t="s">
        <v>3038</v>
      </c>
      <c r="BC394">
        <v>2026</v>
      </c>
      <c r="BD394">
        <v>9</v>
      </c>
      <c r="BE394">
        <v>6</v>
      </c>
      <c r="BF394" s="6">
        <f t="shared" si="18"/>
        <v>46271</v>
      </c>
      <c r="BG394">
        <f t="shared" si="19"/>
        <v>-0.45833333333575865</v>
      </c>
      <c r="BH394" t="str">
        <f t="shared" si="20"/>
        <v>COMPLY</v>
      </c>
      <c r="BI394" t="str">
        <f>VLOOKUP(H394,Sheet2!$A$1:$B$270,2,FALSE)</f>
        <v>MADURA</v>
      </c>
    </row>
    <row r="395" spans="1:61">
      <c r="A395">
        <v>440</v>
      </c>
      <c r="B395">
        <v>1002573185</v>
      </c>
      <c r="C395">
        <v>3</v>
      </c>
      <c r="D395" t="s">
        <v>59</v>
      </c>
      <c r="E395">
        <v>4</v>
      </c>
      <c r="F395" t="s">
        <v>223</v>
      </c>
      <c r="G395" t="s">
        <v>314</v>
      </c>
      <c r="H395" t="s">
        <v>868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46270.604120370372</v>
      </c>
      <c r="P395" s="57">
        <v>46271.502002314817</v>
      </c>
      <c r="Q395">
        <v>69384557</v>
      </c>
      <c r="S395">
        <v>143395106896</v>
      </c>
      <c r="T395" t="s">
        <v>4646</v>
      </c>
      <c r="U395" t="s">
        <v>4647</v>
      </c>
      <c r="V395" t="s">
        <v>4648</v>
      </c>
      <c r="Z395">
        <v>109.477571</v>
      </c>
      <c r="AA395">
        <v>-7.4778260000000003</v>
      </c>
      <c r="AB395" t="s">
        <v>4649</v>
      </c>
      <c r="AC395" t="s">
        <v>236</v>
      </c>
      <c r="AL395" t="s">
        <v>217</v>
      </c>
      <c r="AM395" t="s">
        <v>4650</v>
      </c>
      <c r="AN395" t="s">
        <v>6</v>
      </c>
      <c r="AO395" s="57">
        <v>46151.61109953704</v>
      </c>
      <c r="AP395" s="57">
        <v>46271.625</v>
      </c>
      <c r="AR395" t="s">
        <v>218</v>
      </c>
      <c r="AS395" t="s">
        <v>917</v>
      </c>
      <c r="AT395" t="s">
        <v>230</v>
      </c>
      <c r="AU395">
        <v>20260906</v>
      </c>
      <c r="AV395" t="s">
        <v>221</v>
      </c>
      <c r="AW395" t="s">
        <v>881</v>
      </c>
      <c r="AX395" t="s">
        <v>222</v>
      </c>
      <c r="BA395" s="57">
        <v>46271.625</v>
      </c>
      <c r="BB395" t="s">
        <v>4650</v>
      </c>
      <c r="BC395">
        <v>2026</v>
      </c>
      <c r="BD395">
        <v>9</v>
      </c>
      <c r="BE395">
        <v>6</v>
      </c>
      <c r="BF395" s="6">
        <f t="shared" si="18"/>
        <v>46271</v>
      </c>
      <c r="BG395">
        <f t="shared" si="19"/>
        <v>-0.625</v>
      </c>
      <c r="BH395" t="str">
        <f t="shared" si="20"/>
        <v>COMPLY</v>
      </c>
      <c r="BI395" t="e">
        <f>VLOOKUP(H395,Sheet2!$A$1:$B$270,2,FALSE)</f>
        <v>#N/A</v>
      </c>
    </row>
    <row r="396" spans="1:61">
      <c r="A396">
        <v>441</v>
      </c>
      <c r="B396">
        <v>1002573181</v>
      </c>
      <c r="C396">
        <v>3</v>
      </c>
      <c r="D396" t="s">
        <v>59</v>
      </c>
      <c r="E396">
        <v>4</v>
      </c>
      <c r="F396" t="s">
        <v>242</v>
      </c>
      <c r="G396" t="s">
        <v>600</v>
      </c>
      <c r="H396" t="s">
        <v>601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46270.602037037039</v>
      </c>
      <c r="P396" s="57">
        <v>46271.539942129632</v>
      </c>
      <c r="Q396">
        <v>69384556</v>
      </c>
      <c r="S396">
        <v>141149110858</v>
      </c>
      <c r="T396" t="s">
        <v>4651</v>
      </c>
      <c r="U396" t="s">
        <v>4652</v>
      </c>
      <c r="V396" t="s">
        <v>4653</v>
      </c>
      <c r="Z396">
        <v>110.0471995</v>
      </c>
      <c r="AA396">
        <v>-7.3321527</v>
      </c>
      <c r="AB396" t="s">
        <v>4654</v>
      </c>
      <c r="AC396" t="s">
        <v>236</v>
      </c>
      <c r="AL396" t="s">
        <v>217</v>
      </c>
      <c r="AM396" t="s">
        <v>4655</v>
      </c>
      <c r="AN396" t="s">
        <v>6</v>
      </c>
      <c r="AO396" s="57">
        <v>46151.61109953704</v>
      </c>
      <c r="AP396" s="57">
        <v>46271.541666666664</v>
      </c>
      <c r="AR396" t="s">
        <v>218</v>
      </c>
      <c r="AS396" t="s">
        <v>919</v>
      </c>
      <c r="AT396" t="s">
        <v>230</v>
      </c>
      <c r="AU396">
        <v>20260906</v>
      </c>
      <c r="AV396" t="s">
        <v>221</v>
      </c>
      <c r="AW396" t="s">
        <v>883</v>
      </c>
      <c r="AX396" t="s">
        <v>222</v>
      </c>
      <c r="BA396" s="57">
        <v>46271.541666666664</v>
      </c>
      <c r="BB396" t="s">
        <v>4655</v>
      </c>
      <c r="BC396">
        <v>2026</v>
      </c>
      <c r="BD396">
        <v>9</v>
      </c>
      <c r="BE396">
        <v>6</v>
      </c>
      <c r="BF396" s="6">
        <f t="shared" si="18"/>
        <v>46271</v>
      </c>
      <c r="BG396">
        <f t="shared" si="19"/>
        <v>-0.54166666666424135</v>
      </c>
      <c r="BH396" t="str">
        <f t="shared" si="20"/>
        <v>COMPLY</v>
      </c>
      <c r="BI396" t="e">
        <f>VLOOKUP(H396,Sheet2!$A$1:$B$270,2,FALSE)</f>
        <v>#N/A</v>
      </c>
    </row>
    <row r="397" spans="1:61">
      <c r="A397">
        <v>442</v>
      </c>
      <c r="B397">
        <v>1002573191</v>
      </c>
      <c r="C397">
        <v>3</v>
      </c>
      <c r="D397" t="s">
        <v>55</v>
      </c>
      <c r="E397">
        <v>5</v>
      </c>
      <c r="F397" t="s">
        <v>261</v>
      </c>
      <c r="G397" t="s">
        <v>122</v>
      </c>
      <c r="H397" t="s">
        <v>347</v>
      </c>
      <c r="I397" t="s">
        <v>212</v>
      </c>
      <c r="J397" t="s">
        <v>213</v>
      </c>
      <c r="K397" t="s">
        <v>149</v>
      </c>
      <c r="M397" t="s">
        <v>76</v>
      </c>
      <c r="N397" t="s">
        <v>215</v>
      </c>
      <c r="O397" s="57">
        <v>46270.606585648151</v>
      </c>
      <c r="P397" s="57">
        <v>46270.906006944446</v>
      </c>
      <c r="Q397">
        <v>69383137</v>
      </c>
      <c r="S397">
        <v>152421261555</v>
      </c>
      <c r="T397" t="s">
        <v>2589</v>
      </c>
      <c r="U397" t="s">
        <v>4656</v>
      </c>
      <c r="V397" t="s">
        <v>4657</v>
      </c>
      <c r="Z397">
        <v>112.650818</v>
      </c>
      <c r="AA397">
        <v>-7.1781110000000004</v>
      </c>
      <c r="AB397" t="s">
        <v>2592</v>
      </c>
      <c r="AC397" t="s">
        <v>216</v>
      </c>
      <c r="AL397" t="s">
        <v>217</v>
      </c>
      <c r="AM397" t="s">
        <v>4658</v>
      </c>
      <c r="AN397" t="s">
        <v>6</v>
      </c>
      <c r="AO397" s="57">
        <v>46151.61109953704</v>
      </c>
      <c r="AR397" t="s">
        <v>218</v>
      </c>
      <c r="AS397" t="s">
        <v>122</v>
      </c>
      <c r="AT397" t="s">
        <v>230</v>
      </c>
      <c r="AU397">
        <v>20260905</v>
      </c>
      <c r="AV397" t="s">
        <v>221</v>
      </c>
      <c r="AW397" t="s">
        <v>572</v>
      </c>
      <c r="AX397" t="s">
        <v>222</v>
      </c>
      <c r="BA397" s="57">
        <v>46270.291666666664</v>
      </c>
      <c r="BB397" t="s">
        <v>4658</v>
      </c>
      <c r="BC397">
        <v>2026</v>
      </c>
      <c r="BD397">
        <v>9</v>
      </c>
      <c r="BE397">
        <v>5</v>
      </c>
      <c r="BF397" s="6">
        <f t="shared" si="18"/>
        <v>46270</v>
      </c>
      <c r="BG397">
        <f t="shared" si="19"/>
        <v>-0.29166666666424135</v>
      </c>
      <c r="BH397" t="str">
        <f t="shared" si="20"/>
        <v>COMPLY</v>
      </c>
      <c r="BI397" t="str">
        <f>VLOOKUP(H397,Sheet2!$A$1:$B$270,2,FALSE)</f>
        <v>GRESIK</v>
      </c>
    </row>
    <row r="398" spans="1:61">
      <c r="A398">
        <v>443</v>
      </c>
      <c r="B398">
        <v>1002572978</v>
      </c>
      <c r="C398">
        <v>3</v>
      </c>
      <c r="D398" t="s">
        <v>34</v>
      </c>
      <c r="E398">
        <v>5</v>
      </c>
      <c r="F398" t="s">
        <v>563</v>
      </c>
      <c r="G398" t="s">
        <v>83</v>
      </c>
      <c r="H398" t="s">
        <v>379</v>
      </c>
      <c r="I398" t="s">
        <v>212</v>
      </c>
      <c r="J398" t="s">
        <v>213</v>
      </c>
      <c r="K398" t="s">
        <v>149</v>
      </c>
      <c r="M398" t="s">
        <v>76</v>
      </c>
      <c r="N398" t="s">
        <v>215</v>
      </c>
      <c r="O398" s="57">
        <v>46270.496678240743</v>
      </c>
      <c r="P398" s="57">
        <v>46270.82603009259</v>
      </c>
      <c r="Q398">
        <v>69382784</v>
      </c>
      <c r="S398">
        <v>172422212678</v>
      </c>
      <c r="T398" t="s">
        <v>2923</v>
      </c>
      <c r="U398" t="s">
        <v>4659</v>
      </c>
      <c r="V398" t="s">
        <v>4660</v>
      </c>
      <c r="Z398">
        <v>115.236397</v>
      </c>
      <c r="AA398">
        <v>-8.6232570000000006</v>
      </c>
      <c r="AB398" t="s">
        <v>2926</v>
      </c>
      <c r="AC398" t="s">
        <v>229</v>
      </c>
      <c r="AL398" t="s">
        <v>217</v>
      </c>
      <c r="AM398" t="s">
        <v>2859</v>
      </c>
      <c r="AN398" t="s">
        <v>6</v>
      </c>
      <c r="AO398" s="57">
        <v>46151.506898148145</v>
      </c>
      <c r="AR398" t="s">
        <v>218</v>
      </c>
      <c r="AS398" t="s">
        <v>1520</v>
      </c>
      <c r="AT398" t="s">
        <v>230</v>
      </c>
      <c r="AU398">
        <v>20260905</v>
      </c>
      <c r="AV398" t="s">
        <v>221</v>
      </c>
      <c r="AW398" t="s">
        <v>2776</v>
      </c>
      <c r="AX398" t="s">
        <v>222</v>
      </c>
      <c r="BA398" s="57">
        <v>46270.291666666664</v>
      </c>
      <c r="BB398" t="s">
        <v>2859</v>
      </c>
      <c r="BC398">
        <v>2026</v>
      </c>
      <c r="BD398">
        <v>9</v>
      </c>
      <c r="BE398">
        <v>5</v>
      </c>
      <c r="BF398" s="6">
        <f t="shared" si="18"/>
        <v>46270</v>
      </c>
      <c r="BG398">
        <f t="shared" si="19"/>
        <v>-0.29166666666424135</v>
      </c>
      <c r="BH398" t="str">
        <f t="shared" si="20"/>
        <v>COMPLY</v>
      </c>
      <c r="BI398" t="str">
        <f>VLOOKUP(H398,Sheet2!$A$1:$B$270,2,FALSE)</f>
        <v>SANUR</v>
      </c>
    </row>
    <row r="399" spans="1:61">
      <c r="A399">
        <v>445</v>
      </c>
      <c r="B399">
        <v>1002573403</v>
      </c>
      <c r="C399">
        <v>3</v>
      </c>
      <c r="D399" t="s">
        <v>55</v>
      </c>
      <c r="E399">
        <v>5</v>
      </c>
      <c r="F399" t="s">
        <v>227</v>
      </c>
      <c r="G399" t="s">
        <v>127</v>
      </c>
      <c r="H399" t="s">
        <v>228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46270.781215277777</v>
      </c>
      <c r="P399" s="57">
        <v>46271.647789351853</v>
      </c>
      <c r="Q399">
        <v>69384643</v>
      </c>
      <c r="S399">
        <v>152426928654</v>
      </c>
      <c r="T399" t="s">
        <v>4661</v>
      </c>
      <c r="U399" t="s">
        <v>4662</v>
      </c>
      <c r="V399" t="s">
        <v>4663</v>
      </c>
      <c r="Z399">
        <v>113.4991654</v>
      </c>
      <c r="AA399">
        <v>-7.1190151999999998</v>
      </c>
      <c r="AB399" t="s">
        <v>4664</v>
      </c>
      <c r="AC399" t="s">
        <v>216</v>
      </c>
      <c r="AL399" t="s">
        <v>217</v>
      </c>
      <c r="AM399" t="s">
        <v>4665</v>
      </c>
      <c r="AN399" t="s">
        <v>6</v>
      </c>
      <c r="AO399" s="57">
        <v>46151.788148148145</v>
      </c>
      <c r="AP399" s="57">
        <v>46271.625</v>
      </c>
      <c r="AR399" t="s">
        <v>218</v>
      </c>
      <c r="AS399" t="s">
        <v>127</v>
      </c>
      <c r="AT399" t="s">
        <v>220</v>
      </c>
      <c r="AU399">
        <v>20260906</v>
      </c>
      <c r="AV399" t="s">
        <v>221</v>
      </c>
      <c r="AW399" t="s">
        <v>3620</v>
      </c>
      <c r="AX399" t="s">
        <v>222</v>
      </c>
      <c r="BA399" s="57">
        <v>46271.625</v>
      </c>
      <c r="BB399" t="s">
        <v>4665</v>
      </c>
      <c r="BC399">
        <v>2026</v>
      </c>
      <c r="BD399">
        <v>9</v>
      </c>
      <c r="BE399">
        <v>6</v>
      </c>
      <c r="BF399" s="6">
        <f t="shared" si="18"/>
        <v>46271</v>
      </c>
      <c r="BG399">
        <f t="shared" si="19"/>
        <v>-0.625</v>
      </c>
      <c r="BH399" t="str">
        <f t="shared" si="20"/>
        <v>COMPLY</v>
      </c>
      <c r="BI399" t="str">
        <f>VLOOKUP(H399,Sheet2!$A$1:$B$270,2,FALSE)</f>
        <v>MADURA</v>
      </c>
    </row>
    <row r="400" spans="1:61">
      <c r="A400">
        <v>446</v>
      </c>
      <c r="B400">
        <v>1002573337</v>
      </c>
      <c r="C400">
        <v>3</v>
      </c>
      <c r="D400" t="s">
        <v>59</v>
      </c>
      <c r="E400">
        <v>4</v>
      </c>
      <c r="F400" t="s">
        <v>549</v>
      </c>
      <c r="G400" t="s">
        <v>1694</v>
      </c>
      <c r="H400" t="s">
        <v>3339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46270.691620370373</v>
      </c>
      <c r="P400" s="57">
        <v>46273.763460648152</v>
      </c>
      <c r="Q400">
        <v>69384620</v>
      </c>
      <c r="S400">
        <v>146133133203</v>
      </c>
      <c r="T400" t="s">
        <v>4666</v>
      </c>
      <c r="U400" t="s">
        <v>4667</v>
      </c>
      <c r="V400" t="s">
        <v>4668</v>
      </c>
      <c r="Z400">
        <v>110.3503597</v>
      </c>
      <c r="AA400">
        <v>-7.7033744999999998</v>
      </c>
      <c r="AB400" t="s">
        <v>4669</v>
      </c>
      <c r="AC400" t="s">
        <v>236</v>
      </c>
      <c r="AL400" t="s">
        <v>217</v>
      </c>
      <c r="AM400" t="s">
        <v>4670</v>
      </c>
      <c r="AN400" t="s">
        <v>6</v>
      </c>
      <c r="AO400" s="57">
        <v>46151.69431712963</v>
      </c>
      <c r="AP400" s="57">
        <v>46273.333333333336</v>
      </c>
      <c r="AR400" t="s">
        <v>218</v>
      </c>
      <c r="AS400" t="s">
        <v>219</v>
      </c>
      <c r="AT400" t="s">
        <v>230</v>
      </c>
      <c r="AU400">
        <v>20260908</v>
      </c>
      <c r="AV400" t="s">
        <v>221</v>
      </c>
      <c r="AW400" t="s">
        <v>2094</v>
      </c>
      <c r="AX400" t="s">
        <v>222</v>
      </c>
      <c r="BA400" s="57">
        <v>46273.333333333336</v>
      </c>
      <c r="BB400" t="s">
        <v>4670</v>
      </c>
      <c r="BC400">
        <v>2026</v>
      </c>
      <c r="BD400">
        <v>9</v>
      </c>
      <c r="BE400">
        <v>8</v>
      </c>
      <c r="BF400" s="6">
        <f t="shared" si="18"/>
        <v>46273</v>
      </c>
      <c r="BG400">
        <f t="shared" si="19"/>
        <v>-0.33333333333575865</v>
      </c>
      <c r="BH400" t="str">
        <f t="shared" si="20"/>
        <v>COMPLY</v>
      </c>
      <c r="BI400" t="e">
        <f>VLOOKUP(H400,Sheet2!$A$1:$B$270,2,FALSE)</f>
        <v>#N/A</v>
      </c>
    </row>
    <row r="401" spans="1:61">
      <c r="A401">
        <v>448</v>
      </c>
      <c r="B401">
        <v>1002573331</v>
      </c>
      <c r="C401">
        <v>3</v>
      </c>
      <c r="D401" t="s">
        <v>51</v>
      </c>
      <c r="E401">
        <v>4</v>
      </c>
      <c r="F401" t="s">
        <v>269</v>
      </c>
      <c r="G401" t="s">
        <v>1928</v>
      </c>
      <c r="H401" t="s">
        <v>1929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46270.6874537037</v>
      </c>
      <c r="P401" s="57">
        <v>46271.635428240741</v>
      </c>
      <c r="Q401">
        <v>69384619</v>
      </c>
      <c r="S401">
        <v>141569115903</v>
      </c>
      <c r="T401" t="s">
        <v>4671</v>
      </c>
      <c r="U401" t="s">
        <v>4672</v>
      </c>
      <c r="V401" t="s">
        <v>4673</v>
      </c>
      <c r="Z401">
        <v>111.458265525546</v>
      </c>
      <c r="AA401">
        <v>-6.9723824280884896</v>
      </c>
      <c r="AB401" t="s">
        <v>4674</v>
      </c>
      <c r="AC401" t="s">
        <v>236</v>
      </c>
      <c r="AL401" t="s">
        <v>217</v>
      </c>
      <c r="AM401" t="s">
        <v>4675</v>
      </c>
      <c r="AN401" t="s">
        <v>6</v>
      </c>
      <c r="AO401" s="57">
        <v>46151.69431712963</v>
      </c>
      <c r="AP401" s="57">
        <v>46271.541666666664</v>
      </c>
      <c r="AR401" t="s">
        <v>218</v>
      </c>
      <c r="AS401" t="s">
        <v>219</v>
      </c>
      <c r="AT401" t="s">
        <v>230</v>
      </c>
      <c r="AU401">
        <v>20260906</v>
      </c>
      <c r="AV401" t="s">
        <v>221</v>
      </c>
      <c r="AW401" t="s">
        <v>885</v>
      </c>
      <c r="AX401" t="s">
        <v>222</v>
      </c>
      <c r="BA401" s="57">
        <v>46271.541666666664</v>
      </c>
      <c r="BB401" t="s">
        <v>4675</v>
      </c>
      <c r="BC401">
        <v>2026</v>
      </c>
      <c r="BD401">
        <v>9</v>
      </c>
      <c r="BE401">
        <v>6</v>
      </c>
      <c r="BF401" s="6">
        <f t="shared" si="18"/>
        <v>46271</v>
      </c>
      <c r="BG401">
        <f t="shared" si="19"/>
        <v>-0.54166666666424135</v>
      </c>
      <c r="BH401" t="str">
        <f t="shared" si="20"/>
        <v>COMPLY</v>
      </c>
      <c r="BI401" t="e">
        <f>VLOOKUP(H401,Sheet2!$A$1:$B$270,2,FALSE)</f>
        <v>#N/A</v>
      </c>
    </row>
    <row r="402" spans="1:61">
      <c r="A402">
        <v>449</v>
      </c>
      <c r="B402">
        <v>1002572759</v>
      </c>
      <c r="C402">
        <v>3</v>
      </c>
      <c r="D402" t="s">
        <v>42</v>
      </c>
      <c r="E402">
        <v>5</v>
      </c>
      <c r="F402" t="s">
        <v>102</v>
      </c>
      <c r="G402" t="s">
        <v>100</v>
      </c>
      <c r="H402" t="s">
        <v>276</v>
      </c>
      <c r="I402" t="s">
        <v>212</v>
      </c>
      <c r="J402" t="s">
        <v>213</v>
      </c>
      <c r="K402" t="s">
        <v>149</v>
      </c>
      <c r="M402" t="s">
        <v>76</v>
      </c>
      <c r="N402" t="s">
        <v>581</v>
      </c>
      <c r="O402" s="57">
        <v>46270.348807870374</v>
      </c>
      <c r="P402" s="57">
        <v>46270.511747685188</v>
      </c>
      <c r="Q402">
        <v>66525052</v>
      </c>
      <c r="S402">
        <v>152507224174</v>
      </c>
      <c r="T402" t="s">
        <v>3859</v>
      </c>
      <c r="U402" t="s">
        <v>4676</v>
      </c>
      <c r="V402" t="s">
        <v>4677</v>
      </c>
      <c r="Z402">
        <v>113.8128383</v>
      </c>
      <c r="AA402">
        <v>-7.9369148999999997</v>
      </c>
      <c r="AB402" t="s">
        <v>4678</v>
      </c>
      <c r="AC402" t="s">
        <v>225</v>
      </c>
      <c r="AL402" t="s">
        <v>217</v>
      </c>
      <c r="AM402" t="s">
        <v>4679</v>
      </c>
      <c r="AN402" t="s">
        <v>6</v>
      </c>
      <c r="AO402" s="57">
        <v>46151.351030092592</v>
      </c>
      <c r="AR402" t="s">
        <v>218</v>
      </c>
      <c r="AS402" t="s">
        <v>100</v>
      </c>
      <c r="AT402" t="s">
        <v>230</v>
      </c>
      <c r="AU402">
        <v>20260905</v>
      </c>
      <c r="AV402" t="s">
        <v>221</v>
      </c>
      <c r="AW402" t="s">
        <v>3525</v>
      </c>
      <c r="AX402" t="s">
        <v>222</v>
      </c>
      <c r="BA402" s="57">
        <v>46270.291666666664</v>
      </c>
      <c r="BB402" t="s">
        <v>4679</v>
      </c>
      <c r="BC402">
        <v>2026</v>
      </c>
      <c r="BD402">
        <v>9</v>
      </c>
      <c r="BE402">
        <v>5</v>
      </c>
      <c r="BF402" s="6">
        <f t="shared" si="18"/>
        <v>46270</v>
      </c>
      <c r="BG402">
        <f t="shared" si="19"/>
        <v>-0.29166666666424135</v>
      </c>
      <c r="BH402" t="str">
        <f t="shared" si="20"/>
        <v>COMPLY</v>
      </c>
      <c r="BI402" t="str">
        <f>VLOOKUP(H402,Sheet2!$A$1:$B$270,2,FALSE)</f>
        <v>JEMBER</v>
      </c>
    </row>
    <row r="403" spans="1:61">
      <c r="A403">
        <v>451</v>
      </c>
      <c r="B403">
        <v>1002572868</v>
      </c>
      <c r="C403">
        <v>3</v>
      </c>
      <c r="D403" t="s">
        <v>38</v>
      </c>
      <c r="E403">
        <v>5</v>
      </c>
      <c r="F403" t="s">
        <v>90</v>
      </c>
      <c r="G403" t="s">
        <v>96</v>
      </c>
      <c r="H403" t="s">
        <v>283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46270.429131944446</v>
      </c>
      <c r="P403" s="57">
        <v>46270.866539351853</v>
      </c>
      <c r="Q403">
        <v>69384366</v>
      </c>
      <c r="S403">
        <v>152608207568</v>
      </c>
      <c r="T403" t="s">
        <v>4680</v>
      </c>
      <c r="U403" t="s">
        <v>4681</v>
      </c>
      <c r="V403" t="s">
        <v>4682</v>
      </c>
      <c r="Z403">
        <v>111.6982177</v>
      </c>
      <c r="AA403">
        <v>-8.0059780000000007</v>
      </c>
      <c r="AB403" t="s">
        <v>4683</v>
      </c>
      <c r="AC403" t="s">
        <v>236</v>
      </c>
      <c r="AL403" t="s">
        <v>217</v>
      </c>
      <c r="AM403" t="s">
        <v>4684</v>
      </c>
      <c r="AN403" t="s">
        <v>6</v>
      </c>
      <c r="AO403" s="57">
        <v>46151.434502314813</v>
      </c>
      <c r="AP403" s="57">
        <v>46271.333333333336</v>
      </c>
      <c r="AR403" t="s">
        <v>218</v>
      </c>
      <c r="AS403" t="s">
        <v>96</v>
      </c>
      <c r="AT403" t="s">
        <v>344</v>
      </c>
      <c r="AU403">
        <v>20260905</v>
      </c>
      <c r="AV403" t="s">
        <v>221</v>
      </c>
      <c r="AW403" t="s">
        <v>3033</v>
      </c>
      <c r="AX403" t="s">
        <v>222</v>
      </c>
      <c r="BA403" s="57">
        <v>46271.333333333336</v>
      </c>
      <c r="BB403" t="s">
        <v>4684</v>
      </c>
      <c r="BC403">
        <v>2026</v>
      </c>
      <c r="BD403">
        <v>9</v>
      </c>
      <c r="BE403">
        <v>5</v>
      </c>
      <c r="BF403" s="6">
        <f t="shared" si="18"/>
        <v>46270</v>
      </c>
      <c r="BG403">
        <f t="shared" si="19"/>
        <v>-1.3333333333357587</v>
      </c>
      <c r="BH403" t="str">
        <f t="shared" si="20"/>
        <v>COMPLY</v>
      </c>
      <c r="BI403" t="str">
        <f>VLOOKUP(H403,Sheet2!$A$1:$B$270,2,FALSE)</f>
        <v>PONOROGO</v>
      </c>
    </row>
    <row r="404" spans="1:61">
      <c r="A404">
        <v>452</v>
      </c>
      <c r="B404">
        <v>1002572866</v>
      </c>
      <c r="C404">
        <v>3</v>
      </c>
      <c r="D404" t="s">
        <v>59</v>
      </c>
      <c r="E404">
        <v>4</v>
      </c>
      <c r="F404" t="s">
        <v>242</v>
      </c>
      <c r="G404" t="s">
        <v>600</v>
      </c>
      <c r="H404" t="s">
        <v>601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46270.429131944446</v>
      </c>
      <c r="P404" s="57">
        <v>46271.626504629632</v>
      </c>
      <c r="Q404">
        <v>69384367</v>
      </c>
      <c r="S404">
        <v>141149110801</v>
      </c>
      <c r="T404" t="s">
        <v>4685</v>
      </c>
      <c r="U404" t="s">
        <v>4686</v>
      </c>
      <c r="V404" t="s">
        <v>4687</v>
      </c>
      <c r="Z404">
        <v>110.0676716</v>
      </c>
      <c r="AA404">
        <v>-7.2675888999999998</v>
      </c>
      <c r="AB404" t="s">
        <v>4688</v>
      </c>
      <c r="AC404" t="s">
        <v>236</v>
      </c>
      <c r="AL404" t="s">
        <v>217</v>
      </c>
      <c r="AM404" t="s">
        <v>4689</v>
      </c>
      <c r="AN404" t="s">
        <v>6</v>
      </c>
      <c r="AO404" s="57">
        <v>46151.434502314813</v>
      </c>
      <c r="AP404" s="57">
        <v>46271.333333333336</v>
      </c>
      <c r="AR404" t="s">
        <v>218</v>
      </c>
      <c r="AS404" t="s">
        <v>919</v>
      </c>
      <c r="AT404" t="s">
        <v>230</v>
      </c>
      <c r="AU404">
        <v>20260906</v>
      </c>
      <c r="AV404" t="s">
        <v>221</v>
      </c>
      <c r="AW404" t="s">
        <v>883</v>
      </c>
      <c r="AX404" t="s">
        <v>222</v>
      </c>
      <c r="BA404" s="57">
        <v>46271.333333333336</v>
      </c>
      <c r="BB404" t="s">
        <v>4689</v>
      </c>
      <c r="BC404">
        <v>2026</v>
      </c>
      <c r="BD404">
        <v>9</v>
      </c>
      <c r="BE404">
        <v>6</v>
      </c>
      <c r="BF404" s="6">
        <f t="shared" si="18"/>
        <v>46271</v>
      </c>
      <c r="BG404">
        <f t="shared" si="19"/>
        <v>-0.33333333333575865</v>
      </c>
      <c r="BH404" t="str">
        <f t="shared" si="20"/>
        <v>COMPLY</v>
      </c>
      <c r="BI404" t="e">
        <f>VLOOKUP(H404,Sheet2!$A$1:$B$270,2,FALSE)</f>
        <v>#N/A</v>
      </c>
    </row>
    <row r="405" spans="1:61">
      <c r="A405">
        <v>454</v>
      </c>
      <c r="B405">
        <v>1002572833</v>
      </c>
      <c r="C405">
        <v>3</v>
      </c>
      <c r="D405" t="s">
        <v>59</v>
      </c>
      <c r="E405">
        <v>4</v>
      </c>
      <c r="F405" t="s">
        <v>549</v>
      </c>
      <c r="G405" t="s">
        <v>582</v>
      </c>
      <c r="H405" t="s">
        <v>835</v>
      </c>
      <c r="I405" t="s">
        <v>212</v>
      </c>
      <c r="J405" t="s">
        <v>213</v>
      </c>
      <c r="K405" t="s">
        <v>149</v>
      </c>
      <c r="M405" t="s">
        <v>76</v>
      </c>
      <c r="N405" t="s">
        <v>215</v>
      </c>
      <c r="O405" s="57">
        <v>46270.418263888889</v>
      </c>
      <c r="P405" s="57">
        <v>46271.593576388892</v>
      </c>
      <c r="Q405">
        <v>69384353</v>
      </c>
      <c r="R405">
        <v>2745059214</v>
      </c>
      <c r="S405">
        <v>146113146943</v>
      </c>
      <c r="T405" t="s">
        <v>4690</v>
      </c>
      <c r="U405" t="s">
        <v>4691</v>
      </c>
      <c r="V405" t="s">
        <v>4692</v>
      </c>
      <c r="Z405">
        <v>110.4074535</v>
      </c>
      <c r="AA405">
        <v>-7.7575685999999999</v>
      </c>
      <c r="AB405" t="s">
        <v>4693</v>
      </c>
      <c r="AC405" t="s">
        <v>285</v>
      </c>
      <c r="AL405" t="s">
        <v>217</v>
      </c>
      <c r="AM405" t="s">
        <v>4694</v>
      </c>
      <c r="AN405" t="s">
        <v>6</v>
      </c>
      <c r="AO405" s="57">
        <v>46151.423587962963</v>
      </c>
      <c r="AP405" s="57">
        <v>46271.333333333336</v>
      </c>
      <c r="AR405" t="s">
        <v>218</v>
      </c>
      <c r="AS405" t="s">
        <v>219</v>
      </c>
      <c r="AT405" t="s">
        <v>230</v>
      </c>
      <c r="AU405">
        <v>20260906</v>
      </c>
      <c r="AV405" t="s">
        <v>221</v>
      </c>
      <c r="AW405" t="s">
        <v>566</v>
      </c>
      <c r="AX405" t="s">
        <v>222</v>
      </c>
      <c r="BA405" s="57">
        <v>46271.333333333336</v>
      </c>
      <c r="BB405" t="s">
        <v>4694</v>
      </c>
      <c r="BC405">
        <v>2026</v>
      </c>
      <c r="BD405">
        <v>9</v>
      </c>
      <c r="BE405">
        <v>6</v>
      </c>
      <c r="BF405" s="6">
        <f t="shared" si="18"/>
        <v>46271</v>
      </c>
      <c r="BG405">
        <f t="shared" si="19"/>
        <v>-0.33333333333575865</v>
      </c>
      <c r="BH405" t="str">
        <f t="shared" si="20"/>
        <v>COMPLY</v>
      </c>
      <c r="BI405" t="e">
        <f>VLOOKUP(H405,Sheet2!$A$1:$B$270,2,FALSE)</f>
        <v>#N/A</v>
      </c>
    </row>
    <row r="406" spans="1:61">
      <c r="A406">
        <v>455</v>
      </c>
      <c r="B406">
        <v>1002572831</v>
      </c>
      <c r="C406">
        <v>3</v>
      </c>
      <c r="D406" t="s">
        <v>45</v>
      </c>
      <c r="E406">
        <v>5</v>
      </c>
      <c r="F406" t="s">
        <v>113</v>
      </c>
      <c r="G406" t="s">
        <v>111</v>
      </c>
      <c r="H406" t="s">
        <v>255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46270.40828703704</v>
      </c>
      <c r="P406" s="57">
        <v>46272.764317129629</v>
      </c>
      <c r="Q406">
        <v>69384329</v>
      </c>
      <c r="S406">
        <v>172506789170</v>
      </c>
      <c r="T406" t="s">
        <v>4695</v>
      </c>
      <c r="U406" t="s">
        <v>4696</v>
      </c>
      <c r="V406" t="s">
        <v>4697</v>
      </c>
      <c r="Z406">
        <v>121.671891700643</v>
      </c>
      <c r="AA406">
        <v>-8.7851040720817899</v>
      </c>
      <c r="AB406" t="s">
        <v>4698</v>
      </c>
      <c r="AC406" t="s">
        <v>236</v>
      </c>
      <c r="AL406" t="s">
        <v>217</v>
      </c>
      <c r="AM406" t="s">
        <v>4684</v>
      </c>
      <c r="AN406" t="s">
        <v>6</v>
      </c>
      <c r="AO406" s="57">
        <v>46151.413622685184</v>
      </c>
      <c r="AP406" s="57">
        <v>46271.333333333336</v>
      </c>
      <c r="AR406" t="s">
        <v>218</v>
      </c>
      <c r="AS406" t="s">
        <v>111</v>
      </c>
      <c r="AT406" t="s">
        <v>230</v>
      </c>
      <c r="AU406">
        <v>20260907</v>
      </c>
      <c r="AV406" t="s">
        <v>221</v>
      </c>
      <c r="AW406" t="s">
        <v>884</v>
      </c>
      <c r="AX406" t="s">
        <v>222</v>
      </c>
      <c r="BA406" s="57">
        <v>46271.333333333336</v>
      </c>
      <c r="BB406" t="s">
        <v>4684</v>
      </c>
      <c r="BC406">
        <v>2026</v>
      </c>
      <c r="BD406">
        <v>9</v>
      </c>
      <c r="BE406">
        <v>7</v>
      </c>
      <c r="BF406" s="6">
        <f t="shared" si="18"/>
        <v>46272</v>
      </c>
      <c r="BG406">
        <f t="shared" si="19"/>
        <v>0.66666666666424135</v>
      </c>
      <c r="BH406" t="str">
        <f t="shared" si="20"/>
        <v>COMPLY</v>
      </c>
      <c r="BI406" t="str">
        <f>VLOOKUP(H406,Sheet2!$A$1:$B$270,2,FALSE)</f>
        <v>ENDE</v>
      </c>
    </row>
    <row r="407" spans="1:61">
      <c r="A407">
        <v>456</v>
      </c>
      <c r="B407">
        <v>1002572834</v>
      </c>
      <c r="C407">
        <v>3</v>
      </c>
      <c r="D407" t="s">
        <v>55</v>
      </c>
      <c r="E407">
        <v>5</v>
      </c>
      <c r="F407" t="s">
        <v>261</v>
      </c>
      <c r="G407" t="s">
        <v>122</v>
      </c>
      <c r="H407" t="s">
        <v>321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46270.412453703706</v>
      </c>
      <c r="P407" s="57">
        <v>46270.805428240739</v>
      </c>
      <c r="Q407">
        <v>69384355</v>
      </c>
      <c r="S407">
        <v>152445902505</v>
      </c>
      <c r="T407" t="s">
        <v>4699</v>
      </c>
      <c r="U407" t="s">
        <v>4700</v>
      </c>
      <c r="V407" t="s">
        <v>4701</v>
      </c>
      <c r="Z407">
        <v>112.492134422063</v>
      </c>
      <c r="AA407">
        <v>-7.1373333514059398</v>
      </c>
      <c r="AB407" t="s">
        <v>4702</v>
      </c>
      <c r="AC407" t="s">
        <v>216</v>
      </c>
      <c r="AL407" t="s">
        <v>217</v>
      </c>
      <c r="AM407" t="s">
        <v>4703</v>
      </c>
      <c r="AN407" t="s">
        <v>6</v>
      </c>
      <c r="AO407" s="57">
        <v>46151.413622685184</v>
      </c>
      <c r="AP407" s="57">
        <v>46271.333333333336</v>
      </c>
      <c r="AR407" t="s">
        <v>218</v>
      </c>
      <c r="AS407" t="s">
        <v>122</v>
      </c>
      <c r="AT407" t="s">
        <v>230</v>
      </c>
      <c r="AU407">
        <v>20260905</v>
      </c>
      <c r="AV407" t="s">
        <v>221</v>
      </c>
      <c r="AW407" t="s">
        <v>883</v>
      </c>
      <c r="AX407" t="s">
        <v>222</v>
      </c>
      <c r="BA407" s="57">
        <v>46271.333333333336</v>
      </c>
      <c r="BB407" t="s">
        <v>4703</v>
      </c>
      <c r="BC407">
        <v>2026</v>
      </c>
      <c r="BD407">
        <v>9</v>
      </c>
      <c r="BE407">
        <v>5</v>
      </c>
      <c r="BF407" s="6">
        <f t="shared" si="18"/>
        <v>46270</v>
      </c>
      <c r="BG407">
        <f t="shared" si="19"/>
        <v>-1.3333333333357587</v>
      </c>
      <c r="BH407" t="str">
        <f t="shared" si="20"/>
        <v>COMPLY</v>
      </c>
      <c r="BI407" t="str">
        <f>VLOOKUP(H407,Sheet2!$A$1:$B$270,2,FALSE)</f>
        <v>GRESIK</v>
      </c>
    </row>
    <row r="408" spans="1:61">
      <c r="A408">
        <v>457</v>
      </c>
      <c r="B408">
        <v>1002573263</v>
      </c>
      <c r="C408">
        <v>3</v>
      </c>
      <c r="D408" t="s">
        <v>59</v>
      </c>
      <c r="E408">
        <v>4</v>
      </c>
      <c r="F408" t="s">
        <v>223</v>
      </c>
      <c r="G408" t="s">
        <v>223</v>
      </c>
      <c r="H408" t="s">
        <v>827</v>
      </c>
      <c r="I408" t="s">
        <v>212</v>
      </c>
      <c r="J408" t="s">
        <v>213</v>
      </c>
      <c r="K408" t="s">
        <v>149</v>
      </c>
      <c r="M408" t="s">
        <v>76</v>
      </c>
      <c r="N408" t="s">
        <v>215</v>
      </c>
      <c r="O408" s="57">
        <v>46270.639652777776</v>
      </c>
      <c r="P408" s="57">
        <v>46270.678206018521</v>
      </c>
      <c r="Q408">
        <v>69382255</v>
      </c>
      <c r="S408">
        <v>146303629054</v>
      </c>
      <c r="T408" t="s">
        <v>2991</v>
      </c>
      <c r="U408" t="s">
        <v>4704</v>
      </c>
      <c r="V408" t="s">
        <v>4705</v>
      </c>
      <c r="Z408">
        <v>109.2344281</v>
      </c>
      <c r="AA408">
        <v>-7.4167623000000003</v>
      </c>
      <c r="AB408" t="s">
        <v>2994</v>
      </c>
      <c r="AC408" t="s">
        <v>284</v>
      </c>
      <c r="AL408" t="s">
        <v>217</v>
      </c>
      <c r="AM408" t="s">
        <v>4706</v>
      </c>
      <c r="AN408" t="s">
        <v>6</v>
      </c>
      <c r="AO408" s="57">
        <v>46151.642500000002</v>
      </c>
      <c r="AR408" t="s">
        <v>218</v>
      </c>
      <c r="AS408" t="s">
        <v>219</v>
      </c>
      <c r="AT408" t="s">
        <v>230</v>
      </c>
      <c r="AU408">
        <v>20260905</v>
      </c>
      <c r="AV408" t="s">
        <v>221</v>
      </c>
      <c r="AW408" t="s">
        <v>4155</v>
      </c>
      <c r="AX408" t="s">
        <v>222</v>
      </c>
      <c r="BA408" s="57">
        <v>46270.291666666664</v>
      </c>
      <c r="BB408" t="s">
        <v>4706</v>
      </c>
      <c r="BC408">
        <v>2026</v>
      </c>
      <c r="BD408">
        <v>9</v>
      </c>
      <c r="BE408">
        <v>5</v>
      </c>
      <c r="BF408" s="6">
        <f t="shared" si="18"/>
        <v>46270</v>
      </c>
      <c r="BG408">
        <f t="shared" si="19"/>
        <v>-0.29166666666424135</v>
      </c>
      <c r="BH408" t="str">
        <f t="shared" si="20"/>
        <v>COMPLY</v>
      </c>
      <c r="BI408" t="e">
        <f>VLOOKUP(H408,Sheet2!$A$1:$B$270,2,FALSE)</f>
        <v>#N/A</v>
      </c>
    </row>
    <row r="409" spans="1:61">
      <c r="A409">
        <v>458</v>
      </c>
      <c r="B409">
        <v>1002573146</v>
      </c>
      <c r="C409">
        <v>3</v>
      </c>
      <c r="D409" t="s">
        <v>59</v>
      </c>
      <c r="E409">
        <v>4</v>
      </c>
      <c r="F409" t="s">
        <v>223</v>
      </c>
      <c r="G409" t="s">
        <v>2310</v>
      </c>
      <c r="H409" t="s">
        <v>4707</v>
      </c>
      <c r="I409" t="s">
        <v>212</v>
      </c>
      <c r="J409" t="s">
        <v>213</v>
      </c>
      <c r="K409" t="s">
        <v>149</v>
      </c>
      <c r="M409" t="s">
        <v>76</v>
      </c>
      <c r="N409" t="s">
        <v>215</v>
      </c>
      <c r="O409" s="57">
        <v>46270.586192129631</v>
      </c>
      <c r="P409" s="57">
        <v>46270.613171296296</v>
      </c>
      <c r="Q409">
        <v>69383700</v>
      </c>
      <c r="S409">
        <v>146394106543</v>
      </c>
      <c r="T409" t="s">
        <v>4708</v>
      </c>
      <c r="U409" t="s">
        <v>4709</v>
      </c>
      <c r="V409" t="s">
        <v>4710</v>
      </c>
      <c r="Z409">
        <v>109.3647019</v>
      </c>
      <c r="AA409">
        <v>-7.2733958999999997</v>
      </c>
      <c r="AB409" t="s">
        <v>4711</v>
      </c>
      <c r="AC409" t="s">
        <v>284</v>
      </c>
      <c r="AL409" t="s">
        <v>217</v>
      </c>
      <c r="AM409" t="s">
        <v>4712</v>
      </c>
      <c r="AN409" t="s">
        <v>6</v>
      </c>
      <c r="AO409" s="57">
        <v>46151.590300925927</v>
      </c>
      <c r="AR409" t="s">
        <v>218</v>
      </c>
      <c r="AS409" t="s">
        <v>4713</v>
      </c>
      <c r="AT409" t="s">
        <v>230</v>
      </c>
      <c r="AU409">
        <v>20260905</v>
      </c>
      <c r="AV409" t="s">
        <v>221</v>
      </c>
      <c r="AW409" t="s">
        <v>544</v>
      </c>
      <c r="AX409" t="s">
        <v>222</v>
      </c>
      <c r="BA409" s="57">
        <v>46270.291666666664</v>
      </c>
      <c r="BB409" t="s">
        <v>4712</v>
      </c>
      <c r="BC409">
        <v>2026</v>
      </c>
      <c r="BD409">
        <v>9</v>
      </c>
      <c r="BE409">
        <v>5</v>
      </c>
      <c r="BF409" s="6">
        <f t="shared" si="18"/>
        <v>46270</v>
      </c>
      <c r="BG409">
        <f t="shared" si="19"/>
        <v>-0.29166666666424135</v>
      </c>
      <c r="BH409" t="str">
        <f t="shared" si="20"/>
        <v>COMPLY</v>
      </c>
      <c r="BI409" t="e">
        <f>VLOOKUP(H409,Sheet2!$A$1:$B$270,2,FALSE)</f>
        <v>#N/A</v>
      </c>
    </row>
    <row r="410" spans="1:61">
      <c r="A410">
        <v>459</v>
      </c>
      <c r="B410">
        <v>1002573003</v>
      </c>
      <c r="C410">
        <v>3</v>
      </c>
      <c r="D410" t="s">
        <v>59</v>
      </c>
      <c r="E410">
        <v>4</v>
      </c>
      <c r="F410" t="s">
        <v>549</v>
      </c>
      <c r="G410" t="s">
        <v>1694</v>
      </c>
      <c r="H410" t="s">
        <v>2003</v>
      </c>
      <c r="I410" t="s">
        <v>212</v>
      </c>
      <c r="J410" t="s">
        <v>213</v>
      </c>
      <c r="K410" t="s">
        <v>149</v>
      </c>
      <c r="M410" t="s">
        <v>76</v>
      </c>
      <c r="N410" t="s">
        <v>215</v>
      </c>
      <c r="O410" s="57">
        <v>46270.513969907406</v>
      </c>
      <c r="P410" s="57">
        <v>46270.559432870374</v>
      </c>
      <c r="Q410">
        <v>69383057</v>
      </c>
      <c r="S410">
        <v>146144118756</v>
      </c>
      <c r="T410" t="s">
        <v>2417</v>
      </c>
      <c r="U410" t="s">
        <v>4714</v>
      </c>
      <c r="V410" t="s">
        <v>4715</v>
      </c>
      <c r="Z410">
        <v>110.422</v>
      </c>
      <c r="AA410">
        <v>-7.6635999999999997</v>
      </c>
      <c r="AB410" t="s">
        <v>2420</v>
      </c>
      <c r="AC410" t="s">
        <v>284</v>
      </c>
      <c r="AL410" t="s">
        <v>217</v>
      </c>
      <c r="AM410" t="s">
        <v>4492</v>
      </c>
      <c r="AN410" t="s">
        <v>6</v>
      </c>
      <c r="AO410" s="57">
        <v>46151.517546296294</v>
      </c>
      <c r="AR410" t="s">
        <v>218</v>
      </c>
      <c r="AS410" t="s">
        <v>219</v>
      </c>
      <c r="AT410" t="s">
        <v>230</v>
      </c>
      <c r="AU410">
        <v>20260905</v>
      </c>
      <c r="AV410" t="s">
        <v>221</v>
      </c>
      <c r="AW410" t="s">
        <v>544</v>
      </c>
      <c r="AX410" t="s">
        <v>222</v>
      </c>
      <c r="BA410" s="57">
        <v>46270.291666666664</v>
      </c>
      <c r="BB410" t="s">
        <v>4492</v>
      </c>
      <c r="BC410">
        <v>2026</v>
      </c>
      <c r="BD410">
        <v>9</v>
      </c>
      <c r="BE410">
        <v>5</v>
      </c>
      <c r="BF410" s="6">
        <f t="shared" si="18"/>
        <v>46270</v>
      </c>
      <c r="BG410">
        <f t="shared" si="19"/>
        <v>-0.29166666666424135</v>
      </c>
      <c r="BH410" t="str">
        <f t="shared" si="20"/>
        <v>COMPLY</v>
      </c>
      <c r="BI410" t="e">
        <f>VLOOKUP(H410,Sheet2!$A$1:$B$270,2,FALSE)</f>
        <v>#N/A</v>
      </c>
    </row>
    <row r="411" spans="1:61">
      <c r="A411">
        <v>460</v>
      </c>
      <c r="B411">
        <v>1002573383</v>
      </c>
      <c r="C411">
        <v>3</v>
      </c>
      <c r="D411" t="s">
        <v>45</v>
      </c>
      <c r="E411">
        <v>5</v>
      </c>
      <c r="F411" t="s">
        <v>210</v>
      </c>
      <c r="G411" t="s">
        <v>115</v>
      </c>
      <c r="H411" t="s">
        <v>395</v>
      </c>
      <c r="I411" t="s">
        <v>212</v>
      </c>
      <c r="J411" t="s">
        <v>213</v>
      </c>
      <c r="K411" t="s">
        <v>149</v>
      </c>
      <c r="M411" t="s">
        <v>76</v>
      </c>
      <c r="N411" t="s">
        <v>215</v>
      </c>
      <c r="O411" s="57">
        <v>46270.745729166665</v>
      </c>
      <c r="P411" s="57">
        <v>46272.445416666669</v>
      </c>
      <c r="Q411">
        <v>69381005</v>
      </c>
      <c r="S411">
        <v>172602203036</v>
      </c>
      <c r="T411" t="s">
        <v>4716</v>
      </c>
      <c r="U411" t="s">
        <v>4717</v>
      </c>
      <c r="V411" t="s">
        <v>4718</v>
      </c>
      <c r="Z411">
        <v>116.15094999999999</v>
      </c>
      <c r="AA411">
        <v>-8.680332044</v>
      </c>
      <c r="AB411" t="s">
        <v>4719</v>
      </c>
      <c r="AC411" t="s">
        <v>216</v>
      </c>
      <c r="AL411" t="s">
        <v>217</v>
      </c>
      <c r="AM411" t="s">
        <v>2808</v>
      </c>
      <c r="AN411" t="s">
        <v>6</v>
      </c>
      <c r="AO411" s="57">
        <v>46151.746446759258</v>
      </c>
      <c r="AR411" t="s">
        <v>218</v>
      </c>
      <c r="AS411" t="s">
        <v>900</v>
      </c>
      <c r="AT411" t="s">
        <v>230</v>
      </c>
      <c r="AU411">
        <v>20260907</v>
      </c>
      <c r="AV411" t="s">
        <v>221</v>
      </c>
      <c r="AW411" t="s">
        <v>545</v>
      </c>
      <c r="AX411" t="s">
        <v>222</v>
      </c>
      <c r="BA411" s="57">
        <v>46270.291666666664</v>
      </c>
      <c r="BB411" t="s">
        <v>2808</v>
      </c>
      <c r="BC411">
        <v>2026</v>
      </c>
      <c r="BD411">
        <v>9</v>
      </c>
      <c r="BE411">
        <v>7</v>
      </c>
      <c r="BF411" s="6">
        <f t="shared" si="18"/>
        <v>46272</v>
      </c>
      <c r="BG411">
        <f t="shared" si="19"/>
        <v>1.7083333333357587</v>
      </c>
      <c r="BH411" t="str">
        <f t="shared" si="20"/>
        <v>NOT COMPLY</v>
      </c>
      <c r="BI411" t="str">
        <f>VLOOKUP(H411,Sheet2!$A$1:$B$270,2,FALSE)</f>
        <v>SELONG</v>
      </c>
    </row>
    <row r="412" spans="1:61">
      <c r="A412">
        <v>461</v>
      </c>
      <c r="B412">
        <v>1002573378</v>
      </c>
      <c r="C412">
        <v>3</v>
      </c>
      <c r="D412" t="s">
        <v>49</v>
      </c>
      <c r="E412">
        <v>4</v>
      </c>
      <c r="F412" t="s">
        <v>245</v>
      </c>
      <c r="G412" t="s">
        <v>246</v>
      </c>
      <c r="H412" t="s">
        <v>834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46270.737453703703</v>
      </c>
      <c r="P412" s="57">
        <v>46271.749074074076</v>
      </c>
      <c r="Q412">
        <v>69384639</v>
      </c>
      <c r="S412">
        <v>142410346007</v>
      </c>
      <c r="T412" t="s">
        <v>4720</v>
      </c>
      <c r="U412" t="s">
        <v>4721</v>
      </c>
      <c r="V412" t="s">
        <v>4722</v>
      </c>
      <c r="Z412">
        <v>110.4650664</v>
      </c>
      <c r="AA412">
        <v>-7.0096145999999999</v>
      </c>
      <c r="AB412" t="s">
        <v>4723</v>
      </c>
      <c r="AC412" t="s">
        <v>236</v>
      </c>
      <c r="AL412" t="s">
        <v>217</v>
      </c>
      <c r="AM412" t="s">
        <v>4724</v>
      </c>
      <c r="AN412" t="s">
        <v>6</v>
      </c>
      <c r="AO412" s="57">
        <v>46151.746446759258</v>
      </c>
      <c r="AP412" s="57">
        <v>46271.625</v>
      </c>
      <c r="AR412" t="s">
        <v>218</v>
      </c>
      <c r="AS412" t="s">
        <v>910</v>
      </c>
      <c r="AT412" t="s">
        <v>230</v>
      </c>
      <c r="AU412">
        <v>20260906</v>
      </c>
      <c r="AV412" t="s">
        <v>221</v>
      </c>
      <c r="AW412" t="s">
        <v>889</v>
      </c>
      <c r="AX412" t="s">
        <v>222</v>
      </c>
      <c r="BA412" s="57">
        <v>46271.625</v>
      </c>
      <c r="BB412" t="s">
        <v>4724</v>
      </c>
      <c r="BC412">
        <v>2026</v>
      </c>
      <c r="BD412">
        <v>9</v>
      </c>
      <c r="BE412">
        <v>6</v>
      </c>
      <c r="BF412" s="6">
        <f t="shared" si="18"/>
        <v>46271</v>
      </c>
      <c r="BG412">
        <f t="shared" si="19"/>
        <v>-0.625</v>
      </c>
      <c r="BH412" t="str">
        <f t="shared" si="20"/>
        <v>COMPLY</v>
      </c>
      <c r="BI412" t="e">
        <f>VLOOKUP(H412,Sheet2!$A$1:$B$270,2,FALSE)</f>
        <v>#N/A</v>
      </c>
    </row>
    <row r="413" spans="1:61">
      <c r="A413">
        <v>462</v>
      </c>
      <c r="B413">
        <v>1002573046</v>
      </c>
      <c r="C413">
        <v>3</v>
      </c>
      <c r="D413" t="s">
        <v>49</v>
      </c>
      <c r="E413">
        <v>4</v>
      </c>
      <c r="F413" t="s">
        <v>250</v>
      </c>
      <c r="G413" t="s">
        <v>539</v>
      </c>
      <c r="H413" t="s">
        <v>577</v>
      </c>
      <c r="I413" t="s">
        <v>212</v>
      </c>
      <c r="J413" t="s">
        <v>213</v>
      </c>
      <c r="K413" t="s">
        <v>149</v>
      </c>
      <c r="M413" t="s">
        <v>76</v>
      </c>
      <c r="N413" t="s">
        <v>215</v>
      </c>
      <c r="O413" s="57">
        <v>46270.54446759259</v>
      </c>
      <c r="P413" s="57">
        <v>46270.571701388886</v>
      </c>
      <c r="Q413">
        <v>69384017</v>
      </c>
      <c r="S413">
        <v>142214107534</v>
      </c>
      <c r="T413" t="s">
        <v>3688</v>
      </c>
      <c r="U413" t="s">
        <v>3689</v>
      </c>
      <c r="V413" t="s">
        <v>4725</v>
      </c>
      <c r="Z413">
        <v>108.856209101855</v>
      </c>
      <c r="AA413">
        <v>-6.9884267894575496</v>
      </c>
      <c r="AB413" t="s">
        <v>4726</v>
      </c>
      <c r="AC413" t="s">
        <v>225</v>
      </c>
      <c r="AL413" t="s">
        <v>217</v>
      </c>
      <c r="AM413" t="s">
        <v>4727</v>
      </c>
      <c r="AN413" t="s">
        <v>6</v>
      </c>
      <c r="AO413" s="57">
        <v>46151.548692129632</v>
      </c>
      <c r="AR413" t="s">
        <v>218</v>
      </c>
      <c r="AS413" t="s">
        <v>908</v>
      </c>
      <c r="AT413" t="s">
        <v>230</v>
      </c>
      <c r="AU413">
        <v>20260905</v>
      </c>
      <c r="AV413" t="s">
        <v>221</v>
      </c>
      <c r="AW413" t="s">
        <v>3525</v>
      </c>
      <c r="AX413" t="s">
        <v>222</v>
      </c>
      <c r="BA413" s="57">
        <v>46270.291666666664</v>
      </c>
      <c r="BB413" t="s">
        <v>4727</v>
      </c>
      <c r="BC413">
        <v>2026</v>
      </c>
      <c r="BD413">
        <v>9</v>
      </c>
      <c r="BE413">
        <v>5</v>
      </c>
      <c r="BF413" s="6">
        <f t="shared" si="18"/>
        <v>46270</v>
      </c>
      <c r="BG413">
        <f t="shared" si="19"/>
        <v>-0.29166666666424135</v>
      </c>
      <c r="BH413" t="str">
        <f t="shared" si="20"/>
        <v>COMPLY</v>
      </c>
      <c r="BI413" t="e">
        <f>VLOOKUP(H413,Sheet2!$A$1:$B$270,2,FALSE)</f>
        <v>#N/A</v>
      </c>
    </row>
    <row r="414" spans="1:61">
      <c r="A414">
        <v>463</v>
      </c>
      <c r="B414">
        <v>1002573043</v>
      </c>
      <c r="C414">
        <v>3</v>
      </c>
      <c r="D414" t="s">
        <v>55</v>
      </c>
      <c r="E414">
        <v>5</v>
      </c>
      <c r="F414" t="s">
        <v>227</v>
      </c>
      <c r="G414" t="s">
        <v>127</v>
      </c>
      <c r="H414" t="s">
        <v>323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46270.541620370372</v>
      </c>
      <c r="P414" s="57">
        <v>46271.647916666669</v>
      </c>
      <c r="Q414">
        <v>69384469</v>
      </c>
      <c r="S414">
        <v>152431232320</v>
      </c>
      <c r="T414" t="s">
        <v>4506</v>
      </c>
      <c r="U414" t="s">
        <v>4728</v>
      </c>
      <c r="V414" t="s">
        <v>4729</v>
      </c>
      <c r="Z414">
        <v>113.829961940646</v>
      </c>
      <c r="AA414">
        <v>-7.0804864474221096</v>
      </c>
      <c r="AB414" t="s">
        <v>4730</v>
      </c>
      <c r="AC414" t="s">
        <v>216</v>
      </c>
      <c r="AL414" t="s">
        <v>217</v>
      </c>
      <c r="AM414" t="s">
        <v>4562</v>
      </c>
      <c r="AN414" t="s">
        <v>6</v>
      </c>
      <c r="AO414" s="57">
        <v>46151.548692129632</v>
      </c>
      <c r="AP414" s="57">
        <v>46271.458333333336</v>
      </c>
      <c r="AR414" t="s">
        <v>218</v>
      </c>
      <c r="AS414" t="s">
        <v>219</v>
      </c>
      <c r="AT414" t="s">
        <v>220</v>
      </c>
      <c r="AU414">
        <v>20260906</v>
      </c>
      <c r="AV414" t="s">
        <v>221</v>
      </c>
      <c r="AW414" t="s">
        <v>1977</v>
      </c>
      <c r="AX414" t="s">
        <v>222</v>
      </c>
      <c r="BA414" s="57">
        <v>46271.458333333336</v>
      </c>
      <c r="BB414" t="s">
        <v>4562</v>
      </c>
      <c r="BC414">
        <v>2026</v>
      </c>
      <c r="BD414">
        <v>9</v>
      </c>
      <c r="BE414">
        <v>6</v>
      </c>
      <c r="BF414" s="6">
        <f t="shared" si="18"/>
        <v>46271</v>
      </c>
      <c r="BG414">
        <f t="shared" si="19"/>
        <v>-0.45833333333575865</v>
      </c>
      <c r="BH414" t="str">
        <f t="shared" si="20"/>
        <v>COMPLY</v>
      </c>
      <c r="BI414" t="str">
        <f>VLOOKUP(H414,Sheet2!$A$1:$B$270,2,FALSE)</f>
        <v>MADURA</v>
      </c>
    </row>
    <row r="415" spans="1:61">
      <c r="A415">
        <v>464</v>
      </c>
      <c r="B415">
        <v>1002573034</v>
      </c>
      <c r="C415">
        <v>3</v>
      </c>
      <c r="D415" t="s">
        <v>49</v>
      </c>
      <c r="E415">
        <v>4</v>
      </c>
      <c r="F415" t="s">
        <v>245</v>
      </c>
      <c r="G415" t="s">
        <v>246</v>
      </c>
      <c r="H415" t="s">
        <v>2028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46270.531215277777</v>
      </c>
      <c r="P415" s="57">
        <v>46273.561793981484</v>
      </c>
      <c r="Q415">
        <v>69384453</v>
      </c>
      <c r="S415">
        <v>141420160185</v>
      </c>
      <c r="T415" t="s">
        <v>4731</v>
      </c>
      <c r="U415" t="s">
        <v>4732</v>
      </c>
      <c r="V415" t="s">
        <v>4733</v>
      </c>
      <c r="Z415">
        <v>110.390090569853</v>
      </c>
      <c r="AA415">
        <v>-6.9675547542789502</v>
      </c>
      <c r="AB415" t="s">
        <v>4734</v>
      </c>
      <c r="AC415" t="s">
        <v>216</v>
      </c>
      <c r="AL415" t="s">
        <v>217</v>
      </c>
      <c r="AM415" t="s">
        <v>4735</v>
      </c>
      <c r="AN415" t="s">
        <v>6</v>
      </c>
      <c r="AO415" s="57">
        <v>46151.538182870368</v>
      </c>
      <c r="AP415" s="57">
        <v>46272.333333333336</v>
      </c>
      <c r="AR415" t="s">
        <v>218</v>
      </c>
      <c r="AS415" t="s">
        <v>1961</v>
      </c>
      <c r="AT415" t="s">
        <v>230</v>
      </c>
      <c r="AU415">
        <v>20260908</v>
      </c>
      <c r="AV415" t="s">
        <v>221</v>
      </c>
      <c r="AW415" t="s">
        <v>886</v>
      </c>
      <c r="AX415" t="s">
        <v>222</v>
      </c>
      <c r="BA415" s="57">
        <v>46272.333333333336</v>
      </c>
      <c r="BB415" t="s">
        <v>4735</v>
      </c>
      <c r="BC415">
        <v>2026</v>
      </c>
      <c r="BD415">
        <v>9</v>
      </c>
      <c r="BE415">
        <v>8</v>
      </c>
      <c r="BF415" s="6">
        <f t="shared" si="18"/>
        <v>46273</v>
      </c>
      <c r="BG415">
        <f t="shared" si="19"/>
        <v>0.66666666666424135</v>
      </c>
      <c r="BH415" t="str">
        <f t="shared" si="20"/>
        <v>COMPLY</v>
      </c>
      <c r="BI415" t="e">
        <f>VLOOKUP(H415,Sheet2!$A$1:$B$270,2,FALSE)</f>
        <v>#N/A</v>
      </c>
    </row>
    <row r="416" spans="1:61">
      <c r="A416">
        <v>465</v>
      </c>
      <c r="B416">
        <v>1002573303</v>
      </c>
      <c r="C416">
        <v>3</v>
      </c>
      <c r="D416" t="s">
        <v>42</v>
      </c>
      <c r="E416">
        <v>5</v>
      </c>
      <c r="F416" t="s">
        <v>232</v>
      </c>
      <c r="G416" t="s">
        <v>105</v>
      </c>
      <c r="H416" t="s">
        <v>371</v>
      </c>
      <c r="I416" t="s">
        <v>212</v>
      </c>
      <c r="J416" t="s">
        <v>213</v>
      </c>
      <c r="K416" t="s">
        <v>149</v>
      </c>
      <c r="M416" t="s">
        <v>76</v>
      </c>
      <c r="N416" t="s">
        <v>215</v>
      </c>
      <c r="O416" s="57">
        <v>46270.666342592594</v>
      </c>
      <c r="P416" s="57">
        <v>46270.755208333336</v>
      </c>
      <c r="Q416">
        <v>69367387</v>
      </c>
      <c r="S416">
        <v>152312243238</v>
      </c>
      <c r="T416" t="s">
        <v>4736</v>
      </c>
      <c r="U416" t="s">
        <v>4737</v>
      </c>
      <c r="V416" t="s">
        <v>4738</v>
      </c>
      <c r="Z416">
        <v>112.42238835582</v>
      </c>
      <c r="AA416">
        <v>-7.51440931834835</v>
      </c>
      <c r="AB416" t="s">
        <v>4739</v>
      </c>
      <c r="AC416" t="s">
        <v>225</v>
      </c>
      <c r="AL416" t="s">
        <v>217</v>
      </c>
      <c r="AM416" t="s">
        <v>4740</v>
      </c>
      <c r="AN416" t="s">
        <v>6</v>
      </c>
      <c r="AO416" s="57">
        <v>46151.673495370371</v>
      </c>
      <c r="AR416" t="s">
        <v>218</v>
      </c>
      <c r="AS416" t="s">
        <v>105</v>
      </c>
      <c r="AT416" t="s">
        <v>230</v>
      </c>
      <c r="AU416">
        <v>20260905</v>
      </c>
      <c r="AV416" t="s">
        <v>221</v>
      </c>
      <c r="AW416" t="s">
        <v>545</v>
      </c>
      <c r="AX416" t="s">
        <v>222</v>
      </c>
      <c r="BA416" s="57">
        <v>46270.291666666664</v>
      </c>
      <c r="BB416" t="s">
        <v>4740</v>
      </c>
      <c r="BC416">
        <v>2026</v>
      </c>
      <c r="BD416">
        <v>9</v>
      </c>
      <c r="BE416">
        <v>5</v>
      </c>
      <c r="BF416" s="6">
        <f t="shared" si="18"/>
        <v>46270</v>
      </c>
      <c r="BG416">
        <f t="shared" si="19"/>
        <v>-0.29166666666424135</v>
      </c>
      <c r="BH416" t="str">
        <f t="shared" si="20"/>
        <v>COMPLY</v>
      </c>
      <c r="BI416" t="str">
        <f>VLOOKUP(H416,Sheet2!$A$1:$B$270,2,FALSE)</f>
        <v>MOJOKERTO</v>
      </c>
    </row>
    <row r="417" spans="1:61">
      <c r="A417">
        <v>466</v>
      </c>
      <c r="B417">
        <v>1002573071</v>
      </c>
      <c r="C417">
        <v>3</v>
      </c>
      <c r="D417" t="s">
        <v>45</v>
      </c>
      <c r="E417">
        <v>5</v>
      </c>
      <c r="F417" t="s">
        <v>210</v>
      </c>
      <c r="G417" t="s">
        <v>115</v>
      </c>
      <c r="H417" t="s">
        <v>273</v>
      </c>
      <c r="I417" t="s">
        <v>212</v>
      </c>
      <c r="J417" t="s">
        <v>213</v>
      </c>
      <c r="K417" t="s">
        <v>149</v>
      </c>
      <c r="M417" t="s">
        <v>76</v>
      </c>
      <c r="N417" t="s">
        <v>215</v>
      </c>
      <c r="O417" s="57">
        <v>46270.555532407408</v>
      </c>
      <c r="P417" s="57">
        <v>46270.64571759259</v>
      </c>
      <c r="Q417">
        <v>69383425</v>
      </c>
      <c r="S417">
        <v>172603791845</v>
      </c>
      <c r="T417" t="s">
        <v>2256</v>
      </c>
      <c r="U417" t="s">
        <v>4529</v>
      </c>
      <c r="V417" t="s">
        <v>4741</v>
      </c>
      <c r="Z417">
        <v>116.39855723076001</v>
      </c>
      <c r="AA417">
        <v>-8.6922267386471699</v>
      </c>
      <c r="AB417" t="s">
        <v>2258</v>
      </c>
      <c r="AC417" t="s">
        <v>216</v>
      </c>
      <c r="AL417" t="s">
        <v>217</v>
      </c>
      <c r="AM417" t="s">
        <v>4742</v>
      </c>
      <c r="AN417" t="s">
        <v>6</v>
      </c>
      <c r="AO417" s="57">
        <v>46151.559398148151</v>
      </c>
      <c r="AR417" t="s">
        <v>218</v>
      </c>
      <c r="AS417" t="s">
        <v>900</v>
      </c>
      <c r="AT417" t="s">
        <v>230</v>
      </c>
      <c r="AU417">
        <v>20260905</v>
      </c>
      <c r="AV417" t="s">
        <v>221</v>
      </c>
      <c r="AW417" t="s">
        <v>544</v>
      </c>
      <c r="AX417" t="s">
        <v>222</v>
      </c>
      <c r="BA417" s="57">
        <v>46270.291666666664</v>
      </c>
      <c r="BB417" t="s">
        <v>4742</v>
      </c>
      <c r="BC417">
        <v>2026</v>
      </c>
      <c r="BD417">
        <v>9</v>
      </c>
      <c r="BE417">
        <v>5</v>
      </c>
      <c r="BF417" s="6">
        <f t="shared" si="18"/>
        <v>46270</v>
      </c>
      <c r="BG417">
        <f t="shared" si="19"/>
        <v>-0.29166666666424135</v>
      </c>
      <c r="BH417" t="str">
        <f t="shared" si="20"/>
        <v>COMPLY</v>
      </c>
      <c r="BI417" t="str">
        <f>VLOOKUP(H417,Sheet2!$A$1:$B$270,2,FALSE)</f>
        <v>SELONG</v>
      </c>
    </row>
    <row r="418" spans="1:61">
      <c r="A418">
        <v>467</v>
      </c>
      <c r="B418">
        <v>1002573077</v>
      </c>
      <c r="C418">
        <v>3</v>
      </c>
      <c r="D418" t="s">
        <v>51</v>
      </c>
      <c r="E418">
        <v>4</v>
      </c>
      <c r="F418" t="s">
        <v>269</v>
      </c>
      <c r="G418" t="s">
        <v>269</v>
      </c>
      <c r="H418" t="s">
        <v>839</v>
      </c>
      <c r="I418" t="s">
        <v>212</v>
      </c>
      <c r="J418" t="s">
        <v>213</v>
      </c>
      <c r="K418" t="s">
        <v>149</v>
      </c>
      <c r="L418" t="s">
        <v>1751</v>
      </c>
      <c r="M418" t="s">
        <v>76</v>
      </c>
      <c r="N418" t="s">
        <v>215</v>
      </c>
      <c r="O418" s="57">
        <v>46270.556203703702</v>
      </c>
      <c r="P418" s="57">
        <v>46272.559155092589</v>
      </c>
      <c r="Q418">
        <v>69384480</v>
      </c>
      <c r="R418">
        <v>2916948109</v>
      </c>
      <c r="S418">
        <v>142401146193</v>
      </c>
      <c r="T418" t="s">
        <v>4032</v>
      </c>
      <c r="U418" t="s">
        <v>4743</v>
      </c>
      <c r="V418" t="s">
        <v>4744</v>
      </c>
      <c r="Z418">
        <v>110.799205</v>
      </c>
      <c r="AA418">
        <v>-6.7952789999999998</v>
      </c>
      <c r="AB418" t="s">
        <v>4745</v>
      </c>
      <c r="AC418" t="s">
        <v>236</v>
      </c>
      <c r="AL418" t="s">
        <v>217</v>
      </c>
      <c r="AM418" t="s">
        <v>1709</v>
      </c>
      <c r="AN418" t="s">
        <v>6</v>
      </c>
      <c r="AO418" s="57">
        <v>46151.559398148151</v>
      </c>
      <c r="AP418" s="57">
        <v>46271.541666666664</v>
      </c>
      <c r="AR418" t="s">
        <v>218</v>
      </c>
      <c r="AS418" t="s">
        <v>219</v>
      </c>
      <c r="AT418" t="s">
        <v>230</v>
      </c>
      <c r="AU418">
        <v>20260907</v>
      </c>
      <c r="AV418" t="s">
        <v>221</v>
      </c>
      <c r="AW418" t="s">
        <v>4746</v>
      </c>
      <c r="AX418" t="s">
        <v>222</v>
      </c>
      <c r="BA418" s="57">
        <v>46271.541666666664</v>
      </c>
      <c r="BB418" t="s">
        <v>1709</v>
      </c>
      <c r="BC418">
        <v>2026</v>
      </c>
      <c r="BD418">
        <v>9</v>
      </c>
      <c r="BE418">
        <v>7</v>
      </c>
      <c r="BF418" s="6">
        <f t="shared" si="18"/>
        <v>46272</v>
      </c>
      <c r="BG418">
        <f t="shared" si="19"/>
        <v>0.45833333333575865</v>
      </c>
      <c r="BH418" t="str">
        <f t="shared" si="20"/>
        <v>COMPLY</v>
      </c>
      <c r="BI418" t="e">
        <f>VLOOKUP(H418,Sheet2!$A$1:$B$270,2,FALSE)</f>
        <v>#N/A</v>
      </c>
    </row>
    <row r="419" spans="1:61">
      <c r="A419">
        <v>469</v>
      </c>
      <c r="B419">
        <v>1002573067</v>
      </c>
      <c r="C419">
        <v>3</v>
      </c>
      <c r="D419" t="s">
        <v>45</v>
      </c>
      <c r="E419">
        <v>5</v>
      </c>
      <c r="F419" t="s">
        <v>210</v>
      </c>
      <c r="G419" t="s">
        <v>118</v>
      </c>
      <c r="H419" t="s">
        <v>211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46270.552060185182</v>
      </c>
      <c r="P419" s="57">
        <v>46273.7653125</v>
      </c>
      <c r="Q419">
        <v>69384476</v>
      </c>
      <c r="S419">
        <v>172606792426</v>
      </c>
      <c r="T419" t="s">
        <v>4747</v>
      </c>
      <c r="U419" t="s">
        <v>4748</v>
      </c>
      <c r="V419" t="s">
        <v>4749</v>
      </c>
      <c r="Z419">
        <v>117.418646626174</v>
      </c>
      <c r="AA419">
        <v>-8.4832647609360397</v>
      </c>
      <c r="AB419" t="s">
        <v>4750</v>
      </c>
      <c r="AC419" t="s">
        <v>216</v>
      </c>
      <c r="AL419" t="s">
        <v>217</v>
      </c>
      <c r="AM419" t="s">
        <v>4751</v>
      </c>
      <c r="AN419" t="s">
        <v>6</v>
      </c>
      <c r="AO419" s="57">
        <v>46151.559398148151</v>
      </c>
      <c r="AP419" s="57">
        <v>46273.333333333336</v>
      </c>
      <c r="AR419" t="s">
        <v>218</v>
      </c>
      <c r="AS419" t="s">
        <v>219</v>
      </c>
      <c r="AT419" t="s">
        <v>220</v>
      </c>
      <c r="AU419">
        <v>20260908</v>
      </c>
      <c r="AV419" t="s">
        <v>221</v>
      </c>
      <c r="AW419" t="s">
        <v>4752</v>
      </c>
      <c r="AX419" t="s">
        <v>222</v>
      </c>
      <c r="BA419" s="57">
        <v>46273.333333333336</v>
      </c>
      <c r="BB419" t="s">
        <v>4751</v>
      </c>
      <c r="BC419">
        <v>2026</v>
      </c>
      <c r="BD419">
        <v>9</v>
      </c>
      <c r="BE419">
        <v>8</v>
      </c>
      <c r="BF419" s="6">
        <f t="shared" si="18"/>
        <v>46273</v>
      </c>
      <c r="BG419">
        <f t="shared" si="19"/>
        <v>-0.33333333333575865</v>
      </c>
      <c r="BH419" t="str">
        <f t="shared" si="20"/>
        <v>COMPLY</v>
      </c>
      <c r="BI419" t="str">
        <f>VLOOKUP(H419,Sheet2!$A$1:$B$270,2,FALSE)</f>
        <v>SUMBAWA</v>
      </c>
    </row>
    <row r="420" spans="1:61">
      <c r="A420">
        <v>470</v>
      </c>
      <c r="B420">
        <v>1002573352</v>
      </c>
      <c r="C420">
        <v>3</v>
      </c>
      <c r="D420" t="s">
        <v>38</v>
      </c>
      <c r="E420">
        <v>5</v>
      </c>
      <c r="F420" t="s">
        <v>90</v>
      </c>
      <c r="G420" t="s">
        <v>90</v>
      </c>
      <c r="H420" t="s">
        <v>430</v>
      </c>
      <c r="I420" t="s">
        <v>212</v>
      </c>
      <c r="J420" t="s">
        <v>213</v>
      </c>
      <c r="K420" t="s">
        <v>149</v>
      </c>
      <c r="M420" t="s">
        <v>76</v>
      </c>
      <c r="N420" t="s">
        <v>215</v>
      </c>
      <c r="O420" s="57">
        <v>46270.705150462964</v>
      </c>
      <c r="P420" s="57">
        <v>46271.315798611111</v>
      </c>
      <c r="Q420">
        <v>69368704</v>
      </c>
      <c r="S420">
        <v>152651207992</v>
      </c>
      <c r="T420" t="s">
        <v>4753</v>
      </c>
      <c r="U420" t="s">
        <v>4754</v>
      </c>
      <c r="V420" t="s">
        <v>4755</v>
      </c>
      <c r="Z420">
        <v>111.976825721818</v>
      </c>
      <c r="AA420">
        <v>-7.8807652915829998</v>
      </c>
      <c r="AB420" t="s">
        <v>4756</v>
      </c>
      <c r="AC420" t="s">
        <v>216</v>
      </c>
      <c r="AL420" t="s">
        <v>217</v>
      </c>
      <c r="AM420" t="s">
        <v>4757</v>
      </c>
      <c r="AN420" t="s">
        <v>6</v>
      </c>
      <c r="AO420" s="57">
        <v>46151.71539351852</v>
      </c>
      <c r="AR420" t="s">
        <v>218</v>
      </c>
      <c r="AS420" t="s">
        <v>556</v>
      </c>
      <c r="AT420" t="s">
        <v>230</v>
      </c>
      <c r="AU420">
        <v>20260906</v>
      </c>
      <c r="AV420" t="s">
        <v>221</v>
      </c>
      <c r="AW420" t="s">
        <v>545</v>
      </c>
      <c r="AX420" t="s">
        <v>222</v>
      </c>
      <c r="BA420" s="57">
        <v>46270.291666666664</v>
      </c>
      <c r="BB420" t="s">
        <v>4757</v>
      </c>
      <c r="BC420">
        <v>2026</v>
      </c>
      <c r="BD420">
        <v>9</v>
      </c>
      <c r="BE420">
        <v>6</v>
      </c>
      <c r="BF420" s="6">
        <f t="shared" si="18"/>
        <v>46271</v>
      </c>
      <c r="BG420">
        <f t="shared" si="19"/>
        <v>0.70833333333575865</v>
      </c>
      <c r="BH420" t="str">
        <f t="shared" si="20"/>
        <v>COMPLY</v>
      </c>
      <c r="BI420" t="str">
        <f>VLOOKUP(H420,Sheet2!$A$1:$B$270,2,FALSE)</f>
        <v>KEDIRI</v>
      </c>
    </row>
    <row r="421" spans="1:61">
      <c r="A421">
        <v>471</v>
      </c>
      <c r="B421">
        <v>1002571299</v>
      </c>
      <c r="C421">
        <v>3</v>
      </c>
      <c r="D421" t="s">
        <v>34</v>
      </c>
      <c r="E421">
        <v>5</v>
      </c>
      <c r="F421" t="s">
        <v>554</v>
      </c>
      <c r="G421" t="s">
        <v>79</v>
      </c>
      <c r="H421" t="s">
        <v>461</v>
      </c>
      <c r="I421" t="s">
        <v>212</v>
      </c>
      <c r="J421" t="s">
        <v>213</v>
      </c>
      <c r="K421" t="s">
        <v>149</v>
      </c>
      <c r="M421" t="s">
        <v>76</v>
      </c>
      <c r="N421" t="s">
        <v>215</v>
      </c>
      <c r="O421" s="57">
        <v>46269.464074074072</v>
      </c>
      <c r="P421" s="57">
        <v>46269.881493055553</v>
      </c>
      <c r="Q421">
        <v>69381598</v>
      </c>
      <c r="S421">
        <v>172407212657</v>
      </c>
      <c r="T421" t="s">
        <v>1045</v>
      </c>
      <c r="U421" t="s">
        <v>4758</v>
      </c>
      <c r="V421" t="s">
        <v>4759</v>
      </c>
      <c r="Z421">
        <v>115.3227121191</v>
      </c>
      <c r="AA421">
        <v>-8.5395228870876299</v>
      </c>
      <c r="AB421" t="s">
        <v>1047</v>
      </c>
      <c r="AC421" t="s">
        <v>229</v>
      </c>
      <c r="AL421" t="s">
        <v>217</v>
      </c>
      <c r="AM421" t="s">
        <v>4760</v>
      </c>
      <c r="AN421" t="s">
        <v>6</v>
      </c>
      <c r="AO421" s="57">
        <v>46121.465381944443</v>
      </c>
      <c r="AR421" t="s">
        <v>218</v>
      </c>
      <c r="AS421" t="s">
        <v>79</v>
      </c>
      <c r="AT421" t="s">
        <v>230</v>
      </c>
      <c r="AU421">
        <v>20260904</v>
      </c>
      <c r="AV421" t="s">
        <v>221</v>
      </c>
      <c r="AW421" t="s">
        <v>3525</v>
      </c>
      <c r="AX421" t="s">
        <v>222</v>
      </c>
      <c r="BA421" s="57">
        <v>46269.291666666664</v>
      </c>
      <c r="BB421" t="s">
        <v>4760</v>
      </c>
      <c r="BC421">
        <v>2026</v>
      </c>
      <c r="BD421">
        <v>9</v>
      </c>
      <c r="BE421">
        <v>4</v>
      </c>
      <c r="BF421" s="6">
        <f t="shared" si="18"/>
        <v>46269</v>
      </c>
      <c r="BG421">
        <f t="shared" si="19"/>
        <v>-0.29166666666424135</v>
      </c>
      <c r="BH421" t="str">
        <f t="shared" si="20"/>
        <v>COMPLY</v>
      </c>
      <c r="BI421" t="str">
        <f>VLOOKUP(H421,Sheet2!$A$1:$B$270,2,FALSE)</f>
        <v>GIANYAR</v>
      </c>
    </row>
    <row r="422" spans="1:61">
      <c r="A422">
        <v>472</v>
      </c>
      <c r="B422">
        <v>1002571285</v>
      </c>
      <c r="C422">
        <v>3</v>
      </c>
      <c r="D422" t="s">
        <v>59</v>
      </c>
      <c r="E422">
        <v>4</v>
      </c>
      <c r="F422" t="s">
        <v>223</v>
      </c>
      <c r="G422" t="s">
        <v>580</v>
      </c>
      <c r="H422" t="s">
        <v>842</v>
      </c>
      <c r="I422" t="s">
        <v>212</v>
      </c>
      <c r="J422" t="s">
        <v>213</v>
      </c>
      <c r="K422" t="s">
        <v>149</v>
      </c>
      <c r="M422" t="s">
        <v>76</v>
      </c>
      <c r="N422" t="s">
        <v>215</v>
      </c>
      <c r="O422" s="57">
        <v>46269.462627314817</v>
      </c>
      <c r="P422" s="57">
        <v>46273.732870370368</v>
      </c>
      <c r="Q422">
        <v>69383749</v>
      </c>
      <c r="S422">
        <v>141362105663</v>
      </c>
      <c r="T422" t="s">
        <v>4761</v>
      </c>
      <c r="U422" t="s">
        <v>4762</v>
      </c>
      <c r="V422" t="s">
        <v>4763</v>
      </c>
      <c r="Z422">
        <v>109.020798151959</v>
      </c>
      <c r="AA422">
        <v>-7.6162874954418003</v>
      </c>
      <c r="AB422" t="s">
        <v>4764</v>
      </c>
      <c r="AC422" t="s">
        <v>285</v>
      </c>
      <c r="AL422" t="s">
        <v>217</v>
      </c>
      <c r="AM422" t="s">
        <v>4765</v>
      </c>
      <c r="AN422" t="s">
        <v>6</v>
      </c>
      <c r="AO422" s="57">
        <v>46121.465381944443</v>
      </c>
      <c r="AP422" s="57">
        <v>46274.333333333336</v>
      </c>
      <c r="AR422" t="s">
        <v>218</v>
      </c>
      <c r="AS422" t="s">
        <v>219</v>
      </c>
      <c r="AT422" t="s">
        <v>230</v>
      </c>
      <c r="AU422">
        <v>20260908</v>
      </c>
      <c r="AV422" t="s">
        <v>221</v>
      </c>
      <c r="AW422" t="s">
        <v>544</v>
      </c>
      <c r="AX422" t="s">
        <v>222</v>
      </c>
      <c r="BA422" s="57">
        <v>46274.333333333336</v>
      </c>
      <c r="BB422" t="s">
        <v>4765</v>
      </c>
      <c r="BC422">
        <v>2026</v>
      </c>
      <c r="BD422">
        <v>9</v>
      </c>
      <c r="BE422">
        <v>8</v>
      </c>
      <c r="BF422" s="6">
        <f t="shared" si="18"/>
        <v>46273</v>
      </c>
      <c r="BG422">
        <f t="shared" si="19"/>
        <v>-1.3333333333357587</v>
      </c>
      <c r="BH422" t="str">
        <f t="shared" si="20"/>
        <v>COMPLY</v>
      </c>
      <c r="BI422" t="e">
        <f>VLOOKUP(H422,Sheet2!$A$1:$B$270,2,FALSE)</f>
        <v>#N/A</v>
      </c>
    </row>
    <row r="423" spans="1:61">
      <c r="A423">
        <v>473</v>
      </c>
      <c r="B423">
        <v>1002571445</v>
      </c>
      <c r="C423">
        <v>3</v>
      </c>
      <c r="D423" t="s">
        <v>49</v>
      </c>
      <c r="E423">
        <v>4</v>
      </c>
      <c r="F423" t="s">
        <v>250</v>
      </c>
      <c r="G423" t="s">
        <v>4107</v>
      </c>
      <c r="H423" t="s">
        <v>4766</v>
      </c>
      <c r="I423" t="s">
        <v>212</v>
      </c>
      <c r="J423" t="s">
        <v>213</v>
      </c>
      <c r="K423" t="s">
        <v>149</v>
      </c>
      <c r="M423" t="s">
        <v>76</v>
      </c>
      <c r="N423" t="s">
        <v>215</v>
      </c>
      <c r="O423" s="57">
        <v>46269.504004629627</v>
      </c>
      <c r="P423" s="57">
        <v>46269.640115740738</v>
      </c>
      <c r="Q423">
        <v>69380834</v>
      </c>
      <c r="S423">
        <v>142201104843</v>
      </c>
      <c r="T423" t="s">
        <v>4767</v>
      </c>
      <c r="U423" t="s">
        <v>4768</v>
      </c>
      <c r="V423" t="s">
        <v>4769</v>
      </c>
      <c r="Z423">
        <v>109.798226</v>
      </c>
      <c r="AA423">
        <v>-7.0305530000000003</v>
      </c>
      <c r="AB423" t="s">
        <v>4770</v>
      </c>
      <c r="AC423" t="s">
        <v>225</v>
      </c>
      <c r="AL423" t="s">
        <v>217</v>
      </c>
      <c r="AM423" t="s">
        <v>4771</v>
      </c>
      <c r="AN423" t="s">
        <v>6</v>
      </c>
      <c r="AO423" s="57">
        <v>46121.506956018522</v>
      </c>
      <c r="AR423" t="s">
        <v>218</v>
      </c>
      <c r="AS423" t="s">
        <v>4114</v>
      </c>
      <c r="AT423" t="s">
        <v>230</v>
      </c>
      <c r="AU423">
        <v>20260904</v>
      </c>
      <c r="AV423" t="s">
        <v>221</v>
      </c>
      <c r="AW423" t="s">
        <v>545</v>
      </c>
      <c r="AX423" t="s">
        <v>222</v>
      </c>
      <c r="BA423" s="57">
        <v>46269.291666666664</v>
      </c>
      <c r="BB423" t="s">
        <v>4771</v>
      </c>
      <c r="BC423">
        <v>2026</v>
      </c>
      <c r="BD423">
        <v>9</v>
      </c>
      <c r="BE423">
        <v>4</v>
      </c>
      <c r="BF423" s="6">
        <f t="shared" si="18"/>
        <v>46269</v>
      </c>
      <c r="BG423">
        <f t="shared" si="19"/>
        <v>-0.29166666666424135</v>
      </c>
      <c r="BH423" t="str">
        <f t="shared" si="20"/>
        <v>COMPLY</v>
      </c>
      <c r="BI423" t="e">
        <f>VLOOKUP(H423,Sheet2!$A$1:$B$270,2,FALSE)</f>
        <v>#N/A</v>
      </c>
    </row>
    <row r="424" spans="1:61">
      <c r="A424">
        <v>474</v>
      </c>
      <c r="B424">
        <v>1002571877</v>
      </c>
      <c r="C424">
        <v>3</v>
      </c>
      <c r="D424" t="s">
        <v>55</v>
      </c>
      <c r="E424">
        <v>5</v>
      </c>
      <c r="F424" t="s">
        <v>261</v>
      </c>
      <c r="G424" t="s">
        <v>126</v>
      </c>
      <c r="H424" t="s">
        <v>262</v>
      </c>
      <c r="I424" t="s">
        <v>212</v>
      </c>
      <c r="J424" t="s">
        <v>213</v>
      </c>
      <c r="K424" t="s">
        <v>149</v>
      </c>
      <c r="M424" t="s">
        <v>76</v>
      </c>
      <c r="N424" t="s">
        <v>581</v>
      </c>
      <c r="O424" s="57">
        <v>46269.602453703701</v>
      </c>
      <c r="P424" s="57">
        <v>46272.591909722221</v>
      </c>
      <c r="Q424">
        <v>69383971</v>
      </c>
      <c r="S424">
        <v>152413167964</v>
      </c>
      <c r="T424" t="s">
        <v>4772</v>
      </c>
      <c r="U424" t="s">
        <v>4773</v>
      </c>
      <c r="V424" t="s">
        <v>4774</v>
      </c>
      <c r="Z424">
        <v>112.72994175553301</v>
      </c>
      <c r="AA424">
        <v>-7.2506809741590903</v>
      </c>
      <c r="AB424" t="s">
        <v>4775</v>
      </c>
      <c r="AC424" t="s">
        <v>284</v>
      </c>
      <c r="AL424" t="s">
        <v>217</v>
      </c>
      <c r="AM424" t="s">
        <v>4776</v>
      </c>
      <c r="AN424" t="s">
        <v>6</v>
      </c>
      <c r="AO424" s="57">
        <v>46121.611157407409</v>
      </c>
      <c r="AP424" s="57">
        <v>46273.333333333336</v>
      </c>
      <c r="AR424" t="s">
        <v>218</v>
      </c>
      <c r="AS424" t="s">
        <v>575</v>
      </c>
      <c r="AT424" t="s">
        <v>230</v>
      </c>
      <c r="AU424">
        <v>20260907</v>
      </c>
      <c r="AV424" t="s">
        <v>221</v>
      </c>
      <c r="AW424" t="s">
        <v>578</v>
      </c>
      <c r="AX424" t="s">
        <v>222</v>
      </c>
      <c r="BA424" s="57">
        <v>46273.333333333336</v>
      </c>
      <c r="BB424" t="s">
        <v>4776</v>
      </c>
      <c r="BC424">
        <v>2026</v>
      </c>
      <c r="BD424">
        <v>9</v>
      </c>
      <c r="BE424">
        <v>7</v>
      </c>
      <c r="BF424" s="6">
        <f t="shared" si="18"/>
        <v>46272</v>
      </c>
      <c r="BG424">
        <f t="shared" si="19"/>
        <v>-1.3333333333357587</v>
      </c>
      <c r="BH424" t="str">
        <f t="shared" si="20"/>
        <v>COMPLY</v>
      </c>
      <c r="BI424" t="str">
        <f>VLOOKUP(H424,Sheet2!$A$1:$B$270,2,FALSE)</f>
        <v>SURABAYA SELATAN</v>
      </c>
    </row>
    <row r="425" spans="1:61">
      <c r="A425">
        <v>475</v>
      </c>
      <c r="B425">
        <v>1002571440</v>
      </c>
      <c r="C425">
        <v>3</v>
      </c>
      <c r="D425" t="s">
        <v>49</v>
      </c>
      <c r="E425">
        <v>4</v>
      </c>
      <c r="F425" t="s">
        <v>245</v>
      </c>
      <c r="G425" t="s">
        <v>246</v>
      </c>
      <c r="H425" t="s">
        <v>834</v>
      </c>
      <c r="I425" t="s">
        <v>212</v>
      </c>
      <c r="J425" t="s">
        <v>213</v>
      </c>
      <c r="K425" t="s">
        <v>149</v>
      </c>
      <c r="M425" t="s">
        <v>76</v>
      </c>
      <c r="N425" t="s">
        <v>215</v>
      </c>
      <c r="O425" s="57">
        <v>46269.502175925925</v>
      </c>
      <c r="P425" s="57">
        <v>46269.643414351849</v>
      </c>
      <c r="Q425">
        <v>69382239</v>
      </c>
      <c r="S425">
        <v>142410346503</v>
      </c>
      <c r="T425" t="s">
        <v>1650</v>
      </c>
      <c r="U425" t="s">
        <v>4777</v>
      </c>
      <c r="V425" t="s">
        <v>4778</v>
      </c>
      <c r="Z425">
        <v>110.52667508704</v>
      </c>
      <c r="AA425">
        <v>-7.0231024892583598</v>
      </c>
      <c r="AB425" t="s">
        <v>1653</v>
      </c>
      <c r="AC425" t="s">
        <v>216</v>
      </c>
      <c r="AL425" t="s">
        <v>217</v>
      </c>
      <c r="AM425" t="s">
        <v>4779</v>
      </c>
      <c r="AN425" t="s">
        <v>6</v>
      </c>
      <c r="AO425" s="57">
        <v>46121.506956018522</v>
      </c>
      <c r="AR425" t="s">
        <v>218</v>
      </c>
      <c r="AS425" t="s">
        <v>910</v>
      </c>
      <c r="AT425" t="s">
        <v>230</v>
      </c>
      <c r="AU425">
        <v>20260904</v>
      </c>
      <c r="AV425" t="s">
        <v>221</v>
      </c>
      <c r="AW425" t="s">
        <v>545</v>
      </c>
      <c r="AX425" t="s">
        <v>222</v>
      </c>
      <c r="BA425" s="57">
        <v>46269.291666666664</v>
      </c>
      <c r="BB425" t="s">
        <v>4779</v>
      </c>
      <c r="BC425">
        <v>2026</v>
      </c>
      <c r="BD425">
        <v>9</v>
      </c>
      <c r="BE425">
        <v>4</v>
      </c>
      <c r="BF425" s="6">
        <f t="shared" si="18"/>
        <v>46269</v>
      </c>
      <c r="BG425">
        <f t="shared" si="19"/>
        <v>-0.29166666666424135</v>
      </c>
      <c r="BH425" t="str">
        <f t="shared" si="20"/>
        <v>COMPLY</v>
      </c>
      <c r="BI425" t="e">
        <f>VLOOKUP(H425,Sheet2!$A$1:$B$270,2,FALSE)</f>
        <v>#N/A</v>
      </c>
    </row>
    <row r="426" spans="1:61">
      <c r="A426">
        <v>476</v>
      </c>
      <c r="B426">
        <v>1002571435</v>
      </c>
      <c r="C426">
        <v>3</v>
      </c>
      <c r="D426" t="s">
        <v>49</v>
      </c>
      <c r="E426">
        <v>4</v>
      </c>
      <c r="F426" t="s">
        <v>250</v>
      </c>
      <c r="G426" t="s">
        <v>253</v>
      </c>
      <c r="H426" t="s">
        <v>1558</v>
      </c>
      <c r="I426" t="s">
        <v>212</v>
      </c>
      <c r="J426" t="s">
        <v>213</v>
      </c>
      <c r="K426" t="s">
        <v>149</v>
      </c>
      <c r="M426" t="s">
        <v>76</v>
      </c>
      <c r="N426" t="s">
        <v>215</v>
      </c>
      <c r="O426" s="57">
        <v>46269.500428240739</v>
      </c>
      <c r="P426" s="57">
        <v>46269.546168981484</v>
      </c>
      <c r="Q426">
        <v>69382056</v>
      </c>
      <c r="S426">
        <v>142283120025</v>
      </c>
      <c r="T426" t="s">
        <v>1559</v>
      </c>
      <c r="U426" t="s">
        <v>4780</v>
      </c>
      <c r="V426" t="s">
        <v>4781</v>
      </c>
      <c r="Z426">
        <v>109.11953099999999</v>
      </c>
      <c r="AA426">
        <v>-6.9814569999999998</v>
      </c>
      <c r="AB426" t="s">
        <v>1562</v>
      </c>
      <c r="AC426" t="s">
        <v>225</v>
      </c>
      <c r="AL426" t="s">
        <v>217</v>
      </c>
      <c r="AM426" t="s">
        <v>4679</v>
      </c>
      <c r="AN426" t="s">
        <v>6</v>
      </c>
      <c r="AO426" s="57">
        <v>46121.506956018522</v>
      </c>
      <c r="AR426" t="s">
        <v>218</v>
      </c>
      <c r="AS426" t="s">
        <v>219</v>
      </c>
      <c r="AT426" t="s">
        <v>230</v>
      </c>
      <c r="AU426">
        <v>20260904</v>
      </c>
      <c r="AV426" t="s">
        <v>221</v>
      </c>
      <c r="AW426" t="s">
        <v>544</v>
      </c>
      <c r="AX426" t="s">
        <v>222</v>
      </c>
      <c r="BA426" s="57">
        <v>46269.291666666664</v>
      </c>
      <c r="BB426" t="s">
        <v>4679</v>
      </c>
      <c r="BC426">
        <v>2026</v>
      </c>
      <c r="BD426">
        <v>9</v>
      </c>
      <c r="BE426">
        <v>4</v>
      </c>
      <c r="BF426" s="6">
        <f t="shared" si="18"/>
        <v>46269</v>
      </c>
      <c r="BG426">
        <f t="shared" si="19"/>
        <v>-0.29166666666424135</v>
      </c>
      <c r="BH426" t="str">
        <f t="shared" si="20"/>
        <v>COMPLY</v>
      </c>
      <c r="BI426" t="e">
        <f>VLOOKUP(H426,Sheet2!$A$1:$B$270,2,FALSE)</f>
        <v>#N/A</v>
      </c>
    </row>
    <row r="427" spans="1:61">
      <c r="A427">
        <v>477</v>
      </c>
      <c r="B427">
        <v>1002571442</v>
      </c>
      <c r="C427">
        <v>3</v>
      </c>
      <c r="D427" t="s">
        <v>42</v>
      </c>
      <c r="E427">
        <v>5</v>
      </c>
      <c r="F427" t="s">
        <v>102</v>
      </c>
      <c r="G427" t="s">
        <v>100</v>
      </c>
      <c r="H427" t="s">
        <v>276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46269.50204861111</v>
      </c>
      <c r="P427" s="57">
        <v>46269.730219907404</v>
      </c>
      <c r="Q427">
        <v>69383800</v>
      </c>
      <c r="S427">
        <v>152507224171</v>
      </c>
      <c r="T427" t="s">
        <v>4782</v>
      </c>
      <c r="U427" t="s">
        <v>4783</v>
      </c>
      <c r="V427" t="s">
        <v>4784</v>
      </c>
      <c r="Z427">
        <v>113.83541755378199</v>
      </c>
      <c r="AA427">
        <v>-8.0232586457274309</v>
      </c>
      <c r="AB427" t="s">
        <v>4785</v>
      </c>
      <c r="AC427" t="s">
        <v>216</v>
      </c>
      <c r="AL427" t="s">
        <v>217</v>
      </c>
      <c r="AM427" t="s">
        <v>4786</v>
      </c>
      <c r="AN427" t="s">
        <v>6</v>
      </c>
      <c r="AO427" s="57">
        <v>46121.506956018522</v>
      </c>
      <c r="AP427" s="57">
        <v>46270.333333333336</v>
      </c>
      <c r="AR427" t="s">
        <v>218</v>
      </c>
      <c r="AS427" t="s">
        <v>100</v>
      </c>
      <c r="AT427" t="s">
        <v>220</v>
      </c>
      <c r="AU427">
        <v>20260904</v>
      </c>
      <c r="AV427" t="s">
        <v>221</v>
      </c>
      <c r="AW427" t="s">
        <v>833</v>
      </c>
      <c r="AX427" t="s">
        <v>222</v>
      </c>
      <c r="BA427" s="57">
        <v>46270.333333333336</v>
      </c>
      <c r="BB427" t="s">
        <v>4786</v>
      </c>
      <c r="BC427">
        <v>2026</v>
      </c>
      <c r="BD427">
        <v>9</v>
      </c>
      <c r="BE427">
        <v>4</v>
      </c>
      <c r="BF427" s="6">
        <f t="shared" si="18"/>
        <v>46269</v>
      </c>
      <c r="BG427">
        <f t="shared" si="19"/>
        <v>-1.3333333333357587</v>
      </c>
      <c r="BH427" t="str">
        <f t="shared" si="20"/>
        <v>COMPLY</v>
      </c>
      <c r="BI427" t="str">
        <f>VLOOKUP(H427,Sheet2!$A$1:$B$270,2,FALSE)</f>
        <v>JEMBER</v>
      </c>
    </row>
    <row r="428" spans="1:61">
      <c r="A428">
        <v>478</v>
      </c>
      <c r="B428">
        <v>1002571429</v>
      </c>
      <c r="C428">
        <v>3</v>
      </c>
      <c r="D428" t="s">
        <v>49</v>
      </c>
      <c r="E428">
        <v>4</v>
      </c>
      <c r="F428" t="s">
        <v>250</v>
      </c>
      <c r="G428" t="s">
        <v>253</v>
      </c>
      <c r="H428" t="s">
        <v>1558</v>
      </c>
      <c r="I428" t="s">
        <v>212</v>
      </c>
      <c r="J428" t="s">
        <v>213</v>
      </c>
      <c r="K428" t="s">
        <v>149</v>
      </c>
      <c r="M428" t="s">
        <v>76</v>
      </c>
      <c r="N428" t="s">
        <v>215</v>
      </c>
      <c r="O428" s="57">
        <v>46269.498773148145</v>
      </c>
      <c r="P428" s="57">
        <v>46269.548414351855</v>
      </c>
      <c r="Q428">
        <v>69382075</v>
      </c>
      <c r="S428">
        <v>142283120024</v>
      </c>
      <c r="T428" t="s">
        <v>1839</v>
      </c>
      <c r="U428" t="s">
        <v>4780</v>
      </c>
      <c r="V428" t="s">
        <v>4787</v>
      </c>
      <c r="Z428">
        <v>109.119856</v>
      </c>
      <c r="AA428">
        <v>-6.9816500000000001</v>
      </c>
      <c r="AB428" t="s">
        <v>1841</v>
      </c>
      <c r="AC428" t="s">
        <v>225</v>
      </c>
      <c r="AL428" t="s">
        <v>217</v>
      </c>
      <c r="AM428" t="s">
        <v>4788</v>
      </c>
      <c r="AN428" t="s">
        <v>6</v>
      </c>
      <c r="AO428" s="57">
        <v>46121.506956018522</v>
      </c>
      <c r="AR428" t="s">
        <v>218</v>
      </c>
      <c r="AS428" t="s">
        <v>219</v>
      </c>
      <c r="AT428" t="s">
        <v>230</v>
      </c>
      <c r="AU428">
        <v>20260904</v>
      </c>
      <c r="AV428" t="s">
        <v>221</v>
      </c>
      <c r="AW428" t="s">
        <v>571</v>
      </c>
      <c r="AX428" t="s">
        <v>222</v>
      </c>
      <c r="BA428" s="57">
        <v>46269.291666666664</v>
      </c>
      <c r="BB428" t="s">
        <v>4788</v>
      </c>
      <c r="BC428">
        <v>2026</v>
      </c>
      <c r="BD428">
        <v>9</v>
      </c>
      <c r="BE428">
        <v>4</v>
      </c>
      <c r="BF428" s="6">
        <f t="shared" si="18"/>
        <v>46269</v>
      </c>
      <c r="BG428">
        <f t="shared" si="19"/>
        <v>-0.29166666666424135</v>
      </c>
      <c r="BH428" t="str">
        <f t="shared" si="20"/>
        <v>COMPLY</v>
      </c>
      <c r="BI428" t="e">
        <f>VLOOKUP(H428,Sheet2!$A$1:$B$270,2,FALSE)</f>
        <v>#N/A</v>
      </c>
    </row>
    <row r="429" spans="1:61">
      <c r="A429">
        <v>479</v>
      </c>
      <c r="B429">
        <v>1002571281</v>
      </c>
      <c r="C429">
        <v>3</v>
      </c>
      <c r="D429" t="s">
        <v>51</v>
      </c>
      <c r="E429">
        <v>4</v>
      </c>
      <c r="F429" t="s">
        <v>269</v>
      </c>
      <c r="G429" t="s">
        <v>289</v>
      </c>
      <c r="H429" t="s">
        <v>824</v>
      </c>
      <c r="I429" t="s">
        <v>212</v>
      </c>
      <c r="J429" t="s">
        <v>213</v>
      </c>
      <c r="K429" t="s">
        <v>149</v>
      </c>
      <c r="M429" t="s">
        <v>76</v>
      </c>
      <c r="N429" t="s">
        <v>215</v>
      </c>
      <c r="O429" s="57">
        <v>46269.460231481484</v>
      </c>
      <c r="P429" s="57">
        <v>46273.730543981481</v>
      </c>
      <c r="Q429">
        <v>69383752</v>
      </c>
      <c r="S429">
        <v>142551119451</v>
      </c>
      <c r="T429" t="s">
        <v>4789</v>
      </c>
      <c r="U429" t="s">
        <v>4790</v>
      </c>
      <c r="V429" t="s">
        <v>4791</v>
      </c>
      <c r="Z429">
        <v>110.9758389</v>
      </c>
      <c r="AA429">
        <v>-6.7906852999999998</v>
      </c>
      <c r="AB429" t="s">
        <v>4792</v>
      </c>
      <c r="AC429" t="s">
        <v>284</v>
      </c>
      <c r="AL429" t="s">
        <v>217</v>
      </c>
      <c r="AM429" t="s">
        <v>4793</v>
      </c>
      <c r="AN429" t="s">
        <v>6</v>
      </c>
      <c r="AO429" s="57">
        <v>46121.465381944443</v>
      </c>
      <c r="AP429" s="57">
        <v>46273.333333333336</v>
      </c>
      <c r="AR429" t="s">
        <v>218</v>
      </c>
      <c r="AS429" t="s">
        <v>219</v>
      </c>
      <c r="AT429" t="s">
        <v>230</v>
      </c>
      <c r="AU429">
        <v>20260908</v>
      </c>
      <c r="AV429" t="s">
        <v>221</v>
      </c>
      <c r="AW429" t="s">
        <v>545</v>
      </c>
      <c r="AX429" t="s">
        <v>222</v>
      </c>
      <c r="BA429" s="57">
        <v>46273.333333333336</v>
      </c>
      <c r="BB429" t="s">
        <v>4793</v>
      </c>
      <c r="BC429">
        <v>2026</v>
      </c>
      <c r="BD429">
        <v>9</v>
      </c>
      <c r="BE429">
        <v>8</v>
      </c>
      <c r="BF429" s="6">
        <f t="shared" si="18"/>
        <v>46273</v>
      </c>
      <c r="BG429">
        <f t="shared" si="19"/>
        <v>-0.33333333333575865</v>
      </c>
      <c r="BH429" t="str">
        <f t="shared" si="20"/>
        <v>COMPLY</v>
      </c>
      <c r="BI429" t="e">
        <f>VLOOKUP(H429,Sheet2!$A$1:$B$270,2,FALSE)</f>
        <v>#N/A</v>
      </c>
    </row>
    <row r="430" spans="1:61">
      <c r="A430">
        <v>480</v>
      </c>
      <c r="B430">
        <v>1002571253</v>
      </c>
      <c r="C430">
        <v>3</v>
      </c>
      <c r="D430" t="s">
        <v>49</v>
      </c>
      <c r="E430">
        <v>4</v>
      </c>
      <c r="F430" t="s">
        <v>245</v>
      </c>
      <c r="G430" t="s">
        <v>246</v>
      </c>
      <c r="H430" t="s">
        <v>4794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46269.454826388886</v>
      </c>
      <c r="P430" s="57">
        <v>46272.658136574071</v>
      </c>
      <c r="Q430">
        <v>69383747</v>
      </c>
      <c r="S430">
        <v>141421106802</v>
      </c>
      <c r="T430" t="s">
        <v>4795</v>
      </c>
      <c r="U430" t="s">
        <v>4796</v>
      </c>
      <c r="V430" t="s">
        <v>4797</v>
      </c>
      <c r="Z430">
        <v>110.324481725692</v>
      </c>
      <c r="AA430">
        <v>-6.9753049392527497</v>
      </c>
      <c r="AB430" t="s">
        <v>4798</v>
      </c>
      <c r="AC430" t="s">
        <v>236</v>
      </c>
      <c r="AL430" t="s">
        <v>217</v>
      </c>
      <c r="AM430" t="s">
        <v>4799</v>
      </c>
      <c r="AN430" t="s">
        <v>6</v>
      </c>
      <c r="AO430" s="57">
        <v>46121.465381944443</v>
      </c>
      <c r="AP430" s="57">
        <v>46273.333333333336</v>
      </c>
      <c r="AR430" t="s">
        <v>218</v>
      </c>
      <c r="AS430" t="s">
        <v>1961</v>
      </c>
      <c r="AT430" t="s">
        <v>230</v>
      </c>
      <c r="AU430">
        <v>20260907</v>
      </c>
      <c r="AV430" t="s">
        <v>221</v>
      </c>
      <c r="AW430" t="s">
        <v>885</v>
      </c>
      <c r="AX430" t="s">
        <v>222</v>
      </c>
      <c r="BA430" s="57">
        <v>46273.333333333336</v>
      </c>
      <c r="BB430" t="s">
        <v>4799</v>
      </c>
      <c r="BC430">
        <v>2026</v>
      </c>
      <c r="BD430">
        <v>9</v>
      </c>
      <c r="BE430">
        <v>7</v>
      </c>
      <c r="BF430" s="6">
        <f t="shared" si="18"/>
        <v>46272</v>
      </c>
      <c r="BG430">
        <f t="shared" si="19"/>
        <v>-1.3333333333357587</v>
      </c>
      <c r="BH430" t="str">
        <f t="shared" si="20"/>
        <v>COMPLY</v>
      </c>
      <c r="BI430" t="e">
        <f>VLOOKUP(H430,Sheet2!$A$1:$B$270,2,FALSE)</f>
        <v>#N/A</v>
      </c>
    </row>
    <row r="431" spans="1:61">
      <c r="A431">
        <v>481</v>
      </c>
      <c r="B431">
        <v>1002571897</v>
      </c>
      <c r="C431">
        <v>3</v>
      </c>
      <c r="D431" t="s">
        <v>55</v>
      </c>
      <c r="E431">
        <v>5</v>
      </c>
      <c r="F431" t="s">
        <v>307</v>
      </c>
      <c r="G431" t="s">
        <v>126</v>
      </c>
      <c r="H431" t="s">
        <v>308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46269.604120370372</v>
      </c>
      <c r="P431" s="57">
        <v>46270.569421296299</v>
      </c>
      <c r="Q431">
        <v>69383964</v>
      </c>
      <c r="S431">
        <v>152320246210</v>
      </c>
      <c r="T431" t="s">
        <v>4800</v>
      </c>
      <c r="U431" t="s">
        <v>4801</v>
      </c>
      <c r="V431" t="s">
        <v>4802</v>
      </c>
      <c r="Z431">
        <v>112.7543988</v>
      </c>
      <c r="AA431">
        <v>-7.2778302999999998</v>
      </c>
      <c r="AB431" t="s">
        <v>4803</v>
      </c>
      <c r="AC431" t="s">
        <v>216</v>
      </c>
      <c r="AL431" t="s">
        <v>217</v>
      </c>
      <c r="AM431" t="s">
        <v>4804</v>
      </c>
      <c r="AN431" t="s">
        <v>6</v>
      </c>
      <c r="AO431" s="57">
        <v>46121.611157407409</v>
      </c>
      <c r="AP431" s="57">
        <v>46270.458333333336</v>
      </c>
      <c r="AR431" t="s">
        <v>218</v>
      </c>
      <c r="AS431" t="s">
        <v>906</v>
      </c>
      <c r="AT431" t="s">
        <v>344</v>
      </c>
      <c r="AU431">
        <v>20260905</v>
      </c>
      <c r="AV431" t="s">
        <v>221</v>
      </c>
      <c r="AW431" t="s">
        <v>1183</v>
      </c>
      <c r="AX431" t="s">
        <v>222</v>
      </c>
      <c r="BA431" s="57">
        <v>46270.458333333336</v>
      </c>
      <c r="BB431" t="s">
        <v>4804</v>
      </c>
      <c r="BC431">
        <v>2026</v>
      </c>
      <c r="BD431">
        <v>9</v>
      </c>
      <c r="BE431">
        <v>5</v>
      </c>
      <c r="BF431" s="6">
        <f t="shared" si="18"/>
        <v>46270</v>
      </c>
      <c r="BG431">
        <f t="shared" si="19"/>
        <v>-0.45833333333575865</v>
      </c>
      <c r="BH431" t="str">
        <f t="shared" si="20"/>
        <v>COMPLY</v>
      </c>
      <c r="BI431" t="str">
        <f>VLOOKUP(H431,Sheet2!$A$1:$B$270,2,FALSE)</f>
        <v>SURABAYA SELATAN</v>
      </c>
    </row>
    <row r="432" spans="1:61">
      <c r="A432">
        <v>482</v>
      </c>
      <c r="B432">
        <v>1002570930</v>
      </c>
      <c r="C432">
        <v>3</v>
      </c>
      <c r="D432" t="s">
        <v>42</v>
      </c>
      <c r="E432">
        <v>5</v>
      </c>
      <c r="F432" t="s">
        <v>102</v>
      </c>
      <c r="G432" t="s">
        <v>102</v>
      </c>
      <c r="H432" t="s">
        <v>362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46269.388159722221</v>
      </c>
      <c r="P432" s="57">
        <v>46270.916921296295</v>
      </c>
      <c r="Q432">
        <v>69383614</v>
      </c>
      <c r="S432">
        <v>152501280968</v>
      </c>
      <c r="T432" t="s">
        <v>3754</v>
      </c>
      <c r="U432" t="s">
        <v>3755</v>
      </c>
      <c r="V432" t="s">
        <v>4805</v>
      </c>
      <c r="Z432">
        <v>113.6630418</v>
      </c>
      <c r="AA432">
        <v>-8.1836690000000001</v>
      </c>
      <c r="AB432" t="s">
        <v>4806</v>
      </c>
      <c r="AC432" t="s">
        <v>236</v>
      </c>
      <c r="AL432" t="s">
        <v>217</v>
      </c>
      <c r="AM432" t="s">
        <v>3758</v>
      </c>
      <c r="AN432" t="s">
        <v>6</v>
      </c>
      <c r="AO432" s="57">
        <v>46121.392465277779</v>
      </c>
      <c r="AP432" s="57">
        <v>46270.333333333336</v>
      </c>
      <c r="AR432" t="s">
        <v>218</v>
      </c>
      <c r="AS432" t="s">
        <v>102</v>
      </c>
      <c r="AT432" t="s">
        <v>344</v>
      </c>
      <c r="AU432">
        <v>20260905</v>
      </c>
      <c r="AV432" t="s">
        <v>221</v>
      </c>
      <c r="AW432" t="s">
        <v>3759</v>
      </c>
      <c r="AX432" t="s">
        <v>222</v>
      </c>
      <c r="BA432" s="57">
        <v>46270.333333333336</v>
      </c>
      <c r="BB432" t="s">
        <v>3758</v>
      </c>
      <c r="BC432">
        <v>2026</v>
      </c>
      <c r="BD432">
        <v>9</v>
      </c>
      <c r="BE432">
        <v>5</v>
      </c>
      <c r="BF432" s="6">
        <f t="shared" si="18"/>
        <v>46270</v>
      </c>
      <c r="BG432">
        <f t="shared" si="19"/>
        <v>-0.33333333333575865</v>
      </c>
      <c r="BH432" t="str">
        <f t="shared" si="20"/>
        <v>COMPLY</v>
      </c>
      <c r="BI432" t="str">
        <f>VLOOKUP(H432,Sheet2!$A$1:$B$270,2,FALSE)</f>
        <v>JEMBER</v>
      </c>
    </row>
    <row r="433" spans="1:61">
      <c r="A433">
        <v>483</v>
      </c>
      <c r="B433">
        <v>1002571671</v>
      </c>
      <c r="C433">
        <v>3</v>
      </c>
      <c r="D433" t="s">
        <v>45</v>
      </c>
      <c r="E433">
        <v>5</v>
      </c>
      <c r="F433" t="s">
        <v>210</v>
      </c>
      <c r="G433" t="s">
        <v>116</v>
      </c>
      <c r="H433" t="s">
        <v>358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46269.571481481478</v>
      </c>
      <c r="P433" s="57">
        <v>46270.746851851851</v>
      </c>
      <c r="Q433">
        <v>69383899</v>
      </c>
      <c r="S433">
        <v>172619203429</v>
      </c>
      <c r="T433" t="s">
        <v>4807</v>
      </c>
      <c r="U433" t="s">
        <v>4808</v>
      </c>
      <c r="V433" t="s">
        <v>4809</v>
      </c>
      <c r="Z433">
        <v>116.484976373612</v>
      </c>
      <c r="AA433">
        <v>-8.7699949849074699</v>
      </c>
      <c r="AB433" t="s">
        <v>4810</v>
      </c>
      <c r="AC433" t="s">
        <v>216</v>
      </c>
      <c r="AL433" t="s">
        <v>217</v>
      </c>
      <c r="AM433" t="s">
        <v>4811</v>
      </c>
      <c r="AN433" t="s">
        <v>6</v>
      </c>
      <c r="AO433" s="57">
        <v>46121.57984953704</v>
      </c>
      <c r="AP433" s="57">
        <v>46272.625</v>
      </c>
      <c r="AR433" t="s">
        <v>218</v>
      </c>
      <c r="AS433" t="s">
        <v>1710</v>
      </c>
      <c r="AT433" t="s">
        <v>230</v>
      </c>
      <c r="AU433">
        <v>20260905</v>
      </c>
      <c r="AV433" t="s">
        <v>221</v>
      </c>
      <c r="AW433" t="s">
        <v>886</v>
      </c>
      <c r="AX433" t="s">
        <v>222</v>
      </c>
      <c r="BA433" s="57">
        <v>46272.625</v>
      </c>
      <c r="BB433" t="s">
        <v>4811</v>
      </c>
      <c r="BC433">
        <v>2026</v>
      </c>
      <c r="BD433">
        <v>9</v>
      </c>
      <c r="BE433">
        <v>5</v>
      </c>
      <c r="BF433" s="6">
        <f t="shared" si="18"/>
        <v>46270</v>
      </c>
      <c r="BG433">
        <f t="shared" si="19"/>
        <v>-2.625</v>
      </c>
      <c r="BH433" t="str">
        <f t="shared" si="20"/>
        <v>COMPLY</v>
      </c>
      <c r="BI433" t="str">
        <f>VLOOKUP(H433,Sheet2!$A$1:$B$270,2,FALSE)</f>
        <v>SELONG</v>
      </c>
    </row>
    <row r="434" spans="1:61">
      <c r="A434">
        <v>484</v>
      </c>
      <c r="B434">
        <v>1002571670</v>
      </c>
      <c r="C434">
        <v>3</v>
      </c>
      <c r="D434" t="s">
        <v>55</v>
      </c>
      <c r="E434">
        <v>5</v>
      </c>
      <c r="F434" t="s">
        <v>261</v>
      </c>
      <c r="G434" t="s">
        <v>126</v>
      </c>
      <c r="H434" t="s">
        <v>262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46269.571481481478</v>
      </c>
      <c r="P434" s="57">
        <v>46270.538865740738</v>
      </c>
      <c r="Q434">
        <v>69383912</v>
      </c>
      <c r="S434">
        <v>152413167963</v>
      </c>
      <c r="T434" t="s">
        <v>4812</v>
      </c>
      <c r="U434" t="s">
        <v>4813</v>
      </c>
      <c r="V434" t="s">
        <v>4814</v>
      </c>
      <c r="Z434">
        <v>112.7480853</v>
      </c>
      <c r="AA434">
        <v>-7.2627725999999999</v>
      </c>
      <c r="AB434" t="s">
        <v>4815</v>
      </c>
      <c r="AC434" t="s">
        <v>236</v>
      </c>
      <c r="AL434" t="s">
        <v>217</v>
      </c>
      <c r="AM434" t="s">
        <v>4816</v>
      </c>
      <c r="AN434" t="s">
        <v>6</v>
      </c>
      <c r="AO434" s="57">
        <v>46121.57984953704</v>
      </c>
      <c r="AP434" s="57">
        <v>46270.458333333336</v>
      </c>
      <c r="AR434" t="s">
        <v>218</v>
      </c>
      <c r="AS434" t="s">
        <v>575</v>
      </c>
      <c r="AT434" t="s">
        <v>344</v>
      </c>
      <c r="AU434">
        <v>20260905</v>
      </c>
      <c r="AV434" t="s">
        <v>221</v>
      </c>
      <c r="AW434" t="s">
        <v>4817</v>
      </c>
      <c r="AX434" t="s">
        <v>222</v>
      </c>
      <c r="BA434" s="57">
        <v>46270.458333333336</v>
      </c>
      <c r="BB434" t="s">
        <v>4816</v>
      </c>
      <c r="BC434">
        <v>2026</v>
      </c>
      <c r="BD434">
        <v>9</v>
      </c>
      <c r="BE434">
        <v>5</v>
      </c>
      <c r="BF434" s="6">
        <f t="shared" si="18"/>
        <v>46270</v>
      </c>
      <c r="BG434">
        <f t="shared" si="19"/>
        <v>-0.45833333333575865</v>
      </c>
      <c r="BH434" t="str">
        <f t="shared" si="20"/>
        <v>COMPLY</v>
      </c>
      <c r="BI434" t="str">
        <f>VLOOKUP(H434,Sheet2!$A$1:$B$270,2,FALSE)</f>
        <v>SURABAYA SELATAN</v>
      </c>
    </row>
    <row r="435" spans="1:61">
      <c r="A435">
        <v>485</v>
      </c>
      <c r="B435">
        <v>1002571672</v>
      </c>
      <c r="C435">
        <v>3</v>
      </c>
      <c r="D435" t="s">
        <v>55</v>
      </c>
      <c r="E435">
        <v>5</v>
      </c>
      <c r="F435" t="s">
        <v>227</v>
      </c>
      <c r="G435" t="s">
        <v>127</v>
      </c>
      <c r="H435" t="s">
        <v>323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46269.571493055555</v>
      </c>
      <c r="P435" s="57">
        <v>46270.631597222222</v>
      </c>
      <c r="Q435">
        <v>69383898</v>
      </c>
      <c r="S435">
        <v>152431232548</v>
      </c>
      <c r="T435" t="s">
        <v>3660</v>
      </c>
      <c r="U435" t="s">
        <v>3661</v>
      </c>
      <c r="V435" t="s">
        <v>4818</v>
      </c>
      <c r="Z435">
        <v>113.862554468214</v>
      </c>
      <c r="AA435">
        <v>-7.01796093836289</v>
      </c>
      <c r="AB435" t="s">
        <v>4819</v>
      </c>
      <c r="AC435" t="s">
        <v>216</v>
      </c>
      <c r="AL435" t="s">
        <v>217</v>
      </c>
      <c r="AM435" t="s">
        <v>3664</v>
      </c>
      <c r="AN435" t="s">
        <v>6</v>
      </c>
      <c r="AO435" s="57">
        <v>46121.57984953704</v>
      </c>
      <c r="AP435" s="57">
        <v>46270.458333333336</v>
      </c>
      <c r="AR435" t="s">
        <v>218</v>
      </c>
      <c r="AS435" t="s">
        <v>219</v>
      </c>
      <c r="AT435" t="s">
        <v>230</v>
      </c>
      <c r="AU435">
        <v>20260905</v>
      </c>
      <c r="AV435" t="s">
        <v>221</v>
      </c>
      <c r="AW435" t="s">
        <v>885</v>
      </c>
      <c r="AX435" t="s">
        <v>222</v>
      </c>
      <c r="BA435" s="57">
        <v>46270.458333333336</v>
      </c>
      <c r="BB435" t="s">
        <v>3664</v>
      </c>
      <c r="BC435">
        <v>2026</v>
      </c>
      <c r="BD435">
        <v>9</v>
      </c>
      <c r="BE435">
        <v>5</v>
      </c>
      <c r="BF435" s="6">
        <f t="shared" si="18"/>
        <v>46270</v>
      </c>
      <c r="BG435">
        <f t="shared" si="19"/>
        <v>-0.45833333333575865</v>
      </c>
      <c r="BH435" t="str">
        <f t="shared" si="20"/>
        <v>COMPLY</v>
      </c>
      <c r="BI435" t="str">
        <f>VLOOKUP(H435,Sheet2!$A$1:$B$270,2,FALSE)</f>
        <v>MADURA</v>
      </c>
    </row>
    <row r="436" spans="1:61">
      <c r="A436">
        <v>486</v>
      </c>
      <c r="B436">
        <v>1002571685</v>
      </c>
      <c r="C436">
        <v>3</v>
      </c>
      <c r="D436" t="s">
        <v>55</v>
      </c>
      <c r="E436">
        <v>5</v>
      </c>
      <c r="F436" t="s">
        <v>307</v>
      </c>
      <c r="G436" t="s">
        <v>128</v>
      </c>
      <c r="H436" t="s">
        <v>418</v>
      </c>
      <c r="I436" t="s">
        <v>212</v>
      </c>
      <c r="J436" t="s">
        <v>213</v>
      </c>
      <c r="K436" t="s">
        <v>149</v>
      </c>
      <c r="M436" t="s">
        <v>76</v>
      </c>
      <c r="N436" t="s">
        <v>215</v>
      </c>
      <c r="O436" s="57">
        <v>46269.575254629628</v>
      </c>
      <c r="P436" s="57">
        <v>46272.678761574076</v>
      </c>
      <c r="Q436">
        <v>69383900</v>
      </c>
      <c r="S436">
        <v>152301273755</v>
      </c>
      <c r="T436" t="s">
        <v>4820</v>
      </c>
      <c r="U436" t="s">
        <v>4821</v>
      </c>
      <c r="V436" t="s">
        <v>4822</v>
      </c>
      <c r="Z436">
        <v>112.7229815</v>
      </c>
      <c r="AA436">
        <v>-7.2924461000000003</v>
      </c>
      <c r="AB436" t="s">
        <v>4823</v>
      </c>
      <c r="AC436" t="s">
        <v>229</v>
      </c>
      <c r="AL436" t="s">
        <v>217</v>
      </c>
      <c r="AM436" t="s">
        <v>4824</v>
      </c>
      <c r="AN436" t="s">
        <v>6</v>
      </c>
      <c r="AO436" s="57">
        <v>46121.57984953704</v>
      </c>
      <c r="AP436" s="57">
        <v>46272.458333333336</v>
      </c>
      <c r="AR436" t="s">
        <v>218</v>
      </c>
      <c r="AS436" t="s">
        <v>906</v>
      </c>
      <c r="AT436" t="s">
        <v>552</v>
      </c>
      <c r="AU436">
        <v>20260907</v>
      </c>
      <c r="AV436" t="s">
        <v>221</v>
      </c>
      <c r="AW436" t="s">
        <v>4825</v>
      </c>
      <c r="AX436" t="s">
        <v>222</v>
      </c>
      <c r="BA436" s="57">
        <v>46272.458333333336</v>
      </c>
      <c r="BB436" t="s">
        <v>4824</v>
      </c>
      <c r="BC436">
        <v>2026</v>
      </c>
      <c r="BD436">
        <v>9</v>
      </c>
      <c r="BE436">
        <v>7</v>
      </c>
      <c r="BF436" s="6">
        <f t="shared" si="18"/>
        <v>46272</v>
      </c>
      <c r="BG436">
        <f t="shared" si="19"/>
        <v>-0.45833333333575865</v>
      </c>
      <c r="BH436" t="str">
        <f t="shared" si="20"/>
        <v>COMPLY</v>
      </c>
      <c r="BI436" t="str">
        <f>VLOOKUP(H436,Sheet2!$A$1:$B$270,2,FALSE)</f>
        <v>SURABAYA UTARA</v>
      </c>
    </row>
    <row r="437" spans="1:61">
      <c r="A437">
        <v>487</v>
      </c>
      <c r="B437">
        <v>1002571302</v>
      </c>
      <c r="C437">
        <v>3</v>
      </c>
      <c r="D437" t="s">
        <v>55</v>
      </c>
      <c r="E437">
        <v>5</v>
      </c>
      <c r="F437" t="s">
        <v>261</v>
      </c>
      <c r="G437" t="s">
        <v>122</v>
      </c>
      <c r="H437" t="s">
        <v>347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46269.465243055558</v>
      </c>
      <c r="P437" s="57">
        <v>46270.907986111109</v>
      </c>
      <c r="Q437">
        <v>69383766</v>
      </c>
      <c r="S437">
        <v>152421262567</v>
      </c>
      <c r="T437" t="s">
        <v>4826</v>
      </c>
      <c r="U437" t="s">
        <v>4827</v>
      </c>
      <c r="V437" t="s">
        <v>4828</v>
      </c>
      <c r="Z437">
        <v>112.6511513</v>
      </c>
      <c r="AA437">
        <v>-7.1529713999999904</v>
      </c>
      <c r="AB437" t="s">
        <v>4829</v>
      </c>
      <c r="AC437" t="s">
        <v>236</v>
      </c>
      <c r="AL437" t="s">
        <v>217</v>
      </c>
      <c r="AM437" t="s">
        <v>4830</v>
      </c>
      <c r="AN437" t="s">
        <v>6</v>
      </c>
      <c r="AO437" s="57">
        <v>46121.475856481484</v>
      </c>
      <c r="AP437" s="57">
        <v>46275.333333333336</v>
      </c>
      <c r="AR437" t="s">
        <v>218</v>
      </c>
      <c r="AS437" t="s">
        <v>122</v>
      </c>
      <c r="AT437" t="s">
        <v>230</v>
      </c>
      <c r="AU437">
        <v>20260905</v>
      </c>
      <c r="AV437" t="s">
        <v>221</v>
      </c>
      <c r="AW437" t="s">
        <v>885</v>
      </c>
      <c r="AX437" t="s">
        <v>222</v>
      </c>
      <c r="BA437" s="57">
        <v>46275.333333333336</v>
      </c>
      <c r="BB437" t="s">
        <v>4830</v>
      </c>
      <c r="BC437">
        <v>2026</v>
      </c>
      <c r="BD437">
        <v>9</v>
      </c>
      <c r="BE437">
        <v>5</v>
      </c>
      <c r="BF437" s="6">
        <f t="shared" si="18"/>
        <v>46270</v>
      </c>
      <c r="BG437">
        <f t="shared" si="19"/>
        <v>-5.3333333333357587</v>
      </c>
      <c r="BH437" t="str">
        <f t="shared" si="20"/>
        <v>COMPLY</v>
      </c>
      <c r="BI437" t="str">
        <f>VLOOKUP(H437,Sheet2!$A$1:$B$270,2,FALSE)</f>
        <v>GRESIK</v>
      </c>
    </row>
    <row r="438" spans="1:61">
      <c r="A438">
        <v>488</v>
      </c>
      <c r="B438">
        <v>1002572721</v>
      </c>
      <c r="C438">
        <v>3</v>
      </c>
      <c r="D438" t="s">
        <v>34</v>
      </c>
      <c r="E438">
        <v>5</v>
      </c>
      <c r="F438" t="s">
        <v>554</v>
      </c>
      <c r="G438" t="s">
        <v>82</v>
      </c>
      <c r="H438" t="s">
        <v>264</v>
      </c>
      <c r="I438" t="s">
        <v>212</v>
      </c>
      <c r="J438" t="s">
        <v>213</v>
      </c>
      <c r="K438" t="s">
        <v>149</v>
      </c>
      <c r="M438" t="s">
        <v>76</v>
      </c>
      <c r="N438" t="s">
        <v>215</v>
      </c>
      <c r="O438" s="57">
        <v>46269.867337962962</v>
      </c>
      <c r="P438" s="57">
        <v>46269.928807870368</v>
      </c>
      <c r="Q438">
        <v>69380215</v>
      </c>
      <c r="R438">
        <v>3665512033</v>
      </c>
      <c r="S438">
        <v>172428816079</v>
      </c>
      <c r="T438" t="s">
        <v>4606</v>
      </c>
      <c r="U438" t="s">
        <v>4607</v>
      </c>
      <c r="V438" t="s">
        <v>4831</v>
      </c>
      <c r="Z438">
        <v>115.44962599999999</v>
      </c>
      <c r="AA438">
        <v>-8.6711349999999996</v>
      </c>
      <c r="AB438" t="s">
        <v>4609</v>
      </c>
      <c r="AC438" t="s">
        <v>229</v>
      </c>
      <c r="AL438" t="s">
        <v>217</v>
      </c>
      <c r="AM438" t="s">
        <v>4832</v>
      </c>
      <c r="AN438" t="s">
        <v>6</v>
      </c>
      <c r="AO438" s="57">
        <v>46121.871747685182</v>
      </c>
      <c r="AR438" t="s">
        <v>218</v>
      </c>
      <c r="AS438" t="s">
        <v>555</v>
      </c>
      <c r="AT438" t="s">
        <v>230</v>
      </c>
      <c r="AU438">
        <v>20260904</v>
      </c>
      <c r="AV438" t="s">
        <v>221</v>
      </c>
      <c r="AW438" t="s">
        <v>4611</v>
      </c>
      <c r="AX438" t="s">
        <v>222</v>
      </c>
      <c r="BA438" s="57">
        <v>46269.291666666664</v>
      </c>
      <c r="BB438" t="s">
        <v>4832</v>
      </c>
      <c r="BC438">
        <v>2026</v>
      </c>
      <c r="BD438">
        <v>9</v>
      </c>
      <c r="BE438">
        <v>4</v>
      </c>
      <c r="BF438" s="6">
        <f t="shared" si="18"/>
        <v>46269</v>
      </c>
      <c r="BG438">
        <f t="shared" si="19"/>
        <v>-0.29166666666424135</v>
      </c>
      <c r="BH438" t="str">
        <f t="shared" si="20"/>
        <v>COMPLY</v>
      </c>
      <c r="BI438" t="str">
        <f>VLOOKUP(H438,Sheet2!$A$1:$B$270,2,FALSE)</f>
        <v>KLUNGKUNG</v>
      </c>
    </row>
    <row r="439" spans="1:61">
      <c r="A439">
        <v>489</v>
      </c>
      <c r="B439">
        <v>1002572635</v>
      </c>
      <c r="C439">
        <v>3</v>
      </c>
      <c r="D439" t="s">
        <v>38</v>
      </c>
      <c r="E439">
        <v>5</v>
      </c>
      <c r="F439" t="s">
        <v>248</v>
      </c>
      <c r="G439" t="s">
        <v>87</v>
      </c>
      <c r="H439" t="s">
        <v>249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46269.761076388888</v>
      </c>
      <c r="P439" s="57">
        <v>46270.674953703703</v>
      </c>
      <c r="Q439">
        <v>69384221</v>
      </c>
      <c r="S439">
        <v>152702232564</v>
      </c>
      <c r="T439" t="s">
        <v>4833</v>
      </c>
      <c r="U439" t="s">
        <v>4834</v>
      </c>
      <c r="V439" t="s">
        <v>4835</v>
      </c>
      <c r="Z439">
        <v>112.6317904</v>
      </c>
      <c r="AA439">
        <v>-7.9479451999999897</v>
      </c>
      <c r="AB439" t="s">
        <v>4836</v>
      </c>
      <c r="AC439" t="s">
        <v>236</v>
      </c>
      <c r="AL439" t="s">
        <v>217</v>
      </c>
      <c r="AM439" t="s">
        <v>4837</v>
      </c>
      <c r="AN439" t="s">
        <v>6</v>
      </c>
      <c r="AO439" s="57">
        <v>46121.767476851855</v>
      </c>
      <c r="AP439" s="57">
        <v>46270.625</v>
      </c>
      <c r="AR439" t="s">
        <v>218</v>
      </c>
      <c r="AS439" t="s">
        <v>2457</v>
      </c>
      <c r="AT439" t="s">
        <v>230</v>
      </c>
      <c r="AU439">
        <v>20260905</v>
      </c>
      <c r="AV439" t="s">
        <v>221</v>
      </c>
      <c r="AW439" t="s">
        <v>882</v>
      </c>
      <c r="AX439" t="s">
        <v>222</v>
      </c>
      <c r="BA439" s="57">
        <v>46270.625</v>
      </c>
      <c r="BB439" t="s">
        <v>4837</v>
      </c>
      <c r="BC439">
        <v>2026</v>
      </c>
      <c r="BD439">
        <v>9</v>
      </c>
      <c r="BE439">
        <v>5</v>
      </c>
      <c r="BF439" s="6">
        <f t="shared" si="18"/>
        <v>46270</v>
      </c>
      <c r="BG439">
        <f t="shared" si="19"/>
        <v>-0.625</v>
      </c>
      <c r="BH439" t="str">
        <f t="shared" si="20"/>
        <v>COMPLY</v>
      </c>
      <c r="BI439" t="str">
        <f>VLOOKUP(H439,Sheet2!$A$1:$B$270,2,FALSE)</f>
        <v>BATU</v>
      </c>
    </row>
    <row r="440" spans="1:61">
      <c r="A440">
        <v>490</v>
      </c>
      <c r="B440">
        <v>1002571328</v>
      </c>
      <c r="C440">
        <v>3</v>
      </c>
      <c r="D440" t="s">
        <v>59</v>
      </c>
      <c r="E440">
        <v>4</v>
      </c>
      <c r="F440" t="s">
        <v>242</v>
      </c>
      <c r="G440" t="s">
        <v>600</v>
      </c>
      <c r="H440" t="s">
        <v>871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46269.47079861111</v>
      </c>
      <c r="P440" s="57">
        <v>46273.66615740741</v>
      </c>
      <c r="Q440">
        <v>69383754</v>
      </c>
      <c r="S440">
        <v>146149124484</v>
      </c>
      <c r="T440" t="s">
        <v>4838</v>
      </c>
      <c r="U440" t="s">
        <v>4839</v>
      </c>
      <c r="V440" t="s">
        <v>4840</v>
      </c>
      <c r="Z440">
        <v>110.19716577744801</v>
      </c>
      <c r="AA440">
        <v>-7.3079119583227898</v>
      </c>
      <c r="AB440" t="s">
        <v>4841</v>
      </c>
      <c r="AC440" t="s">
        <v>236</v>
      </c>
      <c r="AL440" t="s">
        <v>217</v>
      </c>
      <c r="AM440" t="s">
        <v>4842</v>
      </c>
      <c r="AN440" t="s">
        <v>6</v>
      </c>
      <c r="AO440" s="57">
        <v>46121.475856481484</v>
      </c>
      <c r="AP440" s="57">
        <v>46273.333333333336</v>
      </c>
      <c r="AR440" t="s">
        <v>218</v>
      </c>
      <c r="AS440" t="s">
        <v>219</v>
      </c>
      <c r="AT440" t="s">
        <v>230</v>
      </c>
      <c r="AU440">
        <v>20260908</v>
      </c>
      <c r="AV440" t="s">
        <v>221</v>
      </c>
      <c r="AW440" t="s">
        <v>883</v>
      </c>
      <c r="AX440" t="s">
        <v>222</v>
      </c>
      <c r="BA440" s="57">
        <v>46273.333333333336</v>
      </c>
      <c r="BB440" t="s">
        <v>4842</v>
      </c>
      <c r="BC440">
        <v>2026</v>
      </c>
      <c r="BD440">
        <v>9</v>
      </c>
      <c r="BE440">
        <v>8</v>
      </c>
      <c r="BF440" s="6">
        <f t="shared" si="18"/>
        <v>46273</v>
      </c>
      <c r="BG440">
        <f t="shared" si="19"/>
        <v>-0.33333333333575865</v>
      </c>
      <c r="BH440" t="str">
        <f t="shared" si="20"/>
        <v>COMPLY</v>
      </c>
      <c r="BI440" t="e">
        <f>VLOOKUP(H440,Sheet2!$A$1:$B$270,2,FALSE)</f>
        <v>#N/A</v>
      </c>
    </row>
    <row r="441" spans="1:61">
      <c r="A441">
        <v>491</v>
      </c>
      <c r="B441">
        <v>1002572000</v>
      </c>
      <c r="C441">
        <v>3</v>
      </c>
      <c r="D441" t="s">
        <v>38</v>
      </c>
      <c r="E441">
        <v>5</v>
      </c>
      <c r="F441" t="s">
        <v>90</v>
      </c>
      <c r="G441" t="s">
        <v>88</v>
      </c>
      <c r="H441" t="s">
        <v>426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46269.619409722225</v>
      </c>
      <c r="P441" s="57">
        <v>46269.749814814815</v>
      </c>
      <c r="Q441">
        <v>69383984</v>
      </c>
      <c r="S441">
        <v>152730235581</v>
      </c>
      <c r="T441" t="s">
        <v>4843</v>
      </c>
      <c r="U441" t="s">
        <v>4844</v>
      </c>
      <c r="V441" t="s">
        <v>4845</v>
      </c>
      <c r="Z441">
        <v>112.130173668265</v>
      </c>
      <c r="AA441">
        <v>-8.13253607081651</v>
      </c>
      <c r="AB441" t="s">
        <v>4846</v>
      </c>
      <c r="AC441" t="s">
        <v>216</v>
      </c>
      <c r="AL441" t="s">
        <v>217</v>
      </c>
      <c r="AM441" t="s">
        <v>4847</v>
      </c>
      <c r="AN441" t="s">
        <v>6</v>
      </c>
      <c r="AO441" s="57">
        <v>46121.621574074074</v>
      </c>
      <c r="AP441" s="57">
        <v>46270.541666666664</v>
      </c>
      <c r="AR441" t="s">
        <v>218</v>
      </c>
      <c r="AS441" t="s">
        <v>219</v>
      </c>
      <c r="AT441" t="s">
        <v>230</v>
      </c>
      <c r="AU441">
        <v>20260904</v>
      </c>
      <c r="AV441" t="s">
        <v>221</v>
      </c>
      <c r="AW441" t="s">
        <v>889</v>
      </c>
      <c r="AX441" t="s">
        <v>222</v>
      </c>
      <c r="BA441" s="57">
        <v>46270.541666666664</v>
      </c>
      <c r="BB441" t="s">
        <v>4847</v>
      </c>
      <c r="BC441">
        <v>2026</v>
      </c>
      <c r="BD441">
        <v>9</v>
      </c>
      <c r="BE441">
        <v>4</v>
      </c>
      <c r="BF441" s="6">
        <f t="shared" si="18"/>
        <v>46269</v>
      </c>
      <c r="BG441">
        <f t="shared" si="19"/>
        <v>-1.5416666666642413</v>
      </c>
      <c r="BH441" t="str">
        <f t="shared" si="20"/>
        <v>COMPLY</v>
      </c>
      <c r="BI441" t="str">
        <f>VLOOKUP(H441,Sheet2!$A$1:$B$270,2,FALSE)</f>
        <v>BLITAR</v>
      </c>
    </row>
    <row r="442" spans="1:61">
      <c r="A442">
        <v>492</v>
      </c>
      <c r="B442">
        <v>1002572008</v>
      </c>
      <c r="C442">
        <v>3</v>
      </c>
      <c r="D442" t="s">
        <v>49</v>
      </c>
      <c r="E442">
        <v>4</v>
      </c>
      <c r="F442" t="s">
        <v>250</v>
      </c>
      <c r="G442" t="s">
        <v>250</v>
      </c>
      <c r="H442" t="s">
        <v>2108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46269.620798611111</v>
      </c>
      <c r="P442" s="57">
        <v>46270.47383101852</v>
      </c>
      <c r="Q442">
        <v>69384011</v>
      </c>
      <c r="S442">
        <v>142202154930</v>
      </c>
      <c r="T442" t="s">
        <v>4848</v>
      </c>
      <c r="U442" t="s">
        <v>4849</v>
      </c>
      <c r="V442" t="s">
        <v>4850</v>
      </c>
      <c r="Z442">
        <v>109.663709</v>
      </c>
      <c r="AA442">
        <v>-6.90482</v>
      </c>
      <c r="AB442" t="s">
        <v>4851</v>
      </c>
      <c r="AC442" t="s">
        <v>236</v>
      </c>
      <c r="AL442" t="s">
        <v>217</v>
      </c>
      <c r="AM442" t="s">
        <v>4852</v>
      </c>
      <c r="AN442" t="s">
        <v>6</v>
      </c>
      <c r="AO442" s="57">
        <v>46121.621574074074</v>
      </c>
      <c r="AP442" s="57">
        <v>46270.541666666664</v>
      </c>
      <c r="AR442" t="s">
        <v>218</v>
      </c>
      <c r="AS442" t="s">
        <v>219</v>
      </c>
      <c r="AT442" t="s">
        <v>230</v>
      </c>
      <c r="AU442">
        <v>20260905</v>
      </c>
      <c r="AV442" t="s">
        <v>221</v>
      </c>
      <c r="AW442" t="s">
        <v>537</v>
      </c>
      <c r="AX442" t="s">
        <v>222</v>
      </c>
      <c r="BA442" s="57">
        <v>46270.541666666664</v>
      </c>
      <c r="BB442" t="s">
        <v>4852</v>
      </c>
      <c r="BC442">
        <v>2026</v>
      </c>
      <c r="BD442">
        <v>9</v>
      </c>
      <c r="BE442">
        <v>5</v>
      </c>
      <c r="BF442" s="6">
        <f t="shared" si="18"/>
        <v>46270</v>
      </c>
      <c r="BG442">
        <f t="shared" si="19"/>
        <v>-0.54166666666424135</v>
      </c>
      <c r="BH442" t="str">
        <f t="shared" si="20"/>
        <v>COMPLY</v>
      </c>
      <c r="BI442" t="e">
        <f>VLOOKUP(H442,Sheet2!$A$1:$B$270,2,FALSE)</f>
        <v>#N/A</v>
      </c>
    </row>
    <row r="443" spans="1:61">
      <c r="A443">
        <v>493</v>
      </c>
      <c r="B443">
        <v>1002571988</v>
      </c>
      <c r="C443">
        <v>3</v>
      </c>
      <c r="D443" t="s">
        <v>34</v>
      </c>
      <c r="E443">
        <v>5</v>
      </c>
      <c r="F443" t="s">
        <v>554</v>
      </c>
      <c r="G443" t="s">
        <v>85</v>
      </c>
      <c r="H443" t="s">
        <v>279</v>
      </c>
      <c r="I443" t="s">
        <v>212</v>
      </c>
      <c r="J443" t="s">
        <v>213</v>
      </c>
      <c r="K443" t="s">
        <v>149</v>
      </c>
      <c r="M443" t="s">
        <v>76</v>
      </c>
      <c r="N443" t="s">
        <v>215</v>
      </c>
      <c r="O443" s="57">
        <v>46269.618715277778</v>
      </c>
      <c r="P443" s="57">
        <v>46270.680138888885</v>
      </c>
      <c r="Q443">
        <v>69384007</v>
      </c>
      <c r="S443">
        <v>172413244707</v>
      </c>
      <c r="T443" t="s">
        <v>4853</v>
      </c>
      <c r="U443" t="s">
        <v>4854</v>
      </c>
      <c r="V443" t="s">
        <v>4855</v>
      </c>
      <c r="Z443">
        <v>115.06203530000001</v>
      </c>
      <c r="AA443">
        <v>-8.5012165999999993</v>
      </c>
      <c r="AB443" t="s">
        <v>4856</v>
      </c>
      <c r="AC443" t="s">
        <v>229</v>
      </c>
      <c r="AL443" t="s">
        <v>217</v>
      </c>
      <c r="AM443" t="s">
        <v>4857</v>
      </c>
      <c r="AN443" t="s">
        <v>6</v>
      </c>
      <c r="AO443" s="57">
        <v>46121.621574074074</v>
      </c>
      <c r="AP443" s="57">
        <v>46270.625</v>
      </c>
      <c r="AR443" t="s">
        <v>218</v>
      </c>
      <c r="AS443" t="s">
        <v>85</v>
      </c>
      <c r="AT443" t="s">
        <v>230</v>
      </c>
      <c r="AU443">
        <v>20260905</v>
      </c>
      <c r="AV443" t="s">
        <v>221</v>
      </c>
      <c r="AW443" t="s">
        <v>545</v>
      </c>
      <c r="AX443" t="s">
        <v>222</v>
      </c>
      <c r="BA443" s="57">
        <v>46270.625</v>
      </c>
      <c r="BB443" t="s">
        <v>4857</v>
      </c>
      <c r="BC443">
        <v>2026</v>
      </c>
      <c r="BD443">
        <v>9</v>
      </c>
      <c r="BE443">
        <v>5</v>
      </c>
      <c r="BF443" s="6">
        <f t="shared" si="18"/>
        <v>46270</v>
      </c>
      <c r="BG443">
        <f t="shared" si="19"/>
        <v>-0.625</v>
      </c>
      <c r="BH443" t="str">
        <f t="shared" si="20"/>
        <v>COMPLY</v>
      </c>
      <c r="BI443" t="str">
        <f>VLOOKUP(H443,Sheet2!$A$1:$B$270,2,FALSE)</f>
        <v>TABANAN</v>
      </c>
    </row>
    <row r="444" spans="1:61">
      <c r="A444">
        <v>495</v>
      </c>
      <c r="B444">
        <v>1002571983</v>
      </c>
      <c r="C444">
        <v>3</v>
      </c>
      <c r="D444" t="s">
        <v>51</v>
      </c>
      <c r="E444">
        <v>4</v>
      </c>
      <c r="F444" t="s">
        <v>269</v>
      </c>
      <c r="G444" t="s">
        <v>4858</v>
      </c>
      <c r="H444" t="s">
        <v>4859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46269.617314814815</v>
      </c>
      <c r="P444" s="57">
        <v>46272.607476851852</v>
      </c>
      <c r="Q444">
        <v>69384004</v>
      </c>
      <c r="S444">
        <v>142598105590</v>
      </c>
      <c r="T444" t="s">
        <v>4860</v>
      </c>
      <c r="U444" t="s">
        <v>4861</v>
      </c>
      <c r="V444" t="s">
        <v>4862</v>
      </c>
      <c r="Z444">
        <v>111.44743099999999</v>
      </c>
      <c r="AA444">
        <v>-6.6976560000000003</v>
      </c>
      <c r="AB444" t="s">
        <v>4863</v>
      </c>
      <c r="AC444" t="s">
        <v>236</v>
      </c>
      <c r="AL444" t="s">
        <v>217</v>
      </c>
      <c r="AM444" t="s">
        <v>4864</v>
      </c>
      <c r="AN444" t="s">
        <v>6</v>
      </c>
      <c r="AO444" s="57">
        <v>46121.621574074074</v>
      </c>
      <c r="AP444" s="57">
        <v>46270.541666666664</v>
      </c>
      <c r="AR444" t="s">
        <v>218</v>
      </c>
      <c r="AS444" t="s">
        <v>4858</v>
      </c>
      <c r="AT444" t="s">
        <v>230</v>
      </c>
      <c r="AU444">
        <v>20260907</v>
      </c>
      <c r="AV444" t="s">
        <v>221</v>
      </c>
      <c r="AW444" t="s">
        <v>237</v>
      </c>
      <c r="AX444" t="s">
        <v>222</v>
      </c>
      <c r="BA444" s="57">
        <v>46270.541666666664</v>
      </c>
      <c r="BB444" t="s">
        <v>4864</v>
      </c>
      <c r="BC444">
        <v>2026</v>
      </c>
      <c r="BD444">
        <v>9</v>
      </c>
      <c r="BE444">
        <v>7</v>
      </c>
      <c r="BF444" s="6">
        <f t="shared" si="18"/>
        <v>46272</v>
      </c>
      <c r="BG444">
        <f t="shared" si="19"/>
        <v>1.4583333333357587</v>
      </c>
      <c r="BH444" t="str">
        <f t="shared" si="20"/>
        <v>NOT COMPLY</v>
      </c>
      <c r="BI444" t="e">
        <f>VLOOKUP(H444,Sheet2!$A$1:$B$270,2,FALSE)</f>
        <v>#N/A</v>
      </c>
    </row>
    <row r="445" spans="1:61">
      <c r="A445">
        <v>496</v>
      </c>
      <c r="B445">
        <v>1002572067</v>
      </c>
      <c r="C445">
        <v>3</v>
      </c>
      <c r="D445" t="s">
        <v>38</v>
      </c>
      <c r="E445">
        <v>5</v>
      </c>
      <c r="F445" t="s">
        <v>90</v>
      </c>
      <c r="G445" t="s">
        <v>93</v>
      </c>
      <c r="H445" t="s">
        <v>462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46269.629826388889</v>
      </c>
      <c r="P445" s="57">
        <v>46273.816481481481</v>
      </c>
      <c r="Q445">
        <v>69384024</v>
      </c>
      <c r="S445">
        <v>152627203798</v>
      </c>
      <c r="T445" t="s">
        <v>4865</v>
      </c>
      <c r="U445" t="s">
        <v>4866</v>
      </c>
      <c r="V445" t="s">
        <v>4867</v>
      </c>
      <c r="Z445">
        <v>112.0176594</v>
      </c>
      <c r="AA445">
        <v>-7.7499615000000004</v>
      </c>
      <c r="AB445" t="s">
        <v>4868</v>
      </c>
      <c r="AC445" t="s">
        <v>236</v>
      </c>
      <c r="AL445" t="s">
        <v>217</v>
      </c>
      <c r="AM445" t="s">
        <v>4869</v>
      </c>
      <c r="AN445" t="s">
        <v>6</v>
      </c>
      <c r="AO445" s="57">
        <v>46121.632037037038</v>
      </c>
      <c r="AP445" s="57">
        <v>46270.541666666664</v>
      </c>
      <c r="AQ445" t="s">
        <v>2161</v>
      </c>
      <c r="AR445" t="s">
        <v>218</v>
      </c>
      <c r="AS445" t="s">
        <v>589</v>
      </c>
      <c r="AT445" t="s">
        <v>230</v>
      </c>
      <c r="AU445">
        <v>20260908</v>
      </c>
      <c r="AV445" t="s">
        <v>221</v>
      </c>
      <c r="AW445" t="s">
        <v>881</v>
      </c>
      <c r="AX445" t="s">
        <v>222</v>
      </c>
      <c r="BA445" s="57">
        <v>46270.541666666664</v>
      </c>
      <c r="BB445" t="s">
        <v>4869</v>
      </c>
      <c r="BC445">
        <v>2026</v>
      </c>
      <c r="BD445">
        <v>9</v>
      </c>
      <c r="BE445">
        <v>8</v>
      </c>
      <c r="BF445" s="6">
        <f t="shared" si="18"/>
        <v>46273</v>
      </c>
      <c r="BG445">
        <f t="shared" si="19"/>
        <v>2.4583333333357587</v>
      </c>
      <c r="BH445" t="str">
        <f t="shared" si="20"/>
        <v>NOT COMPLY</v>
      </c>
      <c r="BI445" t="str">
        <f>VLOOKUP(H445,Sheet2!$A$1:$B$270,2,FALSE)</f>
        <v>NGANJUK</v>
      </c>
    </row>
    <row r="446" spans="1:61">
      <c r="A446">
        <v>497</v>
      </c>
      <c r="B446">
        <v>1002572178</v>
      </c>
      <c r="C446">
        <v>3</v>
      </c>
      <c r="D446" t="s">
        <v>51</v>
      </c>
      <c r="E446">
        <v>4</v>
      </c>
      <c r="F446" t="s">
        <v>269</v>
      </c>
      <c r="G446" t="s">
        <v>4858</v>
      </c>
      <c r="H446" t="s">
        <v>4859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46269.646481481483</v>
      </c>
      <c r="P446" s="57">
        <v>46272.584097222221</v>
      </c>
      <c r="Q446">
        <v>69384066</v>
      </c>
      <c r="S446">
        <v>142598105591</v>
      </c>
      <c r="T446" t="s">
        <v>4860</v>
      </c>
      <c r="U446" t="s">
        <v>4861</v>
      </c>
      <c r="V446" t="s">
        <v>4870</v>
      </c>
      <c r="Z446">
        <v>111.44743099999999</v>
      </c>
      <c r="AA446">
        <v>-6.6976560000000003</v>
      </c>
      <c r="AB446" t="s">
        <v>4871</v>
      </c>
      <c r="AC446" t="s">
        <v>236</v>
      </c>
      <c r="AL446" t="s">
        <v>217</v>
      </c>
      <c r="AM446" t="s">
        <v>4872</v>
      </c>
      <c r="AN446" t="s">
        <v>6</v>
      </c>
      <c r="AO446" s="57">
        <v>46121.652800925927</v>
      </c>
      <c r="AP446" s="57">
        <v>46270.541666666664</v>
      </c>
      <c r="AR446" t="s">
        <v>218</v>
      </c>
      <c r="AS446" t="s">
        <v>4858</v>
      </c>
      <c r="AT446" t="s">
        <v>230</v>
      </c>
      <c r="AU446">
        <v>20260907</v>
      </c>
      <c r="AV446" t="s">
        <v>221</v>
      </c>
      <c r="AW446" t="s">
        <v>537</v>
      </c>
      <c r="AX446" t="s">
        <v>222</v>
      </c>
      <c r="BA446" s="57">
        <v>46270.541666666664</v>
      </c>
      <c r="BB446" t="s">
        <v>4872</v>
      </c>
      <c r="BC446">
        <v>2026</v>
      </c>
      <c r="BD446">
        <v>9</v>
      </c>
      <c r="BE446">
        <v>7</v>
      </c>
      <c r="BF446" s="6">
        <f t="shared" si="18"/>
        <v>46272</v>
      </c>
      <c r="BG446">
        <f t="shared" si="19"/>
        <v>1.4583333333357587</v>
      </c>
      <c r="BH446" t="str">
        <f t="shared" si="20"/>
        <v>NOT COMPLY</v>
      </c>
      <c r="BI446" t="e">
        <f>VLOOKUP(H446,Sheet2!$A$1:$B$270,2,FALSE)</f>
        <v>#N/A</v>
      </c>
    </row>
    <row r="447" spans="1:61">
      <c r="A447">
        <v>498</v>
      </c>
      <c r="B447">
        <v>1002572019</v>
      </c>
      <c r="C447">
        <v>3</v>
      </c>
      <c r="D447" t="s">
        <v>45</v>
      </c>
      <c r="E447">
        <v>5</v>
      </c>
      <c r="F447" t="s">
        <v>210</v>
      </c>
      <c r="G447" t="s">
        <v>116</v>
      </c>
      <c r="H447" t="s">
        <v>268</v>
      </c>
      <c r="I447" t="s">
        <v>212</v>
      </c>
      <c r="J447" t="s">
        <v>213</v>
      </c>
      <c r="K447" t="s">
        <v>149</v>
      </c>
      <c r="M447" t="s">
        <v>76</v>
      </c>
      <c r="N447" t="s">
        <v>215</v>
      </c>
      <c r="O447" s="57">
        <v>46269.624479166669</v>
      </c>
      <c r="P447" s="57">
        <v>46269.74726851852</v>
      </c>
      <c r="Q447">
        <v>69382029</v>
      </c>
      <c r="S447">
        <v>172604214288</v>
      </c>
      <c r="T447" t="s">
        <v>1742</v>
      </c>
      <c r="U447" t="s">
        <v>1743</v>
      </c>
      <c r="V447" t="s">
        <v>4873</v>
      </c>
      <c r="Z447">
        <v>116.27385990000001</v>
      </c>
      <c r="AA447">
        <v>-8.2977352</v>
      </c>
      <c r="AB447" t="s">
        <v>1745</v>
      </c>
      <c r="AC447" t="s">
        <v>216</v>
      </c>
      <c r="AL447" t="s">
        <v>217</v>
      </c>
      <c r="AM447" t="s">
        <v>4874</v>
      </c>
      <c r="AN447" t="s">
        <v>6</v>
      </c>
      <c r="AO447" s="57">
        <v>46121.632037037038</v>
      </c>
      <c r="AR447" t="s">
        <v>218</v>
      </c>
      <c r="AS447" t="s">
        <v>911</v>
      </c>
      <c r="AT447" t="s">
        <v>230</v>
      </c>
      <c r="AU447">
        <v>20260904</v>
      </c>
      <c r="AV447" t="s">
        <v>221</v>
      </c>
      <c r="AW447" t="s">
        <v>4875</v>
      </c>
      <c r="AX447" t="s">
        <v>222</v>
      </c>
      <c r="BA447" s="57">
        <v>46269.291666666664</v>
      </c>
      <c r="BB447" t="s">
        <v>4874</v>
      </c>
      <c r="BC447">
        <v>2026</v>
      </c>
      <c r="BD447">
        <v>9</v>
      </c>
      <c r="BE447">
        <v>4</v>
      </c>
      <c r="BF447" s="6">
        <f t="shared" si="18"/>
        <v>46269</v>
      </c>
      <c r="BG447">
        <f t="shared" si="19"/>
        <v>-0.29166666666424135</v>
      </c>
      <c r="BH447" t="str">
        <f t="shared" si="20"/>
        <v>COMPLY</v>
      </c>
      <c r="BI447" t="str">
        <f>VLOOKUP(H447,Sheet2!$A$1:$B$270,2,FALSE)</f>
        <v>SELONG</v>
      </c>
    </row>
    <row r="448" spans="1:61">
      <c r="A448">
        <v>499</v>
      </c>
      <c r="B448">
        <v>1002572029</v>
      </c>
      <c r="C448">
        <v>3</v>
      </c>
      <c r="D448" t="s">
        <v>51</v>
      </c>
      <c r="E448">
        <v>4</v>
      </c>
      <c r="F448" t="s">
        <v>269</v>
      </c>
      <c r="G448" t="s">
        <v>1928</v>
      </c>
      <c r="H448" t="s">
        <v>1929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46269.623564814814</v>
      </c>
      <c r="P448" s="57">
        <v>46270.593611111108</v>
      </c>
      <c r="Q448">
        <v>69384015</v>
      </c>
      <c r="S448">
        <v>141569115892</v>
      </c>
      <c r="T448" t="s">
        <v>4876</v>
      </c>
      <c r="U448" t="s">
        <v>4877</v>
      </c>
      <c r="V448" t="s">
        <v>4878</v>
      </c>
      <c r="Z448">
        <v>111.42189399999999</v>
      </c>
      <c r="AA448">
        <v>-6.9702130000000002</v>
      </c>
      <c r="AB448" t="s">
        <v>4879</v>
      </c>
      <c r="AC448" t="s">
        <v>236</v>
      </c>
      <c r="AL448" t="s">
        <v>217</v>
      </c>
      <c r="AM448" t="s">
        <v>4880</v>
      </c>
      <c r="AN448" t="s">
        <v>6</v>
      </c>
      <c r="AO448" s="57">
        <v>46121.632037037038</v>
      </c>
      <c r="AP448" s="57">
        <v>46270.541666666664</v>
      </c>
      <c r="AR448" t="s">
        <v>218</v>
      </c>
      <c r="AS448" t="s">
        <v>219</v>
      </c>
      <c r="AT448" t="s">
        <v>230</v>
      </c>
      <c r="AU448">
        <v>20260905</v>
      </c>
      <c r="AV448" t="s">
        <v>221</v>
      </c>
      <c r="AW448" t="s">
        <v>537</v>
      </c>
      <c r="AX448" t="s">
        <v>222</v>
      </c>
      <c r="BA448" s="57">
        <v>46270.541666666664</v>
      </c>
      <c r="BB448" t="s">
        <v>4880</v>
      </c>
      <c r="BC448">
        <v>2026</v>
      </c>
      <c r="BD448">
        <v>9</v>
      </c>
      <c r="BE448">
        <v>5</v>
      </c>
      <c r="BF448" s="6">
        <f t="shared" si="18"/>
        <v>46270</v>
      </c>
      <c r="BG448">
        <f t="shared" si="19"/>
        <v>-0.54166666666424135</v>
      </c>
      <c r="BH448" t="str">
        <f t="shared" si="20"/>
        <v>COMPLY</v>
      </c>
      <c r="BI448" t="e">
        <f>VLOOKUP(H448,Sheet2!$A$1:$B$270,2,FALSE)</f>
        <v>#N/A</v>
      </c>
    </row>
    <row r="449" spans="1:61">
      <c r="A449">
        <v>500</v>
      </c>
      <c r="B449">
        <v>1002571912</v>
      </c>
      <c r="C449">
        <v>3</v>
      </c>
      <c r="D449" t="s">
        <v>38</v>
      </c>
      <c r="E449">
        <v>5</v>
      </c>
      <c r="F449" t="s">
        <v>248</v>
      </c>
      <c r="G449" t="s">
        <v>91</v>
      </c>
      <c r="H449" t="s">
        <v>517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46269.606898148151</v>
      </c>
      <c r="P449" s="57">
        <v>46270.656041666669</v>
      </c>
      <c r="Q449">
        <v>69383987</v>
      </c>
      <c r="S449">
        <v>152705285081</v>
      </c>
      <c r="T449" t="s">
        <v>4881</v>
      </c>
      <c r="U449" t="s">
        <v>4882</v>
      </c>
      <c r="V449" t="s">
        <v>4883</v>
      </c>
      <c r="Z449">
        <v>112.65568759999999</v>
      </c>
      <c r="AA449">
        <v>-7.9749531999999999</v>
      </c>
      <c r="AB449" t="s">
        <v>4884</v>
      </c>
      <c r="AC449" t="s">
        <v>236</v>
      </c>
      <c r="AL449" t="s">
        <v>217</v>
      </c>
      <c r="AM449" t="s">
        <v>4885</v>
      </c>
      <c r="AN449" t="s">
        <v>6</v>
      </c>
      <c r="AO449" s="57">
        <v>46121.611157407409</v>
      </c>
      <c r="AP449" s="57">
        <v>46270.541666666664</v>
      </c>
      <c r="AR449" t="s">
        <v>218</v>
      </c>
      <c r="AS449" t="s">
        <v>591</v>
      </c>
      <c r="AT449" t="s">
        <v>344</v>
      </c>
      <c r="AU449">
        <v>20260905</v>
      </c>
      <c r="AV449" t="s">
        <v>221</v>
      </c>
      <c r="AW449" t="s">
        <v>1901</v>
      </c>
      <c r="AX449" t="s">
        <v>222</v>
      </c>
      <c r="BA449" s="57">
        <v>46270.541666666664</v>
      </c>
      <c r="BB449" t="s">
        <v>4885</v>
      </c>
      <c r="BC449">
        <v>2026</v>
      </c>
      <c r="BD449">
        <v>9</v>
      </c>
      <c r="BE449">
        <v>5</v>
      </c>
      <c r="BF449" s="6">
        <f t="shared" si="18"/>
        <v>46270</v>
      </c>
      <c r="BG449">
        <f t="shared" si="19"/>
        <v>-0.54166666666424135</v>
      </c>
      <c r="BH449" t="str">
        <f t="shared" si="20"/>
        <v>COMPLY</v>
      </c>
      <c r="BI449" t="str">
        <f>VLOOKUP(H449,Sheet2!$A$1:$B$270,2,FALSE)</f>
        <v>MALANG</v>
      </c>
    </row>
    <row r="450" spans="1:61">
      <c r="A450">
        <v>501</v>
      </c>
      <c r="B450">
        <v>1002571731</v>
      </c>
      <c r="C450">
        <v>3</v>
      </c>
      <c r="D450" t="s">
        <v>38</v>
      </c>
      <c r="E450">
        <v>5</v>
      </c>
      <c r="F450" t="s">
        <v>92</v>
      </c>
      <c r="G450" t="s">
        <v>89</v>
      </c>
      <c r="H450" t="s">
        <v>360</v>
      </c>
      <c r="I450" t="s">
        <v>212</v>
      </c>
      <c r="J450" t="s">
        <v>213</v>
      </c>
      <c r="K450" t="s">
        <v>149</v>
      </c>
      <c r="M450" t="s">
        <v>76</v>
      </c>
      <c r="N450" t="s">
        <v>215</v>
      </c>
      <c r="O450" s="57">
        <v>46269.581226851849</v>
      </c>
      <c r="P450" s="57">
        <v>46269.707962962966</v>
      </c>
      <c r="Q450">
        <v>69382223</v>
      </c>
      <c r="S450">
        <v>152644209533</v>
      </c>
      <c r="T450" t="s">
        <v>1675</v>
      </c>
      <c r="U450" t="s">
        <v>4886</v>
      </c>
      <c r="V450" t="s">
        <v>4887</v>
      </c>
      <c r="Z450">
        <v>111.70062</v>
      </c>
      <c r="AA450">
        <v>-7.1492579999999997</v>
      </c>
      <c r="AB450" t="s">
        <v>1678</v>
      </c>
      <c r="AC450" t="s">
        <v>229</v>
      </c>
      <c r="AL450" t="s">
        <v>217</v>
      </c>
      <c r="AM450" t="s">
        <v>4888</v>
      </c>
      <c r="AN450" t="s">
        <v>6</v>
      </c>
      <c r="AO450" s="57">
        <v>46121.590300925927</v>
      </c>
      <c r="AR450" t="s">
        <v>218</v>
      </c>
      <c r="AS450" t="s">
        <v>1594</v>
      </c>
      <c r="AT450" t="s">
        <v>230</v>
      </c>
      <c r="AU450">
        <v>20260904</v>
      </c>
      <c r="AV450" t="s">
        <v>221</v>
      </c>
      <c r="AW450" t="s">
        <v>546</v>
      </c>
      <c r="AX450" t="s">
        <v>222</v>
      </c>
      <c r="BA450" s="57">
        <v>46269.291666666664</v>
      </c>
      <c r="BB450" t="s">
        <v>4888</v>
      </c>
      <c r="BC450">
        <v>2026</v>
      </c>
      <c r="BD450">
        <v>9</v>
      </c>
      <c r="BE450">
        <v>4</v>
      </c>
      <c r="BF450" s="6">
        <f t="shared" ref="BF450:BF513" si="21">DATE(BC450,BD450,BE450)</f>
        <v>46269</v>
      </c>
      <c r="BG450">
        <f t="shared" ref="BG450:BG513" si="22">BF450-BA450</f>
        <v>-0.29166666666424135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BOJONEGORO</v>
      </c>
    </row>
    <row r="451" spans="1:61">
      <c r="A451">
        <v>502</v>
      </c>
      <c r="B451">
        <v>1002571162</v>
      </c>
      <c r="C451">
        <v>3</v>
      </c>
      <c r="D451" t="s">
        <v>34</v>
      </c>
      <c r="E451">
        <v>5</v>
      </c>
      <c r="F451" t="s">
        <v>563</v>
      </c>
      <c r="G451" t="s">
        <v>83</v>
      </c>
      <c r="H451" t="s">
        <v>392</v>
      </c>
      <c r="I451" t="s">
        <v>212</v>
      </c>
      <c r="J451" t="s">
        <v>213</v>
      </c>
      <c r="K451" t="s">
        <v>149</v>
      </c>
      <c r="M451" t="s">
        <v>76</v>
      </c>
      <c r="N451" t="s">
        <v>215</v>
      </c>
      <c r="O451" s="57">
        <v>46269.437604166669</v>
      </c>
      <c r="P451" s="57">
        <v>46269.641793981478</v>
      </c>
      <c r="Q451">
        <v>69381825</v>
      </c>
      <c r="S451">
        <v>172401298238</v>
      </c>
      <c r="T451" t="s">
        <v>1326</v>
      </c>
      <c r="U451" t="s">
        <v>4889</v>
      </c>
      <c r="V451" t="s">
        <v>4890</v>
      </c>
      <c r="Z451">
        <v>115.25345093</v>
      </c>
      <c r="AA451">
        <v>-8.6940928110000009</v>
      </c>
      <c r="AB451" t="s">
        <v>1329</v>
      </c>
      <c r="AC451" t="s">
        <v>216</v>
      </c>
      <c r="AL451" t="s">
        <v>217</v>
      </c>
      <c r="AM451" t="s">
        <v>4891</v>
      </c>
      <c r="AN451" t="s">
        <v>6</v>
      </c>
      <c r="AO451" s="57">
        <v>46121.444525462961</v>
      </c>
      <c r="AR451" t="s">
        <v>218</v>
      </c>
      <c r="AS451" t="s">
        <v>83</v>
      </c>
      <c r="AT451" t="s">
        <v>230</v>
      </c>
      <c r="AU451">
        <v>20260904</v>
      </c>
      <c r="AV451" t="s">
        <v>221</v>
      </c>
      <c r="AW451" t="s">
        <v>545</v>
      </c>
      <c r="AX451" t="s">
        <v>222</v>
      </c>
      <c r="BA451" s="57">
        <v>46269.291666666664</v>
      </c>
      <c r="BB451" t="s">
        <v>4891</v>
      </c>
      <c r="BC451">
        <v>2026</v>
      </c>
      <c r="BD451">
        <v>9</v>
      </c>
      <c r="BE451">
        <v>4</v>
      </c>
      <c r="BF451" s="6">
        <f t="shared" si="21"/>
        <v>46269</v>
      </c>
      <c r="BG451">
        <f t="shared" si="22"/>
        <v>-0.29166666666424135</v>
      </c>
      <c r="BH451" t="str">
        <f t="shared" si="23"/>
        <v>COMPLY</v>
      </c>
      <c r="BI451" t="str">
        <f>VLOOKUP(H451,Sheet2!$A$1:$B$270,2,FALSE)</f>
        <v>SANUR</v>
      </c>
    </row>
    <row r="452" spans="1:61">
      <c r="A452">
        <v>503</v>
      </c>
      <c r="B452">
        <v>1002571180</v>
      </c>
      <c r="C452">
        <v>3</v>
      </c>
      <c r="D452" t="s">
        <v>51</v>
      </c>
      <c r="E452">
        <v>4</v>
      </c>
      <c r="F452" t="s">
        <v>234</v>
      </c>
      <c r="G452" t="s">
        <v>562</v>
      </c>
      <c r="H452" t="s">
        <v>872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46269.44023148148</v>
      </c>
      <c r="P452" s="57">
        <v>46270.615405092591</v>
      </c>
      <c r="Q452">
        <v>69383725</v>
      </c>
      <c r="S452">
        <v>142526106560</v>
      </c>
      <c r="T452" t="s">
        <v>4892</v>
      </c>
      <c r="U452" t="s">
        <v>4893</v>
      </c>
      <c r="V452" t="s">
        <v>4894</v>
      </c>
      <c r="Z452">
        <v>110.87691700000001</v>
      </c>
      <c r="AA452">
        <v>-7.5653370000000004</v>
      </c>
      <c r="AB452" t="s">
        <v>4895</v>
      </c>
      <c r="AC452" t="s">
        <v>236</v>
      </c>
      <c r="AL452" t="s">
        <v>217</v>
      </c>
      <c r="AM452" t="s">
        <v>4896</v>
      </c>
      <c r="AN452" t="s">
        <v>6</v>
      </c>
      <c r="AO452" s="57">
        <v>46121.444525462961</v>
      </c>
      <c r="AP452" s="57">
        <v>46270.583333333336</v>
      </c>
      <c r="AR452" t="s">
        <v>218</v>
      </c>
      <c r="AS452" t="s">
        <v>913</v>
      </c>
      <c r="AT452" t="s">
        <v>230</v>
      </c>
      <c r="AU452">
        <v>20260905</v>
      </c>
      <c r="AV452" t="s">
        <v>221</v>
      </c>
      <c r="AW452" t="s">
        <v>831</v>
      </c>
      <c r="AX452" t="s">
        <v>222</v>
      </c>
      <c r="BA452" s="57">
        <v>46270.583333333336</v>
      </c>
      <c r="BB452" t="s">
        <v>4896</v>
      </c>
      <c r="BC452">
        <v>2026</v>
      </c>
      <c r="BD452">
        <v>9</v>
      </c>
      <c r="BE452">
        <v>5</v>
      </c>
      <c r="BF452" s="6">
        <f t="shared" si="21"/>
        <v>46270</v>
      </c>
      <c r="BG452">
        <f t="shared" si="22"/>
        <v>-0.58333333333575865</v>
      </c>
      <c r="BH452" t="str">
        <f t="shared" si="23"/>
        <v>COMPLY</v>
      </c>
      <c r="BI452" t="e">
        <f>VLOOKUP(H452,Sheet2!$A$1:$B$270,2,FALSE)</f>
        <v>#N/A</v>
      </c>
    </row>
    <row r="453" spans="1:61">
      <c r="A453">
        <v>504</v>
      </c>
      <c r="B453">
        <v>1002571189</v>
      </c>
      <c r="C453">
        <v>3</v>
      </c>
      <c r="D453" t="s">
        <v>51</v>
      </c>
      <c r="E453">
        <v>4</v>
      </c>
      <c r="F453" t="s">
        <v>234</v>
      </c>
      <c r="G453" t="s">
        <v>562</v>
      </c>
      <c r="H453" t="s">
        <v>872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46269.441620370373</v>
      </c>
      <c r="P453" s="57">
        <v>46270.563379629632</v>
      </c>
      <c r="Q453">
        <v>69383727</v>
      </c>
      <c r="S453">
        <v>142526106561</v>
      </c>
      <c r="T453" t="s">
        <v>4892</v>
      </c>
      <c r="U453" t="s">
        <v>4893</v>
      </c>
      <c r="V453" t="s">
        <v>4897</v>
      </c>
      <c r="Z453">
        <v>110.87691700000001</v>
      </c>
      <c r="AA453">
        <v>-7.5653370000000004</v>
      </c>
      <c r="AB453" t="s">
        <v>4898</v>
      </c>
      <c r="AC453" t="s">
        <v>236</v>
      </c>
      <c r="AL453" t="s">
        <v>217</v>
      </c>
      <c r="AM453" t="s">
        <v>4899</v>
      </c>
      <c r="AN453" t="s">
        <v>6</v>
      </c>
      <c r="AO453" s="57">
        <v>46121.444525462961</v>
      </c>
      <c r="AP453" s="57">
        <v>46271.541666666664</v>
      </c>
      <c r="AR453" t="s">
        <v>218</v>
      </c>
      <c r="AS453" t="s">
        <v>913</v>
      </c>
      <c r="AT453" t="s">
        <v>230</v>
      </c>
      <c r="AU453">
        <v>20260905</v>
      </c>
      <c r="AV453" t="s">
        <v>221</v>
      </c>
      <c r="AW453" t="s">
        <v>574</v>
      </c>
      <c r="AX453" t="s">
        <v>222</v>
      </c>
      <c r="BA453" s="57">
        <v>46271.541666666664</v>
      </c>
      <c r="BB453" t="s">
        <v>4899</v>
      </c>
      <c r="BC453">
        <v>2026</v>
      </c>
      <c r="BD453">
        <v>9</v>
      </c>
      <c r="BE453">
        <v>5</v>
      </c>
      <c r="BF453" s="6">
        <f t="shared" si="21"/>
        <v>46270</v>
      </c>
      <c r="BG453">
        <f t="shared" si="22"/>
        <v>-1.5416666666642413</v>
      </c>
      <c r="BH453" t="str">
        <f t="shared" si="23"/>
        <v>COMPLY</v>
      </c>
      <c r="BI453" t="e">
        <f>VLOOKUP(H453,Sheet2!$A$1:$B$270,2,FALSE)</f>
        <v>#N/A</v>
      </c>
    </row>
    <row r="454" spans="1:61">
      <c r="A454">
        <v>505</v>
      </c>
      <c r="B454">
        <v>1002571168</v>
      </c>
      <c r="C454">
        <v>3</v>
      </c>
      <c r="D454" t="s">
        <v>51</v>
      </c>
      <c r="E454">
        <v>4</v>
      </c>
      <c r="F454" t="s">
        <v>234</v>
      </c>
      <c r="G454" t="s">
        <v>562</v>
      </c>
      <c r="H454" t="s">
        <v>588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46269.438159722224</v>
      </c>
      <c r="P454" s="57">
        <v>46270.543749999997</v>
      </c>
      <c r="Q454">
        <v>69383684</v>
      </c>
      <c r="S454">
        <v>142505403911</v>
      </c>
      <c r="T454" t="s">
        <v>4892</v>
      </c>
      <c r="U454" t="s">
        <v>4900</v>
      </c>
      <c r="V454" t="s">
        <v>4901</v>
      </c>
      <c r="Z454">
        <v>110.79823936883599</v>
      </c>
      <c r="AA454">
        <v>-7.53558217867654</v>
      </c>
      <c r="AB454" t="s">
        <v>4902</v>
      </c>
      <c r="AC454" t="s">
        <v>236</v>
      </c>
      <c r="AL454" t="s">
        <v>217</v>
      </c>
      <c r="AM454" t="s">
        <v>4903</v>
      </c>
      <c r="AN454" t="s">
        <v>6</v>
      </c>
      <c r="AO454" s="57">
        <v>46121.444525462961</v>
      </c>
      <c r="AP454" s="57">
        <v>46270.333333333336</v>
      </c>
      <c r="AR454" t="s">
        <v>218</v>
      </c>
      <c r="AS454" t="s">
        <v>219</v>
      </c>
      <c r="AT454" t="s">
        <v>230</v>
      </c>
      <c r="AU454">
        <v>20260905</v>
      </c>
      <c r="AV454" t="s">
        <v>221</v>
      </c>
      <c r="AW454" t="s">
        <v>574</v>
      </c>
      <c r="AX454" t="s">
        <v>222</v>
      </c>
      <c r="BA454" s="57">
        <v>46270.333333333336</v>
      </c>
      <c r="BB454" t="s">
        <v>4903</v>
      </c>
      <c r="BC454">
        <v>2026</v>
      </c>
      <c r="BD454">
        <v>9</v>
      </c>
      <c r="BE454">
        <v>5</v>
      </c>
      <c r="BF454" s="6">
        <f t="shared" si="21"/>
        <v>46270</v>
      </c>
      <c r="BG454">
        <f t="shared" si="22"/>
        <v>-0.33333333333575865</v>
      </c>
      <c r="BH454" t="str">
        <f t="shared" si="23"/>
        <v>COMPLY</v>
      </c>
      <c r="BI454" t="e">
        <f>VLOOKUP(H454,Sheet2!$A$1:$B$270,2,FALSE)</f>
        <v>#N/A</v>
      </c>
    </row>
    <row r="455" spans="1:61">
      <c r="A455">
        <v>506</v>
      </c>
      <c r="B455">
        <v>1002571734</v>
      </c>
      <c r="C455">
        <v>3</v>
      </c>
      <c r="D455" t="s">
        <v>49</v>
      </c>
      <c r="E455">
        <v>4</v>
      </c>
      <c r="F455" t="s">
        <v>250</v>
      </c>
      <c r="G455" t="s">
        <v>4904</v>
      </c>
      <c r="H455" t="s">
        <v>4905</v>
      </c>
      <c r="I455" t="s">
        <v>212</v>
      </c>
      <c r="J455" t="s">
        <v>213</v>
      </c>
      <c r="K455" t="s">
        <v>149</v>
      </c>
      <c r="M455" t="s">
        <v>76</v>
      </c>
      <c r="N455" t="s">
        <v>215</v>
      </c>
      <c r="O455" s="57">
        <v>46269.580995370372</v>
      </c>
      <c r="P455" s="57">
        <v>46269.8200462963</v>
      </c>
      <c r="Q455">
        <v>69336317</v>
      </c>
      <c r="S455">
        <v>142212126964</v>
      </c>
      <c r="T455" t="s">
        <v>4892</v>
      </c>
      <c r="U455" t="s">
        <v>4906</v>
      </c>
      <c r="V455" t="s">
        <v>4907</v>
      </c>
      <c r="Z455">
        <v>109.109202074216</v>
      </c>
      <c r="AA455">
        <v>-6.8562471841576498</v>
      </c>
      <c r="AB455" t="s">
        <v>4908</v>
      </c>
      <c r="AC455" t="s">
        <v>225</v>
      </c>
      <c r="AL455" t="s">
        <v>217</v>
      </c>
      <c r="AM455" t="s">
        <v>4909</v>
      </c>
      <c r="AN455" t="s">
        <v>6</v>
      </c>
      <c r="AO455" s="57">
        <v>46121.590300925927</v>
      </c>
      <c r="AR455" t="s">
        <v>218</v>
      </c>
      <c r="AS455" t="s">
        <v>219</v>
      </c>
      <c r="AT455" t="s">
        <v>230</v>
      </c>
      <c r="AU455">
        <v>20260904</v>
      </c>
      <c r="AV455" t="s">
        <v>221</v>
      </c>
      <c r="AW455" t="s">
        <v>550</v>
      </c>
      <c r="AX455" t="s">
        <v>222</v>
      </c>
      <c r="BA455" s="57">
        <v>46269.291666666664</v>
      </c>
      <c r="BB455" t="s">
        <v>4909</v>
      </c>
      <c r="BC455">
        <v>2026</v>
      </c>
      <c r="BD455">
        <v>9</v>
      </c>
      <c r="BE455">
        <v>4</v>
      </c>
      <c r="BF455" s="6">
        <f t="shared" si="21"/>
        <v>46269</v>
      </c>
      <c r="BG455">
        <f t="shared" si="22"/>
        <v>-0.29166666666424135</v>
      </c>
      <c r="BH455" t="str">
        <f t="shared" si="23"/>
        <v>COMPLY</v>
      </c>
      <c r="BI455" t="e">
        <f>VLOOKUP(H455,Sheet2!$A$1:$B$270,2,FALSE)</f>
        <v>#N/A</v>
      </c>
    </row>
    <row r="456" spans="1:61">
      <c r="A456">
        <v>507</v>
      </c>
      <c r="B456">
        <v>1002571176</v>
      </c>
      <c r="C456">
        <v>3</v>
      </c>
      <c r="D456" t="s">
        <v>55</v>
      </c>
      <c r="E456">
        <v>5</v>
      </c>
      <c r="F456" t="s">
        <v>261</v>
      </c>
      <c r="G456" t="s">
        <v>128</v>
      </c>
      <c r="H456" t="s">
        <v>270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46269.43953703704</v>
      </c>
      <c r="P456" s="57">
        <v>46270.604791666665</v>
      </c>
      <c r="Q456">
        <v>69383706</v>
      </c>
      <c r="S456">
        <v>152418250171</v>
      </c>
      <c r="T456" t="s">
        <v>4910</v>
      </c>
      <c r="U456" t="s">
        <v>4911</v>
      </c>
      <c r="V456" t="s">
        <v>4912</v>
      </c>
      <c r="Z456">
        <v>112.69072799999999</v>
      </c>
      <c r="AA456">
        <v>-7.2483738999999998</v>
      </c>
      <c r="AB456" t="s">
        <v>4913</v>
      </c>
      <c r="AC456" t="s">
        <v>216</v>
      </c>
      <c r="AL456" t="s">
        <v>217</v>
      </c>
      <c r="AM456" t="s">
        <v>4914</v>
      </c>
      <c r="AN456" t="s">
        <v>6</v>
      </c>
      <c r="AO456" s="57">
        <v>46121.444525462961</v>
      </c>
      <c r="AP456" s="57">
        <v>46270.333333333336</v>
      </c>
      <c r="AR456" t="s">
        <v>218</v>
      </c>
      <c r="AS456" t="s">
        <v>271</v>
      </c>
      <c r="AT456" t="s">
        <v>344</v>
      </c>
      <c r="AU456">
        <v>20260905</v>
      </c>
      <c r="AV456" t="s">
        <v>221</v>
      </c>
      <c r="AW456" t="s">
        <v>1660</v>
      </c>
      <c r="AX456" t="s">
        <v>222</v>
      </c>
      <c r="BA456" s="57">
        <v>46270.333333333336</v>
      </c>
      <c r="BB456" t="s">
        <v>4914</v>
      </c>
      <c r="BC456">
        <v>2026</v>
      </c>
      <c r="BD456">
        <v>9</v>
      </c>
      <c r="BE456">
        <v>5</v>
      </c>
      <c r="BF456" s="6">
        <f t="shared" si="21"/>
        <v>46270</v>
      </c>
      <c r="BG456">
        <f t="shared" si="22"/>
        <v>-0.33333333333575865</v>
      </c>
      <c r="BH456" t="str">
        <f t="shared" si="23"/>
        <v>COMPLY</v>
      </c>
      <c r="BI456" t="str">
        <f>VLOOKUP(H456,Sheet2!$A$1:$B$270,2,FALSE)</f>
        <v>SURABAYA UTARA</v>
      </c>
    </row>
    <row r="457" spans="1:61">
      <c r="A457">
        <v>508</v>
      </c>
      <c r="B457">
        <v>1002571156</v>
      </c>
      <c r="C457">
        <v>3</v>
      </c>
      <c r="D457" t="s">
        <v>45</v>
      </c>
      <c r="E457">
        <v>5</v>
      </c>
      <c r="F457" t="s">
        <v>113</v>
      </c>
      <c r="G457" t="s">
        <v>117</v>
      </c>
      <c r="H457" t="s">
        <v>456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46269.436064814814</v>
      </c>
      <c r="P457" s="57">
        <v>46272.491863425923</v>
      </c>
      <c r="Q457">
        <v>69383701</v>
      </c>
      <c r="S457">
        <v>172508209086</v>
      </c>
      <c r="T457" t="s">
        <v>4915</v>
      </c>
      <c r="U457" t="s">
        <v>4916</v>
      </c>
      <c r="V457" t="s">
        <v>4917</v>
      </c>
      <c r="Z457">
        <v>122.192289680242</v>
      </c>
      <c r="AA457">
        <v>-8.6793656671191393</v>
      </c>
      <c r="AB457" t="s">
        <v>4918</v>
      </c>
      <c r="AC457" t="s">
        <v>216</v>
      </c>
      <c r="AL457" t="s">
        <v>217</v>
      </c>
      <c r="AM457" t="s">
        <v>3758</v>
      </c>
      <c r="AN457" t="s">
        <v>6</v>
      </c>
      <c r="AO457" s="57">
        <v>46121.444525462961</v>
      </c>
      <c r="AP457" s="57">
        <v>46270.333333333336</v>
      </c>
      <c r="AR457" t="s">
        <v>218</v>
      </c>
      <c r="AS457" t="s">
        <v>219</v>
      </c>
      <c r="AT457" t="s">
        <v>220</v>
      </c>
      <c r="AU457">
        <v>20260907</v>
      </c>
      <c r="AV457" t="s">
        <v>221</v>
      </c>
      <c r="AW457" t="s">
        <v>4443</v>
      </c>
      <c r="AX457" t="s">
        <v>222</v>
      </c>
      <c r="BA457" s="57">
        <v>46270.333333333336</v>
      </c>
      <c r="BB457" t="s">
        <v>3758</v>
      </c>
      <c r="BC457">
        <v>2026</v>
      </c>
      <c r="BD457">
        <v>9</v>
      </c>
      <c r="BE457">
        <v>7</v>
      </c>
      <c r="BF457" s="6">
        <f t="shared" si="21"/>
        <v>46272</v>
      </c>
      <c r="BG457">
        <f t="shared" si="22"/>
        <v>1.6666666666642413</v>
      </c>
      <c r="BH457" t="str">
        <f t="shared" si="23"/>
        <v>NOT COMPLY</v>
      </c>
      <c r="BI457" t="str">
        <f>VLOOKUP(H457,Sheet2!$A$1:$B$270,2,FALSE)</f>
        <v>MAUMERE</v>
      </c>
    </row>
    <row r="458" spans="1:61">
      <c r="A458">
        <v>509</v>
      </c>
      <c r="B458">
        <v>1002571783</v>
      </c>
      <c r="C458">
        <v>3</v>
      </c>
      <c r="D458" t="s">
        <v>42</v>
      </c>
      <c r="E458">
        <v>5</v>
      </c>
      <c r="F458" t="s">
        <v>102</v>
      </c>
      <c r="G458" t="s">
        <v>108</v>
      </c>
      <c r="H458" t="s">
        <v>338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46269.590231481481</v>
      </c>
      <c r="P458" s="57">
        <v>46269.79619212963</v>
      </c>
      <c r="Q458">
        <v>69383939</v>
      </c>
      <c r="S458">
        <v>152531208055</v>
      </c>
      <c r="T458" t="s">
        <v>4919</v>
      </c>
      <c r="U458" t="s">
        <v>4920</v>
      </c>
      <c r="V458" t="s">
        <v>4921</v>
      </c>
      <c r="Z458">
        <v>113.68807099999999</v>
      </c>
      <c r="AA458">
        <v>-7.728002</v>
      </c>
      <c r="AB458" t="s">
        <v>4922</v>
      </c>
      <c r="AC458" t="s">
        <v>236</v>
      </c>
      <c r="AL458" t="s">
        <v>217</v>
      </c>
      <c r="AM458" t="s">
        <v>4923</v>
      </c>
      <c r="AN458" t="s">
        <v>6</v>
      </c>
      <c r="AO458" s="57">
        <v>46121.600740740738</v>
      </c>
      <c r="AP458" s="57">
        <v>46270.541666666664</v>
      </c>
      <c r="AR458" t="s">
        <v>218</v>
      </c>
      <c r="AS458" t="s">
        <v>108</v>
      </c>
      <c r="AT458" t="s">
        <v>220</v>
      </c>
      <c r="AU458">
        <v>20260904</v>
      </c>
      <c r="AV458" t="s">
        <v>221</v>
      </c>
      <c r="AW458" t="s">
        <v>1977</v>
      </c>
      <c r="AX458" t="s">
        <v>222</v>
      </c>
      <c r="BA458" s="57">
        <v>46270.541666666664</v>
      </c>
      <c r="BB458" t="s">
        <v>4923</v>
      </c>
      <c r="BC458">
        <v>2026</v>
      </c>
      <c r="BD458">
        <v>9</v>
      </c>
      <c r="BE458">
        <v>4</v>
      </c>
      <c r="BF458" s="6">
        <f t="shared" si="21"/>
        <v>46269</v>
      </c>
      <c r="BG458">
        <f t="shared" si="22"/>
        <v>-1.5416666666642413</v>
      </c>
      <c r="BH458" t="str">
        <f t="shared" si="23"/>
        <v>COMPLY</v>
      </c>
      <c r="BI458" t="str">
        <f>VLOOKUP(H458,Sheet2!$A$1:$B$270,2,FALSE)</f>
        <v>BANYUWANGI</v>
      </c>
    </row>
    <row r="459" spans="1:61">
      <c r="A459">
        <v>511</v>
      </c>
      <c r="B459">
        <v>1002570742</v>
      </c>
      <c r="C459">
        <v>3</v>
      </c>
      <c r="D459" t="s">
        <v>42</v>
      </c>
      <c r="E459">
        <v>5</v>
      </c>
      <c r="F459" t="s">
        <v>106</v>
      </c>
      <c r="G459" t="s">
        <v>106</v>
      </c>
      <c r="H459" t="s">
        <v>331</v>
      </c>
      <c r="I459" t="s">
        <v>212</v>
      </c>
      <c r="J459" t="s">
        <v>213</v>
      </c>
      <c r="K459" t="s">
        <v>149</v>
      </c>
      <c r="M459" t="s">
        <v>76</v>
      </c>
      <c r="N459" t="s">
        <v>215</v>
      </c>
      <c r="O459" s="57">
        <v>46269.013113425928</v>
      </c>
      <c r="P459" s="57">
        <v>46270.643055555556</v>
      </c>
      <c r="Q459">
        <v>69383531</v>
      </c>
      <c r="S459">
        <v>152744222165</v>
      </c>
      <c r="T459" t="s">
        <v>4924</v>
      </c>
      <c r="U459" t="s">
        <v>4925</v>
      </c>
      <c r="V459" t="s">
        <v>4926</v>
      </c>
      <c r="Z459">
        <v>112.78972419999999</v>
      </c>
      <c r="AA459">
        <v>-7.5932810999999996</v>
      </c>
      <c r="AB459" t="s">
        <v>4927</v>
      </c>
      <c r="AC459" t="s">
        <v>229</v>
      </c>
      <c r="AL459" t="s">
        <v>217</v>
      </c>
      <c r="AM459" t="s">
        <v>4928</v>
      </c>
      <c r="AN459" t="s">
        <v>6</v>
      </c>
      <c r="AO459" s="57">
        <v>46121.038773148146</v>
      </c>
      <c r="AP459" s="57">
        <v>46270.333333333336</v>
      </c>
      <c r="AR459" t="s">
        <v>218</v>
      </c>
      <c r="AS459" t="s">
        <v>604</v>
      </c>
      <c r="AT459" t="s">
        <v>230</v>
      </c>
      <c r="AU459">
        <v>20260905</v>
      </c>
      <c r="AV459" t="s">
        <v>221</v>
      </c>
      <c r="AW459" t="s">
        <v>545</v>
      </c>
      <c r="AX459" t="s">
        <v>222</v>
      </c>
      <c r="BA459" s="57">
        <v>46270.333333333336</v>
      </c>
      <c r="BB459" t="s">
        <v>4928</v>
      </c>
      <c r="BC459">
        <v>2026</v>
      </c>
      <c r="BD459">
        <v>9</v>
      </c>
      <c r="BE459">
        <v>5</v>
      </c>
      <c r="BF459" s="6">
        <f t="shared" si="21"/>
        <v>46270</v>
      </c>
      <c r="BG459">
        <f t="shared" si="22"/>
        <v>-0.33333333333575865</v>
      </c>
      <c r="BH459" t="str">
        <f t="shared" si="23"/>
        <v>COMPLY</v>
      </c>
      <c r="BI459" t="str">
        <f>VLOOKUP(H459,Sheet2!$A$1:$B$270,2,FALSE)</f>
        <v>PASURUAN</v>
      </c>
    </row>
    <row r="460" spans="1:61">
      <c r="A460">
        <v>512</v>
      </c>
      <c r="B460">
        <v>1002570741</v>
      </c>
      <c r="C460">
        <v>3</v>
      </c>
      <c r="D460" t="s">
        <v>42</v>
      </c>
      <c r="E460">
        <v>5</v>
      </c>
      <c r="F460" t="s">
        <v>106</v>
      </c>
      <c r="G460" t="s">
        <v>106</v>
      </c>
      <c r="H460" t="s">
        <v>337</v>
      </c>
      <c r="I460" t="s">
        <v>212</v>
      </c>
      <c r="J460" t="s">
        <v>213</v>
      </c>
      <c r="K460" t="s">
        <v>149</v>
      </c>
      <c r="M460" t="s">
        <v>76</v>
      </c>
      <c r="N460" t="s">
        <v>215</v>
      </c>
      <c r="O460" s="57">
        <v>46269.009965277779</v>
      </c>
      <c r="P460" s="57">
        <v>46269.874675925923</v>
      </c>
      <c r="Q460">
        <v>69383530</v>
      </c>
      <c r="S460">
        <v>152729256801</v>
      </c>
      <c r="T460" t="s">
        <v>4929</v>
      </c>
      <c r="U460" t="s">
        <v>4930</v>
      </c>
      <c r="V460" t="s">
        <v>4931</v>
      </c>
      <c r="Z460">
        <v>112.91010420000001</v>
      </c>
      <c r="AA460">
        <v>-7.6393060999999998</v>
      </c>
      <c r="AB460" t="s">
        <v>4932</v>
      </c>
      <c r="AC460" t="s">
        <v>229</v>
      </c>
      <c r="AL460" t="s">
        <v>217</v>
      </c>
      <c r="AM460" t="s">
        <v>4933</v>
      </c>
      <c r="AN460" t="s">
        <v>6</v>
      </c>
      <c r="AO460" s="57">
        <v>46121.038773148146</v>
      </c>
      <c r="AP460" s="57">
        <v>46270.625</v>
      </c>
      <c r="AR460" t="s">
        <v>218</v>
      </c>
      <c r="AS460" t="s">
        <v>106</v>
      </c>
      <c r="AT460" t="s">
        <v>230</v>
      </c>
      <c r="AU460">
        <v>20260904</v>
      </c>
      <c r="AV460" t="s">
        <v>221</v>
      </c>
      <c r="AW460" t="s">
        <v>545</v>
      </c>
      <c r="AX460" t="s">
        <v>222</v>
      </c>
      <c r="BA460" s="57">
        <v>46270.625</v>
      </c>
      <c r="BB460" t="s">
        <v>4933</v>
      </c>
      <c r="BC460">
        <v>2026</v>
      </c>
      <c r="BD460">
        <v>9</v>
      </c>
      <c r="BE460">
        <v>4</v>
      </c>
      <c r="BF460" s="6">
        <f t="shared" si="21"/>
        <v>46269</v>
      </c>
      <c r="BG460">
        <f t="shared" si="22"/>
        <v>-1.625</v>
      </c>
      <c r="BH460" t="str">
        <f t="shared" si="23"/>
        <v>COMPLY</v>
      </c>
      <c r="BI460" t="str">
        <f>VLOOKUP(H460,Sheet2!$A$1:$B$270,2,FALSE)</f>
        <v>PASURUAN</v>
      </c>
    </row>
    <row r="461" spans="1:61">
      <c r="A461">
        <v>514</v>
      </c>
      <c r="B461">
        <v>1002571770</v>
      </c>
      <c r="C461">
        <v>3</v>
      </c>
      <c r="D461" t="s">
        <v>42</v>
      </c>
      <c r="E461">
        <v>5</v>
      </c>
      <c r="F461" t="s">
        <v>232</v>
      </c>
      <c r="G461" t="s">
        <v>101</v>
      </c>
      <c r="H461" t="s">
        <v>259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46269.588159722225</v>
      </c>
      <c r="P461" s="57">
        <v>46269.912812499999</v>
      </c>
      <c r="Q461">
        <v>69383933</v>
      </c>
      <c r="S461">
        <v>152316231922</v>
      </c>
      <c r="T461" t="s">
        <v>4934</v>
      </c>
      <c r="U461" t="s">
        <v>4935</v>
      </c>
      <c r="V461" t="s">
        <v>4936</v>
      </c>
      <c r="Z461">
        <v>112.732035890221</v>
      </c>
      <c r="AA461">
        <v>-7.4259720742557196</v>
      </c>
      <c r="AB461" t="s">
        <v>4937</v>
      </c>
      <c r="AC461" t="s">
        <v>216</v>
      </c>
      <c r="AL461" t="s">
        <v>217</v>
      </c>
      <c r="AM461" t="s">
        <v>4938</v>
      </c>
      <c r="AN461" t="s">
        <v>6</v>
      </c>
      <c r="AO461" s="57">
        <v>46121.590300925927</v>
      </c>
      <c r="AP461" s="57">
        <v>46270.458333333336</v>
      </c>
      <c r="AR461" t="s">
        <v>218</v>
      </c>
      <c r="AS461" t="s">
        <v>232</v>
      </c>
      <c r="AT461" t="s">
        <v>230</v>
      </c>
      <c r="AU461">
        <v>20260904</v>
      </c>
      <c r="AV461" t="s">
        <v>221</v>
      </c>
      <c r="AW461" t="s">
        <v>885</v>
      </c>
      <c r="AX461" t="s">
        <v>222</v>
      </c>
      <c r="BA461" s="57">
        <v>46270.458333333336</v>
      </c>
      <c r="BB461" t="s">
        <v>4938</v>
      </c>
      <c r="BC461">
        <v>2026</v>
      </c>
      <c r="BD461">
        <v>9</v>
      </c>
      <c r="BE461">
        <v>4</v>
      </c>
      <c r="BF461" s="6">
        <f t="shared" si="21"/>
        <v>46269</v>
      </c>
      <c r="BG461">
        <f t="shared" si="22"/>
        <v>-1.4583333333357587</v>
      </c>
      <c r="BH461" t="str">
        <f t="shared" si="23"/>
        <v>COMPLY</v>
      </c>
      <c r="BI461" t="str">
        <f>VLOOKUP(H461,Sheet2!$A$1:$B$270,2,FALSE)</f>
        <v>SIDOARJO</v>
      </c>
    </row>
    <row r="462" spans="1:61">
      <c r="A462">
        <v>515</v>
      </c>
      <c r="B462">
        <v>1002571537</v>
      </c>
      <c r="C462">
        <v>3</v>
      </c>
      <c r="D462" t="s">
        <v>55</v>
      </c>
      <c r="E462">
        <v>5</v>
      </c>
      <c r="F462" t="s">
        <v>227</v>
      </c>
      <c r="G462" t="s">
        <v>127</v>
      </c>
      <c r="H462" t="s">
        <v>323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46269.546493055554</v>
      </c>
      <c r="P462" s="57">
        <v>46270.641423611109</v>
      </c>
      <c r="Q462">
        <v>69383874</v>
      </c>
      <c r="S462">
        <v>152431232311</v>
      </c>
      <c r="T462" t="s">
        <v>4939</v>
      </c>
      <c r="U462" t="s">
        <v>4940</v>
      </c>
      <c r="V462" t="s">
        <v>4941</v>
      </c>
      <c r="Z462">
        <v>113.77815607935101</v>
      </c>
      <c r="AA462">
        <v>-7.0432456715538896</v>
      </c>
      <c r="AB462" t="s">
        <v>4942</v>
      </c>
      <c r="AC462" t="s">
        <v>216</v>
      </c>
      <c r="AL462" t="s">
        <v>217</v>
      </c>
      <c r="AM462" t="s">
        <v>4943</v>
      </c>
      <c r="AN462" t="s">
        <v>6</v>
      </c>
      <c r="AO462" s="57">
        <v>46121.54859953704</v>
      </c>
      <c r="AP462" s="57">
        <v>46270.458333333336</v>
      </c>
      <c r="AQ462" t="s">
        <v>2180</v>
      </c>
      <c r="AR462" t="s">
        <v>218</v>
      </c>
      <c r="AS462" t="s">
        <v>219</v>
      </c>
      <c r="AT462" t="s">
        <v>220</v>
      </c>
      <c r="AU462">
        <v>20260905</v>
      </c>
      <c r="AV462" t="s">
        <v>221</v>
      </c>
      <c r="AW462" t="s">
        <v>1977</v>
      </c>
      <c r="AX462" t="s">
        <v>222</v>
      </c>
      <c r="BA462" s="57">
        <v>46270.458333333336</v>
      </c>
      <c r="BB462" t="s">
        <v>4943</v>
      </c>
      <c r="BC462">
        <v>2026</v>
      </c>
      <c r="BD462">
        <v>9</v>
      </c>
      <c r="BE462">
        <v>5</v>
      </c>
      <c r="BF462" s="6">
        <f t="shared" si="21"/>
        <v>46270</v>
      </c>
      <c r="BG462">
        <f t="shared" si="22"/>
        <v>-0.45833333333575865</v>
      </c>
      <c r="BH462" t="str">
        <f t="shared" si="23"/>
        <v>COMPLY</v>
      </c>
      <c r="BI462" t="str">
        <f>VLOOKUP(H462,Sheet2!$A$1:$B$270,2,FALSE)</f>
        <v>MADURA</v>
      </c>
    </row>
    <row r="463" spans="1:61">
      <c r="A463">
        <v>517</v>
      </c>
      <c r="B463">
        <v>1002571514</v>
      </c>
      <c r="C463">
        <v>3</v>
      </c>
      <c r="D463" t="s">
        <v>38</v>
      </c>
      <c r="E463">
        <v>5</v>
      </c>
      <c r="F463" t="s">
        <v>90</v>
      </c>
      <c r="G463" t="s">
        <v>90</v>
      </c>
      <c r="H463" t="s">
        <v>430</v>
      </c>
      <c r="I463" t="s">
        <v>212</v>
      </c>
      <c r="J463" t="s">
        <v>213</v>
      </c>
      <c r="K463" t="s">
        <v>149</v>
      </c>
      <c r="M463" t="s">
        <v>76</v>
      </c>
      <c r="N463" t="s">
        <v>215</v>
      </c>
      <c r="O463" s="57">
        <v>46269.542893518519</v>
      </c>
      <c r="P463" s="57">
        <v>46272.50277777778</v>
      </c>
      <c r="Q463">
        <v>69383865</v>
      </c>
      <c r="S463">
        <v>152651207818</v>
      </c>
      <c r="T463" t="s">
        <v>4944</v>
      </c>
      <c r="U463" t="s">
        <v>4945</v>
      </c>
      <c r="V463" t="s">
        <v>4946</v>
      </c>
      <c r="Z463">
        <v>111.959813833236</v>
      </c>
      <c r="AA463">
        <v>-7.9202374530700599</v>
      </c>
      <c r="AB463" t="s">
        <v>4947</v>
      </c>
      <c r="AC463" t="s">
        <v>285</v>
      </c>
      <c r="AL463" t="s">
        <v>217</v>
      </c>
      <c r="AM463" t="s">
        <v>4948</v>
      </c>
      <c r="AN463" t="s">
        <v>6</v>
      </c>
      <c r="AO463" s="57">
        <v>46121.54859953704</v>
      </c>
      <c r="AP463" s="57">
        <v>46272.333333333336</v>
      </c>
      <c r="AR463" t="s">
        <v>218</v>
      </c>
      <c r="AS463" t="s">
        <v>556</v>
      </c>
      <c r="AT463" t="s">
        <v>230</v>
      </c>
      <c r="AU463">
        <v>20260907</v>
      </c>
      <c r="AV463" t="s">
        <v>221</v>
      </c>
      <c r="AW463" t="s">
        <v>544</v>
      </c>
      <c r="AX463" t="s">
        <v>222</v>
      </c>
      <c r="BA463" s="57">
        <v>46272.333333333336</v>
      </c>
      <c r="BB463" t="s">
        <v>4948</v>
      </c>
      <c r="BC463">
        <v>2026</v>
      </c>
      <c r="BD463">
        <v>9</v>
      </c>
      <c r="BE463">
        <v>7</v>
      </c>
      <c r="BF463" s="6">
        <f t="shared" si="21"/>
        <v>46272</v>
      </c>
      <c r="BG463">
        <f t="shared" si="22"/>
        <v>-0.33333333333575865</v>
      </c>
      <c r="BH463" t="str">
        <f t="shared" si="23"/>
        <v>COMPLY</v>
      </c>
      <c r="BI463" t="str">
        <f>VLOOKUP(H463,Sheet2!$A$1:$B$270,2,FALSE)</f>
        <v>KEDIRI</v>
      </c>
    </row>
    <row r="464" spans="1:61">
      <c r="A464">
        <v>518</v>
      </c>
      <c r="B464">
        <v>1002570855</v>
      </c>
      <c r="C464">
        <v>3</v>
      </c>
      <c r="D464" t="s">
        <v>59</v>
      </c>
      <c r="E464">
        <v>4</v>
      </c>
      <c r="F464" t="s">
        <v>242</v>
      </c>
      <c r="G464" t="s">
        <v>4949</v>
      </c>
      <c r="H464" t="s">
        <v>4950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46269.369409722225</v>
      </c>
      <c r="P464" s="57">
        <v>46270.68550925926</v>
      </c>
      <c r="Q464">
        <v>69383580</v>
      </c>
      <c r="S464">
        <v>142164113594</v>
      </c>
      <c r="T464" t="s">
        <v>4951</v>
      </c>
      <c r="U464" t="s">
        <v>4952</v>
      </c>
      <c r="V464" t="s">
        <v>4953</v>
      </c>
      <c r="Z464">
        <v>110.2556697</v>
      </c>
      <c r="AA464">
        <v>-7.6029429999999998</v>
      </c>
      <c r="AB464" t="s">
        <v>4954</v>
      </c>
      <c r="AC464" t="s">
        <v>236</v>
      </c>
      <c r="AL464" t="s">
        <v>217</v>
      </c>
      <c r="AM464" t="s">
        <v>4955</v>
      </c>
      <c r="AN464" t="s">
        <v>6</v>
      </c>
      <c r="AO464" s="57">
        <v>46121.371851851851</v>
      </c>
      <c r="AP464" s="57">
        <v>46271.541666666664</v>
      </c>
      <c r="AR464" t="s">
        <v>218</v>
      </c>
      <c r="AS464" t="s">
        <v>219</v>
      </c>
      <c r="AT464" t="s">
        <v>230</v>
      </c>
      <c r="AU464">
        <v>20260905</v>
      </c>
      <c r="AV464" t="s">
        <v>221</v>
      </c>
      <c r="AW464" t="s">
        <v>889</v>
      </c>
      <c r="AX464" t="s">
        <v>222</v>
      </c>
      <c r="BA464" s="57">
        <v>46271.541666666664</v>
      </c>
      <c r="BB464" t="s">
        <v>4955</v>
      </c>
      <c r="BC464">
        <v>2026</v>
      </c>
      <c r="BD464">
        <v>9</v>
      </c>
      <c r="BE464">
        <v>5</v>
      </c>
      <c r="BF464" s="6">
        <f t="shared" si="21"/>
        <v>46270</v>
      </c>
      <c r="BG464">
        <f t="shared" si="22"/>
        <v>-1.5416666666642413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519</v>
      </c>
      <c r="B465">
        <v>1002570848</v>
      </c>
      <c r="C465">
        <v>3</v>
      </c>
      <c r="D465" t="s">
        <v>59</v>
      </c>
      <c r="E465">
        <v>4</v>
      </c>
      <c r="F465" t="s">
        <v>549</v>
      </c>
      <c r="G465" t="s">
        <v>1694</v>
      </c>
      <c r="H465" t="s">
        <v>3339</v>
      </c>
      <c r="I465" t="s">
        <v>212</v>
      </c>
      <c r="J465" t="s">
        <v>213</v>
      </c>
      <c r="K465" t="s">
        <v>149</v>
      </c>
      <c r="M465" t="s">
        <v>76</v>
      </c>
      <c r="N465" t="s">
        <v>215</v>
      </c>
      <c r="O465" s="57">
        <v>46269.365578703706</v>
      </c>
      <c r="P465" s="57">
        <v>46270.705555555556</v>
      </c>
      <c r="Q465">
        <v>69383576</v>
      </c>
      <c r="S465">
        <v>146133133186</v>
      </c>
      <c r="T465" t="s">
        <v>4956</v>
      </c>
      <c r="U465" t="s">
        <v>4957</v>
      </c>
      <c r="V465" t="s">
        <v>4958</v>
      </c>
      <c r="Z465">
        <v>110.369235</v>
      </c>
      <c r="AA465">
        <v>-7.7182633999999997</v>
      </c>
      <c r="AB465" t="s">
        <v>4959</v>
      </c>
      <c r="AC465" t="s">
        <v>285</v>
      </c>
      <c r="AL465" t="s">
        <v>217</v>
      </c>
      <c r="AM465" t="s">
        <v>4960</v>
      </c>
      <c r="AN465" t="s">
        <v>6</v>
      </c>
      <c r="AO465" s="57">
        <v>46121.371851851851</v>
      </c>
      <c r="AP465" s="57">
        <v>46270.541666666664</v>
      </c>
      <c r="AR465" t="s">
        <v>218</v>
      </c>
      <c r="AS465" t="s">
        <v>219</v>
      </c>
      <c r="AT465" t="s">
        <v>230</v>
      </c>
      <c r="AU465">
        <v>20260905</v>
      </c>
      <c r="AV465" t="s">
        <v>221</v>
      </c>
      <c r="AW465" t="s">
        <v>545</v>
      </c>
      <c r="AX465" t="s">
        <v>222</v>
      </c>
      <c r="BA465" s="57">
        <v>46270.541666666664</v>
      </c>
      <c r="BB465" t="s">
        <v>4960</v>
      </c>
      <c r="BC465">
        <v>2026</v>
      </c>
      <c r="BD465">
        <v>9</v>
      </c>
      <c r="BE465">
        <v>5</v>
      </c>
      <c r="BF465" s="6">
        <f t="shared" si="21"/>
        <v>46270</v>
      </c>
      <c r="BG465">
        <f t="shared" si="22"/>
        <v>-0.54166666666424135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520</v>
      </c>
      <c r="B466">
        <v>1002572446</v>
      </c>
      <c r="C466">
        <v>3</v>
      </c>
      <c r="D466" t="s">
        <v>38</v>
      </c>
      <c r="E466">
        <v>5</v>
      </c>
      <c r="F466" t="s">
        <v>248</v>
      </c>
      <c r="G466" t="s">
        <v>87</v>
      </c>
      <c r="H466" t="s">
        <v>249</v>
      </c>
      <c r="I466" t="s">
        <v>212</v>
      </c>
      <c r="J466" t="s">
        <v>213</v>
      </c>
      <c r="K466" t="s">
        <v>149</v>
      </c>
      <c r="M466" t="s">
        <v>76</v>
      </c>
      <c r="N466" t="s">
        <v>215</v>
      </c>
      <c r="O466" s="57">
        <v>46269.690659722219</v>
      </c>
      <c r="P466" s="57">
        <v>46273.365624999999</v>
      </c>
      <c r="Q466">
        <v>69384052</v>
      </c>
      <c r="S466">
        <v>152702232112</v>
      </c>
      <c r="T466" t="s">
        <v>4961</v>
      </c>
      <c r="U466" t="s">
        <v>4962</v>
      </c>
      <c r="V466" t="s">
        <v>4963</v>
      </c>
      <c r="Z466">
        <v>112.639573</v>
      </c>
      <c r="AA466">
        <v>-7.9492770000000004</v>
      </c>
      <c r="AB466" t="s">
        <v>4964</v>
      </c>
      <c r="AC466" t="s">
        <v>225</v>
      </c>
      <c r="AM466" t="s">
        <v>4965</v>
      </c>
      <c r="AO466" s="57">
        <v>46121.694409722222</v>
      </c>
      <c r="AR466" t="s">
        <v>218</v>
      </c>
      <c r="AS466" t="s">
        <v>2457</v>
      </c>
      <c r="AT466" t="s">
        <v>230</v>
      </c>
      <c r="AU466">
        <v>20260908</v>
      </c>
      <c r="AV466" t="s">
        <v>221</v>
      </c>
      <c r="AW466" t="s">
        <v>4065</v>
      </c>
      <c r="AX466" t="s">
        <v>222</v>
      </c>
      <c r="BB466" t="s">
        <v>4965</v>
      </c>
      <c r="BC466">
        <v>2026</v>
      </c>
      <c r="BD466">
        <v>9</v>
      </c>
      <c r="BE466">
        <v>8</v>
      </c>
      <c r="BF466" s="6">
        <f t="shared" si="21"/>
        <v>46273</v>
      </c>
      <c r="BG466">
        <f t="shared" si="22"/>
        <v>46273</v>
      </c>
      <c r="BH466" t="str">
        <f t="shared" si="23"/>
        <v>NOT COMPLY</v>
      </c>
      <c r="BI466" t="str">
        <f>VLOOKUP(H466,Sheet2!$A$1:$B$270,2,FALSE)</f>
        <v>BATU</v>
      </c>
    </row>
    <row r="467" spans="1:61">
      <c r="A467">
        <v>521</v>
      </c>
      <c r="B467">
        <v>1002572387</v>
      </c>
      <c r="C467">
        <v>3</v>
      </c>
      <c r="D467" t="s">
        <v>38</v>
      </c>
      <c r="E467">
        <v>5</v>
      </c>
      <c r="F467" t="s">
        <v>248</v>
      </c>
      <c r="G467" t="s">
        <v>91</v>
      </c>
      <c r="H467" t="s">
        <v>388</v>
      </c>
      <c r="I467" t="s">
        <v>212</v>
      </c>
      <c r="J467" t="s">
        <v>213</v>
      </c>
      <c r="K467" t="s">
        <v>149</v>
      </c>
      <c r="M467" t="s">
        <v>76</v>
      </c>
      <c r="N467" t="s">
        <v>215</v>
      </c>
      <c r="O467" s="57">
        <v>46269.68204861111</v>
      </c>
      <c r="P467" s="57">
        <v>46271.804918981485</v>
      </c>
      <c r="Q467">
        <v>69384134</v>
      </c>
      <c r="S467">
        <v>152703903750</v>
      </c>
      <c r="T467" t="s">
        <v>4966</v>
      </c>
      <c r="U467" t="s">
        <v>4967</v>
      </c>
      <c r="V467" t="s">
        <v>4968</v>
      </c>
      <c r="Z467">
        <v>112.6089542</v>
      </c>
      <c r="AA467">
        <v>-7.9486283000000002</v>
      </c>
      <c r="AB467" t="s">
        <v>4969</v>
      </c>
      <c r="AC467" t="s">
        <v>284</v>
      </c>
      <c r="AL467" t="s">
        <v>217</v>
      </c>
      <c r="AM467" t="s">
        <v>4857</v>
      </c>
      <c r="AN467" t="s">
        <v>6</v>
      </c>
      <c r="AO467" s="57">
        <v>46121.684571759259</v>
      </c>
      <c r="AP467" s="57">
        <v>46270.625</v>
      </c>
      <c r="AR467" t="s">
        <v>218</v>
      </c>
      <c r="AS467" t="s">
        <v>557</v>
      </c>
      <c r="AT467" t="s">
        <v>230</v>
      </c>
      <c r="AU467">
        <v>20260906</v>
      </c>
      <c r="AV467" t="s">
        <v>221</v>
      </c>
      <c r="AW467" t="s">
        <v>545</v>
      </c>
      <c r="AX467" t="s">
        <v>222</v>
      </c>
      <c r="BA467" s="57">
        <v>46270.625</v>
      </c>
      <c r="BB467" t="s">
        <v>4857</v>
      </c>
      <c r="BC467">
        <v>2026</v>
      </c>
      <c r="BD467">
        <v>9</v>
      </c>
      <c r="BE467">
        <v>6</v>
      </c>
      <c r="BF467" s="6">
        <f t="shared" si="21"/>
        <v>46271</v>
      </c>
      <c r="BG467">
        <f t="shared" si="22"/>
        <v>0.375</v>
      </c>
      <c r="BH467" t="str">
        <f t="shared" si="23"/>
        <v>COMPLY</v>
      </c>
      <c r="BI467" t="str">
        <f>VLOOKUP(H467,Sheet2!$A$1:$B$270,2,FALSE)</f>
        <v>MALANG</v>
      </c>
    </row>
    <row r="468" spans="1:61">
      <c r="A468">
        <v>522</v>
      </c>
      <c r="B468">
        <v>1002572366</v>
      </c>
      <c r="C468">
        <v>3</v>
      </c>
      <c r="D468" t="s">
        <v>51</v>
      </c>
      <c r="E468">
        <v>4</v>
      </c>
      <c r="F468" t="s">
        <v>234</v>
      </c>
      <c r="G468" t="s">
        <v>562</v>
      </c>
      <c r="H468" t="s">
        <v>847</v>
      </c>
      <c r="I468" t="s">
        <v>212</v>
      </c>
      <c r="J468" t="s">
        <v>213</v>
      </c>
      <c r="K468" t="s">
        <v>149</v>
      </c>
      <c r="M468" t="s">
        <v>76</v>
      </c>
      <c r="N468" t="s">
        <v>581</v>
      </c>
      <c r="O468" s="57">
        <v>46269.678425925929</v>
      </c>
      <c r="P468" s="57">
        <v>46269.930902777778</v>
      </c>
      <c r="Q468">
        <v>69382048</v>
      </c>
      <c r="R468">
        <v>2716008129</v>
      </c>
      <c r="S468">
        <v>146514602592</v>
      </c>
      <c r="T468" t="s">
        <v>2079</v>
      </c>
      <c r="U468" t="s">
        <v>4970</v>
      </c>
      <c r="V468" t="s">
        <v>4971</v>
      </c>
      <c r="Z468">
        <v>110.82290064662701</v>
      </c>
      <c r="AA468">
        <v>-7.5704832585378101</v>
      </c>
      <c r="AB468" t="s">
        <v>2082</v>
      </c>
      <c r="AC468" t="s">
        <v>225</v>
      </c>
      <c r="AL468" t="s">
        <v>217</v>
      </c>
      <c r="AM468" t="s">
        <v>4972</v>
      </c>
      <c r="AN468" t="s">
        <v>6</v>
      </c>
      <c r="AO468" s="57">
        <v>46121.684571759259</v>
      </c>
      <c r="AR468" t="s">
        <v>218</v>
      </c>
      <c r="AS468" t="s">
        <v>219</v>
      </c>
      <c r="AT468" t="s">
        <v>230</v>
      </c>
      <c r="AU468">
        <v>20260904</v>
      </c>
      <c r="AV468" t="s">
        <v>221</v>
      </c>
      <c r="AW468" t="s">
        <v>879</v>
      </c>
      <c r="AX468" t="s">
        <v>222</v>
      </c>
      <c r="BA468" s="57">
        <v>46269.291666666664</v>
      </c>
      <c r="BB468" t="s">
        <v>4972</v>
      </c>
      <c r="BC468">
        <v>2026</v>
      </c>
      <c r="BD468">
        <v>9</v>
      </c>
      <c r="BE468">
        <v>4</v>
      </c>
      <c r="BF468" s="6">
        <f t="shared" si="21"/>
        <v>46269</v>
      </c>
      <c r="BG468">
        <f t="shared" si="22"/>
        <v>-0.29166666666424135</v>
      </c>
      <c r="BH468" t="str">
        <f t="shared" si="23"/>
        <v>COMPLY</v>
      </c>
      <c r="BI468" t="e">
        <f>VLOOKUP(H468,Sheet2!$A$1:$B$270,2,FALSE)</f>
        <v>#N/A</v>
      </c>
    </row>
    <row r="469" spans="1:61">
      <c r="A469">
        <v>523</v>
      </c>
      <c r="B469">
        <v>1002572359</v>
      </c>
      <c r="C469">
        <v>3</v>
      </c>
      <c r="D469" t="s">
        <v>42</v>
      </c>
      <c r="E469">
        <v>5</v>
      </c>
      <c r="F469" t="s">
        <v>106</v>
      </c>
      <c r="G469" t="s">
        <v>104</v>
      </c>
      <c r="H469" t="s">
        <v>415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46269.677060185182</v>
      </c>
      <c r="P469" s="57">
        <v>46270.755937499998</v>
      </c>
      <c r="Q469">
        <v>69384128</v>
      </c>
      <c r="S469">
        <v>152504261583</v>
      </c>
      <c r="T469" t="s">
        <v>4973</v>
      </c>
      <c r="U469" t="s">
        <v>4974</v>
      </c>
      <c r="V469" t="s">
        <v>4975</v>
      </c>
      <c r="Z469">
        <v>113.176457136869</v>
      </c>
      <c r="AA469">
        <v>-8.1723360698906795</v>
      </c>
      <c r="AB469" t="s">
        <v>4976</v>
      </c>
      <c r="AC469" t="s">
        <v>216</v>
      </c>
      <c r="AL469" t="s">
        <v>217</v>
      </c>
      <c r="AM469" t="s">
        <v>4977</v>
      </c>
      <c r="AN469" t="s">
        <v>6</v>
      </c>
      <c r="AO469" s="57">
        <v>46121.684571759259</v>
      </c>
      <c r="AP469" s="57">
        <v>46270.541666666664</v>
      </c>
      <c r="AR469" t="s">
        <v>218</v>
      </c>
      <c r="AS469" t="s">
        <v>104</v>
      </c>
      <c r="AT469" t="s">
        <v>220</v>
      </c>
      <c r="AU469">
        <v>20260905</v>
      </c>
      <c r="AV469" t="s">
        <v>221</v>
      </c>
      <c r="AW469" t="s">
        <v>852</v>
      </c>
      <c r="AX469" t="s">
        <v>222</v>
      </c>
      <c r="BA469" s="57">
        <v>46270.541666666664</v>
      </c>
      <c r="BB469" t="s">
        <v>4977</v>
      </c>
      <c r="BC469">
        <v>2026</v>
      </c>
      <c r="BD469">
        <v>9</v>
      </c>
      <c r="BE469">
        <v>5</v>
      </c>
      <c r="BF469" s="6">
        <f t="shared" si="21"/>
        <v>46270</v>
      </c>
      <c r="BG469">
        <f t="shared" si="22"/>
        <v>-0.54166666666424135</v>
      </c>
      <c r="BH469" t="str">
        <f t="shared" si="23"/>
        <v>COMPLY</v>
      </c>
      <c r="BI469" t="str">
        <f>VLOOKUP(H469,Sheet2!$A$1:$B$270,2,FALSE)</f>
        <v>PROBOLINGGO</v>
      </c>
    </row>
    <row r="470" spans="1:61">
      <c r="A470">
        <v>525</v>
      </c>
      <c r="B470">
        <v>1002572354</v>
      </c>
      <c r="C470">
        <v>3</v>
      </c>
      <c r="D470" t="s">
        <v>55</v>
      </c>
      <c r="E470">
        <v>5</v>
      </c>
      <c r="F470" t="s">
        <v>261</v>
      </c>
      <c r="G470" t="s">
        <v>126</v>
      </c>
      <c r="H470" t="s">
        <v>262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46269.675659722219</v>
      </c>
      <c r="P470" s="57">
        <v>46272.627268518518</v>
      </c>
      <c r="Q470">
        <v>69384146</v>
      </c>
      <c r="S470">
        <v>152413167962</v>
      </c>
      <c r="T470" t="s">
        <v>4978</v>
      </c>
      <c r="U470" t="s">
        <v>3482</v>
      </c>
      <c r="V470" t="s">
        <v>4979</v>
      </c>
      <c r="Z470">
        <v>112.73616680000001</v>
      </c>
      <c r="AA470">
        <v>-7.2560969000000002</v>
      </c>
      <c r="AB470" t="s">
        <v>4980</v>
      </c>
      <c r="AC470" t="s">
        <v>236</v>
      </c>
      <c r="AL470" t="s">
        <v>217</v>
      </c>
      <c r="AM470" t="s">
        <v>4981</v>
      </c>
      <c r="AN470" t="s">
        <v>6</v>
      </c>
      <c r="AO470" s="57">
        <v>46121.684571759259</v>
      </c>
      <c r="AP470" s="57">
        <v>46272.333333333336</v>
      </c>
      <c r="AR470" t="s">
        <v>218</v>
      </c>
      <c r="AS470" t="s">
        <v>575</v>
      </c>
      <c r="AT470" t="s">
        <v>344</v>
      </c>
      <c r="AU470">
        <v>20260907</v>
      </c>
      <c r="AV470" t="s">
        <v>221</v>
      </c>
      <c r="AW470" t="s">
        <v>1183</v>
      </c>
      <c r="AX470" t="s">
        <v>222</v>
      </c>
      <c r="BA470" s="57">
        <v>46272.333333333336</v>
      </c>
      <c r="BB470" t="s">
        <v>4981</v>
      </c>
      <c r="BC470">
        <v>2026</v>
      </c>
      <c r="BD470">
        <v>9</v>
      </c>
      <c r="BE470">
        <v>7</v>
      </c>
      <c r="BF470" s="6">
        <f t="shared" si="21"/>
        <v>46272</v>
      </c>
      <c r="BG470">
        <f t="shared" si="22"/>
        <v>-0.33333333333575865</v>
      </c>
      <c r="BH470" t="str">
        <f t="shared" si="23"/>
        <v>COMPLY</v>
      </c>
      <c r="BI470" t="str">
        <f>VLOOKUP(H470,Sheet2!$A$1:$B$270,2,FALSE)</f>
        <v>SURABAYA SELATAN</v>
      </c>
    </row>
    <row r="471" spans="1:61">
      <c r="A471">
        <v>526</v>
      </c>
      <c r="B471">
        <v>1002571453</v>
      </c>
      <c r="C471">
        <v>3</v>
      </c>
      <c r="D471" t="s">
        <v>34</v>
      </c>
      <c r="E471">
        <v>5</v>
      </c>
      <c r="F471" t="s">
        <v>554</v>
      </c>
      <c r="G471" t="s">
        <v>85</v>
      </c>
      <c r="H471" t="s">
        <v>279</v>
      </c>
      <c r="I471" t="s">
        <v>212</v>
      </c>
      <c r="J471" t="s">
        <v>213</v>
      </c>
      <c r="K471" t="s">
        <v>149</v>
      </c>
      <c r="M471" t="s">
        <v>76</v>
      </c>
      <c r="N471" t="s">
        <v>215</v>
      </c>
      <c r="O471" s="57">
        <v>46269.511759259258</v>
      </c>
      <c r="P471" s="57">
        <v>46269.854039351849</v>
      </c>
      <c r="Q471">
        <v>69382067</v>
      </c>
      <c r="S471">
        <v>172413244739</v>
      </c>
      <c r="T471" t="s">
        <v>2084</v>
      </c>
      <c r="U471" t="s">
        <v>2085</v>
      </c>
      <c r="V471" t="s">
        <v>4982</v>
      </c>
      <c r="Z471">
        <v>114.963114</v>
      </c>
      <c r="AA471">
        <v>-8.4938900000000004</v>
      </c>
      <c r="AB471" t="s">
        <v>2087</v>
      </c>
      <c r="AC471" t="s">
        <v>229</v>
      </c>
      <c r="AL471" t="s">
        <v>217</v>
      </c>
      <c r="AM471" t="s">
        <v>3040</v>
      </c>
      <c r="AN471" t="s">
        <v>6</v>
      </c>
      <c r="AO471" s="57">
        <v>46121.517546296294</v>
      </c>
      <c r="AR471" t="s">
        <v>218</v>
      </c>
      <c r="AS471" t="s">
        <v>85</v>
      </c>
      <c r="AT471" t="s">
        <v>230</v>
      </c>
      <c r="AU471">
        <v>20260904</v>
      </c>
      <c r="AV471" t="s">
        <v>221</v>
      </c>
      <c r="AW471" t="s">
        <v>553</v>
      </c>
      <c r="AX471" t="s">
        <v>222</v>
      </c>
      <c r="BA471" s="57">
        <v>46269.291666666664</v>
      </c>
      <c r="BB471" t="s">
        <v>3040</v>
      </c>
      <c r="BC471">
        <v>2026</v>
      </c>
      <c r="BD471">
        <v>9</v>
      </c>
      <c r="BE471">
        <v>4</v>
      </c>
      <c r="BF471" s="6">
        <f t="shared" si="21"/>
        <v>46269</v>
      </c>
      <c r="BG471">
        <f t="shared" si="22"/>
        <v>-0.29166666666424135</v>
      </c>
      <c r="BH471" t="str">
        <f t="shared" si="23"/>
        <v>COMPLY</v>
      </c>
      <c r="BI471" t="str">
        <f>VLOOKUP(H471,Sheet2!$A$1:$B$270,2,FALSE)</f>
        <v>TABANAN</v>
      </c>
    </row>
    <row r="472" spans="1:61">
      <c r="A472">
        <v>527</v>
      </c>
      <c r="B472">
        <v>1002572452</v>
      </c>
      <c r="C472">
        <v>3</v>
      </c>
      <c r="D472" t="s">
        <v>55</v>
      </c>
      <c r="E472">
        <v>5</v>
      </c>
      <c r="F472" t="s">
        <v>261</v>
      </c>
      <c r="G472" t="s">
        <v>126</v>
      </c>
      <c r="H472" t="s">
        <v>262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46269.691620370373</v>
      </c>
      <c r="P472" s="57">
        <v>46272.620821759258</v>
      </c>
      <c r="Q472">
        <v>69384152</v>
      </c>
      <c r="S472">
        <v>152413167966</v>
      </c>
      <c r="T472" t="s">
        <v>4983</v>
      </c>
      <c r="U472" t="s">
        <v>3482</v>
      </c>
      <c r="V472" t="s">
        <v>4984</v>
      </c>
      <c r="Z472">
        <v>112.73616680000001</v>
      </c>
      <c r="AA472">
        <v>-7.2560969000000002</v>
      </c>
      <c r="AB472" t="s">
        <v>4985</v>
      </c>
      <c r="AC472" t="s">
        <v>236</v>
      </c>
      <c r="AL472" t="s">
        <v>217</v>
      </c>
      <c r="AM472" t="s">
        <v>4986</v>
      </c>
      <c r="AN472" t="s">
        <v>6</v>
      </c>
      <c r="AO472" s="57">
        <v>46121.694409722222</v>
      </c>
      <c r="AP472" s="57">
        <v>46272.333333333336</v>
      </c>
      <c r="AR472" t="s">
        <v>218</v>
      </c>
      <c r="AS472" t="s">
        <v>575</v>
      </c>
      <c r="AT472" t="s">
        <v>344</v>
      </c>
      <c r="AU472">
        <v>20260907</v>
      </c>
      <c r="AV472" t="s">
        <v>221</v>
      </c>
      <c r="AW472" t="s">
        <v>1183</v>
      </c>
      <c r="AX472" t="s">
        <v>222</v>
      </c>
      <c r="BA472" s="57">
        <v>46272.333333333336</v>
      </c>
      <c r="BB472" t="s">
        <v>4986</v>
      </c>
      <c r="BC472">
        <v>2026</v>
      </c>
      <c r="BD472">
        <v>9</v>
      </c>
      <c r="BE472">
        <v>7</v>
      </c>
      <c r="BF472" s="6">
        <f t="shared" si="21"/>
        <v>46272</v>
      </c>
      <c r="BG472">
        <f t="shared" si="22"/>
        <v>-0.33333333333575865</v>
      </c>
      <c r="BH472" t="str">
        <f t="shared" si="23"/>
        <v>COMPLY</v>
      </c>
      <c r="BI472" t="str">
        <f>VLOOKUP(H472,Sheet2!$A$1:$B$270,2,FALSE)</f>
        <v>SURABAYA SELATAN</v>
      </c>
    </row>
    <row r="473" spans="1:61">
      <c r="A473">
        <v>528</v>
      </c>
      <c r="B473">
        <v>1002572454</v>
      </c>
      <c r="C473">
        <v>3</v>
      </c>
      <c r="D473" t="s">
        <v>55</v>
      </c>
      <c r="E473">
        <v>5</v>
      </c>
      <c r="F473" t="s">
        <v>261</v>
      </c>
      <c r="G473" t="s">
        <v>126</v>
      </c>
      <c r="H473" t="s">
        <v>262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46269.691620370373</v>
      </c>
      <c r="P473" s="57">
        <v>46272.645405092589</v>
      </c>
      <c r="Q473">
        <v>69384172</v>
      </c>
      <c r="S473">
        <v>152413167967</v>
      </c>
      <c r="T473" t="s">
        <v>4987</v>
      </c>
      <c r="U473" t="s">
        <v>3482</v>
      </c>
      <c r="V473" t="s">
        <v>4988</v>
      </c>
      <c r="Z473">
        <v>112.73616680000001</v>
      </c>
      <c r="AA473">
        <v>-7.2560969000000002</v>
      </c>
      <c r="AB473" t="s">
        <v>4989</v>
      </c>
      <c r="AC473" t="s">
        <v>236</v>
      </c>
      <c r="AL473" t="s">
        <v>217</v>
      </c>
      <c r="AM473" t="s">
        <v>4986</v>
      </c>
      <c r="AN473" t="s">
        <v>6</v>
      </c>
      <c r="AO473" s="57">
        <v>46121.694409722222</v>
      </c>
      <c r="AP473" s="57">
        <v>46272.333333333336</v>
      </c>
      <c r="AR473" t="s">
        <v>218</v>
      </c>
      <c r="AS473" t="s">
        <v>575</v>
      </c>
      <c r="AT473" t="s">
        <v>344</v>
      </c>
      <c r="AU473">
        <v>20260907</v>
      </c>
      <c r="AV473" t="s">
        <v>221</v>
      </c>
      <c r="AW473" t="s">
        <v>1183</v>
      </c>
      <c r="AX473" t="s">
        <v>222</v>
      </c>
      <c r="BA473" s="57">
        <v>46272.333333333336</v>
      </c>
      <c r="BB473" t="s">
        <v>4986</v>
      </c>
      <c r="BC473">
        <v>2026</v>
      </c>
      <c r="BD473">
        <v>9</v>
      </c>
      <c r="BE473">
        <v>7</v>
      </c>
      <c r="BF473" s="6">
        <f t="shared" si="21"/>
        <v>46272</v>
      </c>
      <c r="BG473">
        <f t="shared" si="22"/>
        <v>-0.33333333333575865</v>
      </c>
      <c r="BH473" t="str">
        <f t="shared" si="23"/>
        <v>COMPLY</v>
      </c>
      <c r="BI473" t="str">
        <f>VLOOKUP(H473,Sheet2!$A$1:$B$270,2,FALSE)</f>
        <v>SURABAYA SELATAN</v>
      </c>
    </row>
    <row r="474" spans="1:61">
      <c r="A474">
        <v>529</v>
      </c>
      <c r="B474">
        <v>1002571389</v>
      </c>
      <c r="C474">
        <v>3</v>
      </c>
      <c r="D474" t="s">
        <v>42</v>
      </c>
      <c r="E474">
        <v>5</v>
      </c>
      <c r="F474" t="s">
        <v>102</v>
      </c>
      <c r="G474" t="s">
        <v>99</v>
      </c>
      <c r="H474" t="s">
        <v>341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46269.483298611114</v>
      </c>
      <c r="P474" s="57">
        <v>46270.595625000002</v>
      </c>
      <c r="Q474">
        <v>69383805</v>
      </c>
      <c r="S474">
        <v>152516207938</v>
      </c>
      <c r="T474" t="s">
        <v>4990</v>
      </c>
      <c r="U474" t="s">
        <v>4991</v>
      </c>
      <c r="V474" t="s">
        <v>4992</v>
      </c>
      <c r="Z474">
        <v>114.202962331473</v>
      </c>
      <c r="AA474">
        <v>-8.3036328686654901</v>
      </c>
      <c r="AB474" t="s">
        <v>4993</v>
      </c>
      <c r="AC474" t="s">
        <v>216</v>
      </c>
      <c r="AL474" t="s">
        <v>217</v>
      </c>
      <c r="AM474" t="s">
        <v>4994</v>
      </c>
      <c r="AN474" t="s">
        <v>6</v>
      </c>
      <c r="AO474" s="57">
        <v>46121.486087962963</v>
      </c>
      <c r="AP474" s="57">
        <v>46270.333333333336</v>
      </c>
      <c r="AR474" t="s">
        <v>218</v>
      </c>
      <c r="AS474" t="s">
        <v>99</v>
      </c>
      <c r="AT474" t="s">
        <v>220</v>
      </c>
      <c r="AU474">
        <v>20260905</v>
      </c>
      <c r="AV474" t="s">
        <v>221</v>
      </c>
      <c r="AW474" t="s">
        <v>4995</v>
      </c>
      <c r="AX474" t="s">
        <v>222</v>
      </c>
      <c r="BA474" s="57">
        <v>46270.333333333336</v>
      </c>
      <c r="BB474" t="s">
        <v>4994</v>
      </c>
      <c r="BC474">
        <v>2026</v>
      </c>
      <c r="BD474">
        <v>9</v>
      </c>
      <c r="BE474">
        <v>5</v>
      </c>
      <c r="BF474" s="6">
        <f t="shared" si="21"/>
        <v>46270</v>
      </c>
      <c r="BG474">
        <f t="shared" si="22"/>
        <v>-0.33333333333575865</v>
      </c>
      <c r="BH474" t="str">
        <f t="shared" si="23"/>
        <v>COMPLY</v>
      </c>
      <c r="BI474" t="str">
        <f>VLOOKUP(H474,Sheet2!$A$1:$B$270,2,FALSE)</f>
        <v>BANYUWANGI</v>
      </c>
    </row>
    <row r="475" spans="1:61">
      <c r="A475">
        <v>531</v>
      </c>
      <c r="B475">
        <v>1002572323</v>
      </c>
      <c r="C475">
        <v>3</v>
      </c>
      <c r="D475" t="s">
        <v>59</v>
      </c>
      <c r="E475">
        <v>4</v>
      </c>
      <c r="F475" t="s">
        <v>242</v>
      </c>
      <c r="G475" t="s">
        <v>542</v>
      </c>
      <c r="H475" t="s">
        <v>1632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46269.671481481484</v>
      </c>
      <c r="P475" s="57">
        <v>46270.478703703702</v>
      </c>
      <c r="Q475">
        <v>69384099</v>
      </c>
      <c r="S475">
        <v>141176104980</v>
      </c>
      <c r="T475" t="s">
        <v>4996</v>
      </c>
      <c r="U475" t="s">
        <v>4997</v>
      </c>
      <c r="V475" t="s">
        <v>4998</v>
      </c>
      <c r="Z475">
        <v>109.745712</v>
      </c>
      <c r="AA475">
        <v>-7.73201819999999</v>
      </c>
      <c r="AB475" t="s">
        <v>4999</v>
      </c>
      <c r="AC475" t="s">
        <v>236</v>
      </c>
      <c r="AL475" t="s">
        <v>217</v>
      </c>
      <c r="AM475" t="s">
        <v>5000</v>
      </c>
      <c r="AN475" t="s">
        <v>6</v>
      </c>
      <c r="AO475" s="57">
        <v>46121.673634259256</v>
      </c>
      <c r="AP475" s="57">
        <v>46270.541666666664</v>
      </c>
      <c r="AR475" t="s">
        <v>218</v>
      </c>
      <c r="AS475" t="s">
        <v>219</v>
      </c>
      <c r="AT475" t="s">
        <v>230</v>
      </c>
      <c r="AU475">
        <v>20260905</v>
      </c>
      <c r="AV475" t="s">
        <v>221</v>
      </c>
      <c r="AW475" t="s">
        <v>882</v>
      </c>
      <c r="AX475" t="s">
        <v>222</v>
      </c>
      <c r="BA475" s="57">
        <v>46270.541666666664</v>
      </c>
      <c r="BB475" t="s">
        <v>5000</v>
      </c>
      <c r="BC475">
        <v>2026</v>
      </c>
      <c r="BD475">
        <v>9</v>
      </c>
      <c r="BE475">
        <v>5</v>
      </c>
      <c r="BF475" s="6">
        <f t="shared" si="21"/>
        <v>46270</v>
      </c>
      <c r="BG475">
        <f t="shared" si="22"/>
        <v>-0.54166666666424135</v>
      </c>
      <c r="BH475" t="str">
        <f t="shared" si="23"/>
        <v>COMPLY</v>
      </c>
      <c r="BI475" t="e">
        <f>VLOOKUP(H475,Sheet2!$A$1:$B$270,2,FALSE)</f>
        <v>#N/A</v>
      </c>
    </row>
    <row r="476" spans="1:61">
      <c r="A476">
        <v>532</v>
      </c>
      <c r="B476">
        <v>1002572664</v>
      </c>
      <c r="C476">
        <v>3</v>
      </c>
      <c r="D476" t="s">
        <v>59</v>
      </c>
      <c r="E476">
        <v>4</v>
      </c>
      <c r="F476" t="s">
        <v>549</v>
      </c>
      <c r="G476" t="s">
        <v>582</v>
      </c>
      <c r="H476" t="s">
        <v>841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46269.794398148151</v>
      </c>
      <c r="P476" s="57">
        <v>46272.701990740738</v>
      </c>
      <c r="Q476">
        <v>69384226</v>
      </c>
      <c r="S476">
        <v>143132123733</v>
      </c>
      <c r="T476" t="s">
        <v>5001</v>
      </c>
      <c r="U476" t="s">
        <v>3042</v>
      </c>
      <c r="V476" t="s">
        <v>5002</v>
      </c>
      <c r="Z476">
        <v>110.4951738</v>
      </c>
      <c r="AA476">
        <v>-7.8424265999999996</v>
      </c>
      <c r="AB476" t="s">
        <v>5003</v>
      </c>
      <c r="AC476" t="s">
        <v>236</v>
      </c>
      <c r="AL476" t="s">
        <v>217</v>
      </c>
      <c r="AM476" t="s">
        <v>5004</v>
      </c>
      <c r="AN476" t="s">
        <v>6</v>
      </c>
      <c r="AO476" s="57">
        <v>46121.798530092594</v>
      </c>
      <c r="AP476" s="57">
        <v>46272.416666666664</v>
      </c>
      <c r="AR476" t="s">
        <v>218</v>
      </c>
      <c r="AS476" t="s">
        <v>915</v>
      </c>
      <c r="AT476" t="s">
        <v>230</v>
      </c>
      <c r="AU476">
        <v>20260907</v>
      </c>
      <c r="AV476" t="s">
        <v>221</v>
      </c>
      <c r="AW476" t="s">
        <v>3046</v>
      </c>
      <c r="AX476" t="s">
        <v>222</v>
      </c>
      <c r="BA476" s="57">
        <v>46272.416666666664</v>
      </c>
      <c r="BB476" t="s">
        <v>5004</v>
      </c>
      <c r="BC476">
        <v>2026</v>
      </c>
      <c r="BD476">
        <v>9</v>
      </c>
      <c r="BE476">
        <v>7</v>
      </c>
      <c r="BF476" s="6">
        <f t="shared" si="21"/>
        <v>46272</v>
      </c>
      <c r="BG476">
        <f t="shared" si="22"/>
        <v>-0.41666666666424135</v>
      </c>
      <c r="BH476" t="str">
        <f t="shared" si="23"/>
        <v>COMPLY</v>
      </c>
      <c r="BI476" t="e">
        <f>VLOOKUP(H476,Sheet2!$A$1:$B$270,2,FALSE)</f>
        <v>#N/A</v>
      </c>
    </row>
    <row r="477" spans="1:61">
      <c r="A477">
        <v>533</v>
      </c>
      <c r="B477">
        <v>1002572290</v>
      </c>
      <c r="C477">
        <v>3</v>
      </c>
      <c r="D477" t="s">
        <v>38</v>
      </c>
      <c r="E477">
        <v>5</v>
      </c>
      <c r="F477" t="s">
        <v>248</v>
      </c>
      <c r="G477" t="s">
        <v>91</v>
      </c>
      <c r="H477" t="s">
        <v>324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46269.667314814818</v>
      </c>
      <c r="P477" s="57">
        <v>46272.496631944443</v>
      </c>
      <c r="Q477">
        <v>69384119</v>
      </c>
      <c r="S477">
        <v>152704231566</v>
      </c>
      <c r="T477" t="s">
        <v>5005</v>
      </c>
      <c r="U477" t="s">
        <v>5006</v>
      </c>
      <c r="V477" t="s">
        <v>5007</v>
      </c>
      <c r="Z477">
        <v>112.6177136</v>
      </c>
      <c r="AA477">
        <v>-8.0236017999999998</v>
      </c>
      <c r="AB477" t="s">
        <v>5008</v>
      </c>
      <c r="AC477" t="s">
        <v>236</v>
      </c>
      <c r="AL477" t="s">
        <v>217</v>
      </c>
      <c r="AM477" t="s">
        <v>5009</v>
      </c>
      <c r="AN477" t="s">
        <v>6</v>
      </c>
      <c r="AO477" s="57">
        <v>46121.673634259256</v>
      </c>
      <c r="AP477" s="57">
        <v>46272.333333333336</v>
      </c>
      <c r="AR477" t="s">
        <v>218</v>
      </c>
      <c r="AS477" t="s">
        <v>557</v>
      </c>
      <c r="AT477" t="s">
        <v>230</v>
      </c>
      <c r="AU477">
        <v>20260907</v>
      </c>
      <c r="AV477" t="s">
        <v>221</v>
      </c>
      <c r="AW477" t="s">
        <v>883</v>
      </c>
      <c r="AX477" t="s">
        <v>222</v>
      </c>
      <c r="BA477" s="57">
        <v>46272.333333333336</v>
      </c>
      <c r="BB477" t="s">
        <v>5009</v>
      </c>
      <c r="BC477">
        <v>2026</v>
      </c>
      <c r="BD477">
        <v>9</v>
      </c>
      <c r="BE477">
        <v>7</v>
      </c>
      <c r="BF477" s="6">
        <f t="shared" si="21"/>
        <v>46272</v>
      </c>
      <c r="BG477">
        <f t="shared" si="22"/>
        <v>-0.33333333333575865</v>
      </c>
      <c r="BH477" t="str">
        <f t="shared" si="23"/>
        <v>COMPLY</v>
      </c>
      <c r="BI477" t="str">
        <f>VLOOKUP(H477,Sheet2!$A$1:$B$270,2,FALSE)</f>
        <v>MALANG</v>
      </c>
    </row>
    <row r="478" spans="1:61">
      <c r="A478">
        <v>535</v>
      </c>
      <c r="B478">
        <v>1002571064</v>
      </c>
      <c r="C478">
        <v>3</v>
      </c>
      <c r="D478" t="s">
        <v>38</v>
      </c>
      <c r="E478">
        <v>5</v>
      </c>
      <c r="F478" t="s">
        <v>90</v>
      </c>
      <c r="G478" t="s">
        <v>90</v>
      </c>
      <c r="H478" t="s">
        <v>409</v>
      </c>
      <c r="I478" t="s">
        <v>212</v>
      </c>
      <c r="J478" t="s">
        <v>213</v>
      </c>
      <c r="K478" t="s">
        <v>149</v>
      </c>
      <c r="M478" t="s">
        <v>76</v>
      </c>
      <c r="N478" t="s">
        <v>215</v>
      </c>
      <c r="O478" s="57">
        <v>46269.418981481482</v>
      </c>
      <c r="P478" s="57">
        <v>46269.624803240738</v>
      </c>
      <c r="Q478">
        <v>69379979</v>
      </c>
      <c r="S478">
        <v>152610241456</v>
      </c>
      <c r="T478" t="s">
        <v>2755</v>
      </c>
      <c r="U478" t="s">
        <v>5010</v>
      </c>
      <c r="V478" t="s">
        <v>5011</v>
      </c>
      <c r="Z478">
        <v>112.016766</v>
      </c>
      <c r="AA478">
        <v>-7.7785650000000004</v>
      </c>
      <c r="AB478" t="s">
        <v>5012</v>
      </c>
      <c r="AC478" t="s">
        <v>216</v>
      </c>
      <c r="AL478" t="s">
        <v>217</v>
      </c>
      <c r="AM478" t="s">
        <v>1473</v>
      </c>
      <c r="AN478" t="s">
        <v>6</v>
      </c>
      <c r="AO478" s="57">
        <v>46121.423680555556</v>
      </c>
      <c r="AR478" t="s">
        <v>218</v>
      </c>
      <c r="AS478" t="s">
        <v>219</v>
      </c>
      <c r="AT478" t="s">
        <v>230</v>
      </c>
      <c r="AU478">
        <v>20260904</v>
      </c>
      <c r="AV478" t="s">
        <v>221</v>
      </c>
      <c r="AW478" t="s">
        <v>545</v>
      </c>
      <c r="AX478" t="s">
        <v>222</v>
      </c>
      <c r="BA478" s="57">
        <v>46269.291666666664</v>
      </c>
      <c r="BB478" t="s">
        <v>1473</v>
      </c>
      <c r="BC478">
        <v>2026</v>
      </c>
      <c r="BD478">
        <v>9</v>
      </c>
      <c r="BE478">
        <v>4</v>
      </c>
      <c r="BF478" s="6">
        <f t="shared" si="21"/>
        <v>46269</v>
      </c>
      <c r="BG478">
        <f t="shared" si="22"/>
        <v>-0.29166666666424135</v>
      </c>
      <c r="BH478" t="str">
        <f t="shared" si="23"/>
        <v>COMPLY</v>
      </c>
      <c r="BI478" t="str">
        <f>VLOOKUP(H478,Sheet2!$A$1:$B$270,2,FALSE)</f>
        <v>KEDIRI</v>
      </c>
    </row>
    <row r="479" spans="1:61">
      <c r="A479">
        <v>537</v>
      </c>
      <c r="B479">
        <v>1002571083</v>
      </c>
      <c r="C479">
        <v>3</v>
      </c>
      <c r="D479" t="s">
        <v>55</v>
      </c>
      <c r="E479">
        <v>5</v>
      </c>
      <c r="F479" t="s">
        <v>261</v>
      </c>
      <c r="G479" t="s">
        <v>125</v>
      </c>
      <c r="H479" t="s">
        <v>325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46269.421493055554</v>
      </c>
      <c r="P479" s="57">
        <v>46270.740520833337</v>
      </c>
      <c r="Q479">
        <v>69383639</v>
      </c>
      <c r="S479">
        <v>152441211824</v>
      </c>
      <c r="T479" t="s">
        <v>5013</v>
      </c>
      <c r="U479" t="s">
        <v>5014</v>
      </c>
      <c r="V479" t="s">
        <v>5015</v>
      </c>
      <c r="Z479">
        <v>112.21607299999999</v>
      </c>
      <c r="AA479">
        <v>-7.2912080000000001</v>
      </c>
      <c r="AB479" t="s">
        <v>5016</v>
      </c>
      <c r="AC479" t="s">
        <v>236</v>
      </c>
      <c r="AL479" t="s">
        <v>217</v>
      </c>
      <c r="AM479" t="s">
        <v>5017</v>
      </c>
      <c r="AN479" t="s">
        <v>6</v>
      </c>
      <c r="AO479" s="57">
        <v>46121.423680555556</v>
      </c>
      <c r="AP479" s="57">
        <v>46270.333333333336</v>
      </c>
      <c r="AR479" t="s">
        <v>218</v>
      </c>
      <c r="AS479" t="s">
        <v>219</v>
      </c>
      <c r="AT479" t="s">
        <v>344</v>
      </c>
      <c r="AU479">
        <v>20260905</v>
      </c>
      <c r="AV479" t="s">
        <v>221</v>
      </c>
      <c r="AW479" t="s">
        <v>1886</v>
      </c>
      <c r="AX479" t="s">
        <v>222</v>
      </c>
      <c r="BA479" s="57">
        <v>46270.333333333336</v>
      </c>
      <c r="BB479" t="s">
        <v>5017</v>
      </c>
      <c r="BC479">
        <v>2026</v>
      </c>
      <c r="BD479">
        <v>9</v>
      </c>
      <c r="BE479">
        <v>5</v>
      </c>
      <c r="BF479" s="6">
        <f t="shared" si="21"/>
        <v>46270</v>
      </c>
      <c r="BG479">
        <f t="shared" si="22"/>
        <v>-0.33333333333575865</v>
      </c>
      <c r="BH479" t="str">
        <f t="shared" si="23"/>
        <v>COMPLY</v>
      </c>
      <c r="BI479" t="str">
        <f>VLOOKUP(H479,Sheet2!$A$1:$B$270,2,FALSE)</f>
        <v>GRESIK</v>
      </c>
    </row>
    <row r="480" spans="1:61">
      <c r="A480">
        <v>538</v>
      </c>
      <c r="B480">
        <v>1002571044</v>
      </c>
      <c r="C480">
        <v>3</v>
      </c>
      <c r="D480" t="s">
        <v>59</v>
      </c>
      <c r="E480">
        <v>4</v>
      </c>
      <c r="F480" t="s">
        <v>549</v>
      </c>
      <c r="G480" t="s">
        <v>1694</v>
      </c>
      <c r="H480" t="s">
        <v>2003</v>
      </c>
      <c r="I480" t="s">
        <v>212</v>
      </c>
      <c r="J480" t="s">
        <v>213</v>
      </c>
      <c r="K480" t="s">
        <v>149</v>
      </c>
      <c r="L480" t="s">
        <v>1751</v>
      </c>
      <c r="M480" t="s">
        <v>76</v>
      </c>
      <c r="N480" t="s">
        <v>215</v>
      </c>
      <c r="O480" s="57">
        <v>46269.413148148145</v>
      </c>
      <c r="P480" s="57">
        <v>46272.577962962961</v>
      </c>
      <c r="Q480">
        <v>69383637</v>
      </c>
      <c r="R480">
        <v>2745045026</v>
      </c>
      <c r="S480">
        <v>146144119829</v>
      </c>
      <c r="T480" t="s">
        <v>5018</v>
      </c>
      <c r="U480" t="s">
        <v>5019</v>
      </c>
      <c r="V480" t="s">
        <v>5020</v>
      </c>
      <c r="Z480">
        <v>110.4558705</v>
      </c>
      <c r="AA480">
        <v>-7.65950389999999</v>
      </c>
      <c r="AB480" t="s">
        <v>5021</v>
      </c>
      <c r="AC480" t="s">
        <v>236</v>
      </c>
      <c r="AL480" t="s">
        <v>217</v>
      </c>
      <c r="AM480" t="s">
        <v>5022</v>
      </c>
      <c r="AN480" t="s">
        <v>6</v>
      </c>
      <c r="AO480" s="57">
        <v>46121.423680555556</v>
      </c>
      <c r="AP480" s="57">
        <v>46272.333333333336</v>
      </c>
      <c r="AR480" t="s">
        <v>218</v>
      </c>
      <c r="AS480" t="s">
        <v>219</v>
      </c>
      <c r="AT480" t="s">
        <v>230</v>
      </c>
      <c r="AU480">
        <v>20260907</v>
      </c>
      <c r="AV480" t="s">
        <v>221</v>
      </c>
      <c r="AW480" t="s">
        <v>5023</v>
      </c>
      <c r="AX480" t="s">
        <v>222</v>
      </c>
      <c r="BA480" s="57">
        <v>46272.333333333336</v>
      </c>
      <c r="BB480" t="s">
        <v>5022</v>
      </c>
      <c r="BC480">
        <v>2026</v>
      </c>
      <c r="BD480">
        <v>9</v>
      </c>
      <c r="BE480">
        <v>7</v>
      </c>
      <c r="BF480" s="6">
        <f t="shared" si="21"/>
        <v>46272</v>
      </c>
      <c r="BG480">
        <f t="shared" si="22"/>
        <v>-0.33333333333575865</v>
      </c>
      <c r="BH480" t="str">
        <f t="shared" si="23"/>
        <v>COMPLY</v>
      </c>
      <c r="BI480" t="e">
        <f>VLOOKUP(H480,Sheet2!$A$1:$B$270,2,FALSE)</f>
        <v>#N/A</v>
      </c>
    </row>
    <row r="481" spans="1:61">
      <c r="A481">
        <v>540</v>
      </c>
      <c r="B481">
        <v>1002570768</v>
      </c>
      <c r="C481">
        <v>3</v>
      </c>
      <c r="D481" t="s">
        <v>49</v>
      </c>
      <c r="E481">
        <v>4</v>
      </c>
      <c r="F481" t="s">
        <v>245</v>
      </c>
      <c r="G481" t="s">
        <v>1920</v>
      </c>
      <c r="H481" t="s">
        <v>5024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46269.335381944446</v>
      </c>
      <c r="P481" s="57">
        <v>46270.578587962962</v>
      </c>
      <c r="Q481">
        <v>69383554</v>
      </c>
      <c r="S481">
        <v>146460104735</v>
      </c>
      <c r="T481" t="s">
        <v>5025</v>
      </c>
      <c r="U481" t="s">
        <v>5026</v>
      </c>
      <c r="V481" t="s">
        <v>5027</v>
      </c>
      <c r="Z481">
        <v>110.49020268023</v>
      </c>
      <c r="AA481">
        <v>-7.1785483164918</v>
      </c>
      <c r="AB481" t="s">
        <v>5028</v>
      </c>
      <c r="AC481" t="s">
        <v>216</v>
      </c>
      <c r="AL481" t="s">
        <v>217</v>
      </c>
      <c r="AM481" t="s">
        <v>5029</v>
      </c>
      <c r="AN481" t="s">
        <v>6</v>
      </c>
      <c r="AO481" s="57">
        <v>46121.34034722222</v>
      </c>
      <c r="AP481" s="57">
        <v>46270.333333333336</v>
      </c>
      <c r="AR481" t="s">
        <v>218</v>
      </c>
      <c r="AS481" t="s">
        <v>219</v>
      </c>
      <c r="AT481" t="s">
        <v>230</v>
      </c>
      <c r="AU481">
        <v>20260905</v>
      </c>
      <c r="AV481" t="s">
        <v>221</v>
      </c>
      <c r="AW481" t="s">
        <v>881</v>
      </c>
      <c r="AX481" t="s">
        <v>222</v>
      </c>
      <c r="BA481" s="57">
        <v>46270.333333333336</v>
      </c>
      <c r="BB481" t="s">
        <v>5029</v>
      </c>
      <c r="BC481">
        <v>2026</v>
      </c>
      <c r="BD481">
        <v>9</v>
      </c>
      <c r="BE481">
        <v>5</v>
      </c>
      <c r="BF481" s="6">
        <f t="shared" si="21"/>
        <v>46270</v>
      </c>
      <c r="BG481">
        <f t="shared" si="22"/>
        <v>-0.33333333333575865</v>
      </c>
      <c r="BH481" t="str">
        <f t="shared" si="23"/>
        <v>COMPLY</v>
      </c>
      <c r="BI481" t="e">
        <f>VLOOKUP(H481,Sheet2!$A$1:$B$270,2,FALSE)</f>
        <v>#N/A</v>
      </c>
    </row>
    <row r="482" spans="1:61">
      <c r="A482">
        <v>541</v>
      </c>
      <c r="B482">
        <v>1002570767</v>
      </c>
      <c r="C482">
        <v>3</v>
      </c>
      <c r="D482" t="s">
        <v>42</v>
      </c>
      <c r="E482">
        <v>5</v>
      </c>
      <c r="F482" t="s">
        <v>106</v>
      </c>
      <c r="G482" t="s">
        <v>104</v>
      </c>
      <c r="H482" t="s">
        <v>443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46269.333287037036</v>
      </c>
      <c r="P482" s="57">
        <v>46271.714166666665</v>
      </c>
      <c r="Q482">
        <v>69383539</v>
      </c>
      <c r="S482">
        <v>152541206042</v>
      </c>
      <c r="T482" t="s">
        <v>5030</v>
      </c>
      <c r="U482" t="s">
        <v>5031</v>
      </c>
      <c r="V482" t="s">
        <v>5032</v>
      </c>
      <c r="Z482">
        <v>113.420529104769</v>
      </c>
      <c r="AA482">
        <v>-8.1027010698000002</v>
      </c>
      <c r="AB482" t="s">
        <v>5033</v>
      </c>
      <c r="AC482" t="s">
        <v>216</v>
      </c>
      <c r="AL482" t="s">
        <v>217</v>
      </c>
      <c r="AM482" t="s">
        <v>5034</v>
      </c>
      <c r="AN482" t="s">
        <v>6</v>
      </c>
      <c r="AO482" s="57">
        <v>46121.34034722222</v>
      </c>
      <c r="AP482" s="57">
        <v>46270.333333333336</v>
      </c>
      <c r="AR482" t="s">
        <v>218</v>
      </c>
      <c r="AS482" t="s">
        <v>219</v>
      </c>
      <c r="AT482" t="s">
        <v>230</v>
      </c>
      <c r="AU482">
        <v>20260906</v>
      </c>
      <c r="AV482" t="s">
        <v>221</v>
      </c>
      <c r="AW482" t="s">
        <v>883</v>
      </c>
      <c r="AX482" t="s">
        <v>222</v>
      </c>
      <c r="BA482" s="57">
        <v>46270.333333333336</v>
      </c>
      <c r="BB482" t="s">
        <v>5034</v>
      </c>
      <c r="BC482">
        <v>2026</v>
      </c>
      <c r="BD482">
        <v>9</v>
      </c>
      <c r="BE482">
        <v>6</v>
      </c>
      <c r="BF482" s="6">
        <f t="shared" si="21"/>
        <v>46271</v>
      </c>
      <c r="BG482">
        <f t="shared" si="22"/>
        <v>0.66666666666424135</v>
      </c>
      <c r="BH482" t="str">
        <f t="shared" si="23"/>
        <v>COMPLY</v>
      </c>
      <c r="BI482" t="str">
        <f>VLOOKUP(H482,Sheet2!$A$1:$B$270,2,FALSE)</f>
        <v>PROBOLINGGO</v>
      </c>
    </row>
    <row r="483" spans="1:61">
      <c r="A483">
        <v>542</v>
      </c>
      <c r="B483">
        <v>1002570952</v>
      </c>
      <c r="C483">
        <v>3</v>
      </c>
      <c r="D483" t="s">
        <v>42</v>
      </c>
      <c r="E483">
        <v>5</v>
      </c>
      <c r="F483" t="s">
        <v>232</v>
      </c>
      <c r="G483" t="s">
        <v>106</v>
      </c>
      <c r="H483" t="s">
        <v>290</v>
      </c>
      <c r="I483" t="s">
        <v>212</v>
      </c>
      <c r="J483" t="s">
        <v>213</v>
      </c>
      <c r="K483" t="s">
        <v>149</v>
      </c>
      <c r="M483" t="s">
        <v>76</v>
      </c>
      <c r="N483" t="s">
        <v>215</v>
      </c>
      <c r="O483" s="57">
        <v>46269.394201388888</v>
      </c>
      <c r="P483" s="57">
        <v>46269.755810185183</v>
      </c>
      <c r="Q483">
        <v>69383617</v>
      </c>
      <c r="S483">
        <v>152743216147</v>
      </c>
      <c r="T483" t="s">
        <v>5035</v>
      </c>
      <c r="U483" t="s">
        <v>5036</v>
      </c>
      <c r="V483" t="s">
        <v>5037</v>
      </c>
      <c r="Z483">
        <v>112.693272932353</v>
      </c>
      <c r="AA483">
        <v>-7.54056637366301</v>
      </c>
      <c r="AB483" t="s">
        <v>5038</v>
      </c>
      <c r="AC483" t="s">
        <v>229</v>
      </c>
      <c r="AL483" t="s">
        <v>217</v>
      </c>
      <c r="AM483" t="s">
        <v>5039</v>
      </c>
      <c r="AN483" t="s">
        <v>6</v>
      </c>
      <c r="AO483" s="57">
        <v>46121.402731481481</v>
      </c>
      <c r="AP483" s="57">
        <v>46270.333333333336</v>
      </c>
      <c r="AR483" t="s">
        <v>218</v>
      </c>
      <c r="AS483" t="s">
        <v>1510</v>
      </c>
      <c r="AT483" t="s">
        <v>230</v>
      </c>
      <c r="AU483">
        <v>20260904</v>
      </c>
      <c r="AV483" t="s">
        <v>221</v>
      </c>
      <c r="AW483" t="s">
        <v>572</v>
      </c>
      <c r="AX483" t="s">
        <v>222</v>
      </c>
      <c r="BA483" s="57">
        <v>46270.333333333336</v>
      </c>
      <c r="BB483" t="s">
        <v>5039</v>
      </c>
      <c r="BC483">
        <v>2026</v>
      </c>
      <c r="BD483">
        <v>9</v>
      </c>
      <c r="BE483">
        <v>4</v>
      </c>
      <c r="BF483" s="6">
        <f t="shared" si="21"/>
        <v>46269</v>
      </c>
      <c r="BG483">
        <f t="shared" si="22"/>
        <v>-1.3333333333357587</v>
      </c>
      <c r="BH483" t="str">
        <f t="shared" si="23"/>
        <v>COMPLY</v>
      </c>
      <c r="BI483" t="str">
        <f>VLOOKUP(H483,Sheet2!$A$1:$B$270,2,FALSE)</f>
        <v>PASURUAN</v>
      </c>
    </row>
    <row r="484" spans="1:61">
      <c r="A484">
        <v>543</v>
      </c>
      <c r="B484">
        <v>1002570994</v>
      </c>
      <c r="C484">
        <v>3</v>
      </c>
      <c r="D484" t="s">
        <v>59</v>
      </c>
      <c r="E484">
        <v>4</v>
      </c>
      <c r="F484" t="s">
        <v>242</v>
      </c>
      <c r="G484" t="s">
        <v>600</v>
      </c>
      <c r="H484" t="s">
        <v>871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46269.402731481481</v>
      </c>
      <c r="P484" s="57">
        <v>46269.710509259261</v>
      </c>
      <c r="Q484">
        <v>69383625</v>
      </c>
      <c r="S484">
        <v>146149124483</v>
      </c>
      <c r="T484" t="s">
        <v>5040</v>
      </c>
      <c r="U484" t="s">
        <v>5041</v>
      </c>
      <c r="V484" t="s">
        <v>5042</v>
      </c>
      <c r="Z484">
        <v>110.190898</v>
      </c>
      <c r="AA484">
        <v>-7.2485359999999996</v>
      </c>
      <c r="AB484" t="s">
        <v>5043</v>
      </c>
      <c r="AC484" t="s">
        <v>236</v>
      </c>
      <c r="AL484" t="s">
        <v>217</v>
      </c>
      <c r="AM484" t="s">
        <v>5044</v>
      </c>
      <c r="AN484" t="s">
        <v>6</v>
      </c>
      <c r="AO484" s="57">
        <v>46121.413206018522</v>
      </c>
      <c r="AP484" s="57">
        <v>46270.333333333336</v>
      </c>
      <c r="AR484" t="s">
        <v>218</v>
      </c>
      <c r="AS484" t="s">
        <v>219</v>
      </c>
      <c r="AT484" t="s">
        <v>230</v>
      </c>
      <c r="AU484">
        <v>20260904</v>
      </c>
      <c r="AV484" t="s">
        <v>221</v>
      </c>
      <c r="AW484" t="s">
        <v>882</v>
      </c>
      <c r="AX484" t="s">
        <v>222</v>
      </c>
      <c r="BA484" s="57">
        <v>46270.333333333336</v>
      </c>
      <c r="BB484" t="s">
        <v>5044</v>
      </c>
      <c r="BC484">
        <v>2026</v>
      </c>
      <c r="BD484">
        <v>9</v>
      </c>
      <c r="BE484">
        <v>4</v>
      </c>
      <c r="BF484" s="6">
        <f t="shared" si="21"/>
        <v>46269</v>
      </c>
      <c r="BG484">
        <f t="shared" si="22"/>
        <v>-1.3333333333357587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544</v>
      </c>
      <c r="B485">
        <v>1002570954</v>
      </c>
      <c r="C485">
        <v>3</v>
      </c>
      <c r="D485" t="s">
        <v>45</v>
      </c>
      <c r="E485">
        <v>5</v>
      </c>
      <c r="F485" t="s">
        <v>210</v>
      </c>
      <c r="G485" t="s">
        <v>115</v>
      </c>
      <c r="H485" t="s">
        <v>273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46269.393726851849</v>
      </c>
      <c r="P485" s="57">
        <v>46270.662430555552</v>
      </c>
      <c r="Q485">
        <v>69383594</v>
      </c>
      <c r="S485">
        <v>172603791538</v>
      </c>
      <c r="T485" t="s">
        <v>5045</v>
      </c>
      <c r="U485" t="s">
        <v>2242</v>
      </c>
      <c r="V485" t="s">
        <v>5046</v>
      </c>
      <c r="Z485">
        <v>116.4045907</v>
      </c>
      <c r="AA485">
        <v>-8.6998268999999997</v>
      </c>
      <c r="AB485" t="s">
        <v>5047</v>
      </c>
      <c r="AC485" t="s">
        <v>216</v>
      </c>
      <c r="AL485" t="s">
        <v>217</v>
      </c>
      <c r="AM485" t="s">
        <v>5048</v>
      </c>
      <c r="AN485" t="s">
        <v>6</v>
      </c>
      <c r="AO485" s="57">
        <v>46121.402731481481</v>
      </c>
      <c r="AP485" s="57">
        <v>46270.333333333336</v>
      </c>
      <c r="AR485" t="s">
        <v>218</v>
      </c>
      <c r="AS485" t="s">
        <v>900</v>
      </c>
      <c r="AT485" t="s">
        <v>230</v>
      </c>
      <c r="AU485">
        <v>20260905</v>
      </c>
      <c r="AV485" t="s">
        <v>221</v>
      </c>
      <c r="AW485" t="s">
        <v>882</v>
      </c>
      <c r="AX485" t="s">
        <v>222</v>
      </c>
      <c r="BA485" s="57">
        <v>46270.333333333336</v>
      </c>
      <c r="BB485" t="s">
        <v>5048</v>
      </c>
      <c r="BC485">
        <v>2026</v>
      </c>
      <c r="BD485">
        <v>9</v>
      </c>
      <c r="BE485">
        <v>5</v>
      </c>
      <c r="BF485" s="6">
        <f t="shared" si="21"/>
        <v>46270</v>
      </c>
      <c r="BG485">
        <f t="shared" si="22"/>
        <v>-0.33333333333575865</v>
      </c>
      <c r="BH485" t="str">
        <f t="shared" si="23"/>
        <v>COMPLY</v>
      </c>
      <c r="BI485" t="str">
        <f>VLOOKUP(H485,Sheet2!$A$1:$B$270,2,FALSE)</f>
        <v>SELONG</v>
      </c>
    </row>
    <row r="486" spans="1:61">
      <c r="A486">
        <v>545</v>
      </c>
      <c r="B486">
        <v>1002570740</v>
      </c>
      <c r="C486">
        <v>3</v>
      </c>
      <c r="D486" t="s">
        <v>42</v>
      </c>
      <c r="E486">
        <v>5</v>
      </c>
      <c r="F486" t="s">
        <v>106</v>
      </c>
      <c r="G486" t="s">
        <v>106</v>
      </c>
      <c r="H486" t="s">
        <v>337</v>
      </c>
      <c r="I486" t="s">
        <v>212</v>
      </c>
      <c r="J486" t="s">
        <v>213</v>
      </c>
      <c r="K486" t="s">
        <v>149</v>
      </c>
      <c r="M486" t="s">
        <v>76</v>
      </c>
      <c r="N486" t="s">
        <v>215</v>
      </c>
      <c r="O486" s="57">
        <v>46269.006458333337</v>
      </c>
      <c r="P486" s="57">
        <v>46270.625775462962</v>
      </c>
      <c r="Q486">
        <v>69383529</v>
      </c>
      <c r="S486">
        <v>152729256800</v>
      </c>
      <c r="T486" t="s">
        <v>5049</v>
      </c>
      <c r="U486" t="s">
        <v>5050</v>
      </c>
      <c r="V486" t="s">
        <v>5051</v>
      </c>
      <c r="Z486">
        <v>112.9111927</v>
      </c>
      <c r="AA486">
        <v>-7.6426949000000004</v>
      </c>
      <c r="AB486" t="s">
        <v>5052</v>
      </c>
      <c r="AC486" t="s">
        <v>229</v>
      </c>
      <c r="AL486" t="s">
        <v>217</v>
      </c>
      <c r="AM486" t="s">
        <v>5053</v>
      </c>
      <c r="AN486" t="s">
        <v>6</v>
      </c>
      <c r="AO486" s="57">
        <v>46121.007245370369</v>
      </c>
      <c r="AP486" s="57">
        <v>46270.333333333336</v>
      </c>
      <c r="AR486" t="s">
        <v>218</v>
      </c>
      <c r="AS486" t="s">
        <v>106</v>
      </c>
      <c r="AT486" t="s">
        <v>220</v>
      </c>
      <c r="AU486">
        <v>20260905</v>
      </c>
      <c r="AV486" t="s">
        <v>221</v>
      </c>
      <c r="AW486" t="s">
        <v>1671</v>
      </c>
      <c r="AX486" t="s">
        <v>222</v>
      </c>
      <c r="BA486" s="57">
        <v>46270.333333333336</v>
      </c>
      <c r="BB486" t="s">
        <v>5053</v>
      </c>
      <c r="BC486">
        <v>2026</v>
      </c>
      <c r="BD486">
        <v>9</v>
      </c>
      <c r="BE486">
        <v>5</v>
      </c>
      <c r="BF486" s="6">
        <f t="shared" si="21"/>
        <v>46270</v>
      </c>
      <c r="BG486">
        <f t="shared" si="22"/>
        <v>-0.33333333333575865</v>
      </c>
      <c r="BH486" t="str">
        <f t="shared" si="23"/>
        <v>COMPLY</v>
      </c>
      <c r="BI486" t="str">
        <f>VLOOKUP(H486,Sheet2!$A$1:$B$270,2,FALSE)</f>
        <v>PASURUAN</v>
      </c>
    </row>
    <row r="487" spans="1:61">
      <c r="A487">
        <v>546</v>
      </c>
      <c r="B487">
        <v>1002570948</v>
      </c>
      <c r="C487">
        <v>3</v>
      </c>
      <c r="D487" t="s">
        <v>51</v>
      </c>
      <c r="E487">
        <v>4</v>
      </c>
      <c r="F487" t="s">
        <v>234</v>
      </c>
      <c r="G487" t="s">
        <v>562</v>
      </c>
      <c r="H487" t="s">
        <v>5054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46269.392314814817</v>
      </c>
      <c r="P487" s="57">
        <v>46270.303414351853</v>
      </c>
      <c r="Q487">
        <v>69383592</v>
      </c>
      <c r="S487">
        <v>143555101733</v>
      </c>
      <c r="T487" t="s">
        <v>5055</v>
      </c>
      <c r="U487" t="s">
        <v>5056</v>
      </c>
      <c r="V487" t="s">
        <v>5057</v>
      </c>
      <c r="Z487">
        <v>110.8387942</v>
      </c>
      <c r="AA487">
        <v>-7.6711922000000001</v>
      </c>
      <c r="AB487" t="s">
        <v>5058</v>
      </c>
      <c r="AC487" t="s">
        <v>236</v>
      </c>
      <c r="AL487" t="s">
        <v>217</v>
      </c>
      <c r="AM487" t="s">
        <v>5059</v>
      </c>
      <c r="AN487" t="s">
        <v>6</v>
      </c>
      <c r="AO487" s="57">
        <v>46121.402731481481</v>
      </c>
      <c r="AP487" s="57">
        <v>46270.333333333336</v>
      </c>
      <c r="AR487" t="s">
        <v>218</v>
      </c>
      <c r="AS487" t="s">
        <v>5060</v>
      </c>
      <c r="AT487" t="s">
        <v>230</v>
      </c>
      <c r="AU487">
        <v>20260905</v>
      </c>
      <c r="AV487" t="s">
        <v>221</v>
      </c>
      <c r="AW487" t="s">
        <v>889</v>
      </c>
      <c r="AX487" t="s">
        <v>222</v>
      </c>
      <c r="BA487" s="57">
        <v>46270.333333333336</v>
      </c>
      <c r="BB487" t="s">
        <v>5059</v>
      </c>
      <c r="BC487">
        <v>2026</v>
      </c>
      <c r="BD487">
        <v>9</v>
      </c>
      <c r="BE487">
        <v>5</v>
      </c>
      <c r="BF487" s="6">
        <f t="shared" si="21"/>
        <v>46270</v>
      </c>
      <c r="BG487">
        <f t="shared" si="22"/>
        <v>-0.33333333333575865</v>
      </c>
      <c r="BH487" t="str">
        <f t="shared" si="23"/>
        <v>COMPLY</v>
      </c>
      <c r="BI487" t="e">
        <f>VLOOKUP(H487,Sheet2!$A$1:$B$270,2,FALSE)</f>
        <v>#N/A</v>
      </c>
    </row>
    <row r="488" spans="1:61">
      <c r="A488">
        <v>547</v>
      </c>
      <c r="B488">
        <v>1002570984</v>
      </c>
      <c r="C488">
        <v>3</v>
      </c>
      <c r="D488" t="s">
        <v>34</v>
      </c>
      <c r="E488">
        <v>5</v>
      </c>
      <c r="F488" t="s">
        <v>563</v>
      </c>
      <c r="G488" t="s">
        <v>81</v>
      </c>
      <c r="H488" t="s">
        <v>350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46269.400671296295</v>
      </c>
      <c r="P488" s="57">
        <v>46272.859756944446</v>
      </c>
      <c r="Q488">
        <v>69383603</v>
      </c>
      <c r="S488">
        <v>172416429217</v>
      </c>
      <c r="T488" t="s">
        <v>5061</v>
      </c>
      <c r="U488" t="s">
        <v>5062</v>
      </c>
      <c r="V488" t="s">
        <v>5063</v>
      </c>
      <c r="Z488">
        <v>115.185405455639</v>
      </c>
      <c r="AA488">
        <v>-8.72190867203091</v>
      </c>
      <c r="AB488" t="s">
        <v>5064</v>
      </c>
      <c r="AC488" t="s">
        <v>236</v>
      </c>
      <c r="AL488" t="s">
        <v>217</v>
      </c>
      <c r="AM488" t="s">
        <v>5065</v>
      </c>
      <c r="AN488" t="s">
        <v>6</v>
      </c>
      <c r="AO488" s="57">
        <v>46121.402731481481</v>
      </c>
      <c r="AP488" s="57">
        <v>46272.333333333336</v>
      </c>
      <c r="AR488" t="s">
        <v>218</v>
      </c>
      <c r="AS488" t="s">
        <v>818</v>
      </c>
      <c r="AT488" t="s">
        <v>230</v>
      </c>
      <c r="AU488">
        <v>20260907</v>
      </c>
      <c r="AV488" t="s">
        <v>221</v>
      </c>
      <c r="AW488" t="s">
        <v>836</v>
      </c>
      <c r="AX488" t="s">
        <v>222</v>
      </c>
      <c r="BA488" s="57">
        <v>46272.333333333336</v>
      </c>
      <c r="BB488" t="s">
        <v>5065</v>
      </c>
      <c r="BC488">
        <v>2026</v>
      </c>
      <c r="BD488">
        <v>9</v>
      </c>
      <c r="BE488">
        <v>7</v>
      </c>
      <c r="BF488" s="6">
        <f t="shared" si="21"/>
        <v>46272</v>
      </c>
      <c r="BG488">
        <f t="shared" si="22"/>
        <v>-0.33333333333575865</v>
      </c>
      <c r="BH488" t="str">
        <f t="shared" si="23"/>
        <v>COMPLY</v>
      </c>
      <c r="BI488" t="str">
        <f>VLOOKUP(H488,Sheet2!$A$1:$B$270,2,FALSE)</f>
        <v>JIMBARAN</v>
      </c>
    </row>
    <row r="489" spans="1:61">
      <c r="A489">
        <v>548</v>
      </c>
      <c r="B489">
        <v>1002570974</v>
      </c>
      <c r="C489">
        <v>3</v>
      </c>
      <c r="D489" t="s">
        <v>38</v>
      </c>
      <c r="E489">
        <v>5</v>
      </c>
      <c r="F489" t="s">
        <v>248</v>
      </c>
      <c r="G489" t="s">
        <v>87</v>
      </c>
      <c r="H489" t="s">
        <v>286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46269.398576388892</v>
      </c>
      <c r="P489" s="57">
        <v>46270.657442129632</v>
      </c>
      <c r="Q489">
        <v>69383599</v>
      </c>
      <c r="S489">
        <v>152711247541</v>
      </c>
      <c r="T489" t="s">
        <v>5066</v>
      </c>
      <c r="U489" t="s">
        <v>5067</v>
      </c>
      <c r="V489" t="s">
        <v>5068</v>
      </c>
      <c r="Z489">
        <v>112.597893</v>
      </c>
      <c r="AA489">
        <v>-7.9267289999999999</v>
      </c>
      <c r="AB489" t="s">
        <v>5069</v>
      </c>
      <c r="AC489" t="s">
        <v>236</v>
      </c>
      <c r="AL489" t="s">
        <v>217</v>
      </c>
      <c r="AM489" t="s">
        <v>5070</v>
      </c>
      <c r="AN489" t="s">
        <v>6</v>
      </c>
      <c r="AO489" s="57">
        <v>46121.402731481481</v>
      </c>
      <c r="AP489" s="57">
        <v>46270.333333333336</v>
      </c>
      <c r="AR489" t="s">
        <v>218</v>
      </c>
      <c r="AS489" t="s">
        <v>4012</v>
      </c>
      <c r="AT489" t="s">
        <v>344</v>
      </c>
      <c r="AU489">
        <v>20260905</v>
      </c>
      <c r="AV489" t="s">
        <v>221</v>
      </c>
      <c r="AW489" t="s">
        <v>1886</v>
      </c>
      <c r="AX489" t="s">
        <v>222</v>
      </c>
      <c r="BA489" s="57">
        <v>46270.333333333336</v>
      </c>
      <c r="BB489" t="s">
        <v>5070</v>
      </c>
      <c r="BC489">
        <v>2026</v>
      </c>
      <c r="BD489">
        <v>9</v>
      </c>
      <c r="BE489">
        <v>5</v>
      </c>
      <c r="BF489" s="6">
        <f t="shared" si="21"/>
        <v>46270</v>
      </c>
      <c r="BG489">
        <f t="shared" si="22"/>
        <v>-0.33333333333575865</v>
      </c>
      <c r="BH489" t="str">
        <f t="shared" si="23"/>
        <v>COMPLY</v>
      </c>
      <c r="BI489" t="str">
        <f>VLOOKUP(H489,Sheet2!$A$1:$B$270,2,FALSE)</f>
        <v>BATU</v>
      </c>
    </row>
    <row r="490" spans="1:61">
      <c r="A490">
        <v>549</v>
      </c>
      <c r="B490">
        <v>1002571006</v>
      </c>
      <c r="C490">
        <v>3</v>
      </c>
      <c r="D490" t="s">
        <v>38</v>
      </c>
      <c r="E490">
        <v>5</v>
      </c>
      <c r="F490" t="s">
        <v>248</v>
      </c>
      <c r="G490" t="s">
        <v>87</v>
      </c>
      <c r="H490" t="s">
        <v>420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46269.4062037037</v>
      </c>
      <c r="P490" s="57">
        <v>46271.828229166669</v>
      </c>
      <c r="Q490">
        <v>69383630</v>
      </c>
      <c r="S490">
        <v>152721299715</v>
      </c>
      <c r="T490" t="s">
        <v>5071</v>
      </c>
      <c r="U490" t="s">
        <v>5072</v>
      </c>
      <c r="V490" t="s">
        <v>5073</v>
      </c>
      <c r="Z490">
        <v>112.65951579999999</v>
      </c>
      <c r="AA490">
        <v>-7.9071863000000002</v>
      </c>
      <c r="AB490" t="s">
        <v>5074</v>
      </c>
      <c r="AC490" t="s">
        <v>236</v>
      </c>
      <c r="AL490" t="s">
        <v>217</v>
      </c>
      <c r="AM490" t="s">
        <v>5075</v>
      </c>
      <c r="AN490" t="s">
        <v>6</v>
      </c>
      <c r="AO490" s="57">
        <v>46121.413206018522</v>
      </c>
      <c r="AP490" s="57">
        <v>46270.333333333336</v>
      </c>
      <c r="AR490" t="s">
        <v>218</v>
      </c>
      <c r="AS490" t="s">
        <v>586</v>
      </c>
      <c r="AT490" t="s">
        <v>230</v>
      </c>
      <c r="AU490">
        <v>20260906</v>
      </c>
      <c r="AV490" t="s">
        <v>221</v>
      </c>
      <c r="AW490" t="s">
        <v>885</v>
      </c>
      <c r="AX490" t="s">
        <v>222</v>
      </c>
      <c r="BA490" s="57">
        <v>46270.333333333336</v>
      </c>
      <c r="BB490" t="s">
        <v>5075</v>
      </c>
      <c r="BC490">
        <v>2026</v>
      </c>
      <c r="BD490">
        <v>9</v>
      </c>
      <c r="BE490">
        <v>6</v>
      </c>
      <c r="BF490" s="6">
        <f t="shared" si="21"/>
        <v>46271</v>
      </c>
      <c r="BG490">
        <f t="shared" si="22"/>
        <v>0.66666666666424135</v>
      </c>
      <c r="BH490" t="str">
        <f t="shared" si="23"/>
        <v>COMPLY</v>
      </c>
      <c r="BI490" t="str">
        <f>VLOOKUP(H490,Sheet2!$A$1:$B$270,2,FALSE)</f>
        <v>BATU</v>
      </c>
    </row>
    <row r="491" spans="1:61">
      <c r="A491">
        <v>550</v>
      </c>
      <c r="B491">
        <v>1002571017</v>
      </c>
      <c r="C491">
        <v>3</v>
      </c>
      <c r="D491" t="s">
        <v>42</v>
      </c>
      <c r="E491">
        <v>5</v>
      </c>
      <c r="F491" t="s">
        <v>232</v>
      </c>
      <c r="G491" t="s">
        <v>101</v>
      </c>
      <c r="H491" t="s">
        <v>259</v>
      </c>
      <c r="I491" t="s">
        <v>212</v>
      </c>
      <c r="J491" t="s">
        <v>213</v>
      </c>
      <c r="K491" t="s">
        <v>149</v>
      </c>
      <c r="M491" t="s">
        <v>76</v>
      </c>
      <c r="N491" t="s">
        <v>215</v>
      </c>
      <c r="O491" s="57">
        <v>46269.409131944441</v>
      </c>
      <c r="P491" s="57">
        <v>46269.758969907409</v>
      </c>
      <c r="Q491">
        <v>69383634</v>
      </c>
      <c r="R491">
        <v>3135917282</v>
      </c>
      <c r="S491">
        <v>152316232596</v>
      </c>
      <c r="T491" t="s">
        <v>5076</v>
      </c>
      <c r="U491" t="s">
        <v>5077</v>
      </c>
      <c r="V491" t="s">
        <v>5078</v>
      </c>
      <c r="Z491">
        <v>112.72709759999999</v>
      </c>
      <c r="AA491">
        <v>-7.4242343000000002</v>
      </c>
      <c r="AB491" t="s">
        <v>5079</v>
      </c>
      <c r="AC491" t="s">
        <v>229</v>
      </c>
      <c r="AL491" t="s">
        <v>217</v>
      </c>
      <c r="AM491" t="s">
        <v>5080</v>
      </c>
      <c r="AN491" t="s">
        <v>6</v>
      </c>
      <c r="AO491" s="57">
        <v>46121.413206018522</v>
      </c>
      <c r="AP491" s="57">
        <v>46270.458333333336</v>
      </c>
      <c r="AR491" t="s">
        <v>218</v>
      </c>
      <c r="AS491" t="s">
        <v>232</v>
      </c>
      <c r="AT491" t="s">
        <v>230</v>
      </c>
      <c r="AU491">
        <v>20260904</v>
      </c>
      <c r="AV491" t="s">
        <v>221</v>
      </c>
      <c r="AW491" t="s">
        <v>585</v>
      </c>
      <c r="AX491" t="s">
        <v>222</v>
      </c>
      <c r="BA491" s="57">
        <v>46270.458333333336</v>
      </c>
      <c r="BB491" t="s">
        <v>5080</v>
      </c>
      <c r="BC491">
        <v>2026</v>
      </c>
      <c r="BD491">
        <v>9</v>
      </c>
      <c r="BE491">
        <v>4</v>
      </c>
      <c r="BF491" s="6">
        <f t="shared" si="21"/>
        <v>46269</v>
      </c>
      <c r="BG491">
        <f t="shared" si="22"/>
        <v>-1.4583333333357587</v>
      </c>
      <c r="BH491" t="str">
        <f t="shared" si="23"/>
        <v>COMPLY</v>
      </c>
      <c r="BI491" t="str">
        <f>VLOOKUP(H491,Sheet2!$A$1:$B$270,2,FALSE)</f>
        <v>SIDOARJO</v>
      </c>
    </row>
    <row r="492" spans="1:61">
      <c r="A492">
        <v>554</v>
      </c>
      <c r="B492">
        <v>1002570963</v>
      </c>
      <c r="C492">
        <v>3</v>
      </c>
      <c r="D492" t="s">
        <v>42</v>
      </c>
      <c r="E492">
        <v>5</v>
      </c>
      <c r="F492" t="s">
        <v>232</v>
      </c>
      <c r="G492" t="s">
        <v>106</v>
      </c>
      <c r="H492" t="s">
        <v>441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46269.395787037036</v>
      </c>
      <c r="P492" s="57">
        <v>46269.7500462963</v>
      </c>
      <c r="Q492">
        <v>69383595</v>
      </c>
      <c r="S492">
        <v>152741225112</v>
      </c>
      <c r="T492" t="s">
        <v>5081</v>
      </c>
      <c r="U492" t="s">
        <v>5082</v>
      </c>
      <c r="V492" t="s">
        <v>5083</v>
      </c>
      <c r="Z492">
        <v>112.6992726</v>
      </c>
      <c r="AA492">
        <v>-7.6643049999999997</v>
      </c>
      <c r="AB492" t="s">
        <v>5084</v>
      </c>
      <c r="AC492" t="s">
        <v>236</v>
      </c>
      <c r="AL492" t="s">
        <v>217</v>
      </c>
      <c r="AM492" t="s">
        <v>5085</v>
      </c>
      <c r="AN492" t="s">
        <v>6</v>
      </c>
      <c r="AO492" s="57">
        <v>46121.402731481481</v>
      </c>
      <c r="AP492" s="57">
        <v>46273.458333333336</v>
      </c>
      <c r="AR492" t="s">
        <v>218</v>
      </c>
      <c r="AS492" t="s">
        <v>1510</v>
      </c>
      <c r="AT492" t="s">
        <v>230</v>
      </c>
      <c r="AU492">
        <v>20260904</v>
      </c>
      <c r="AV492" t="s">
        <v>221</v>
      </c>
      <c r="AW492" t="s">
        <v>885</v>
      </c>
      <c r="AX492" t="s">
        <v>222</v>
      </c>
      <c r="BA492" s="57">
        <v>46273.458333333336</v>
      </c>
      <c r="BB492" t="s">
        <v>5085</v>
      </c>
      <c r="BC492">
        <v>2026</v>
      </c>
      <c r="BD492">
        <v>9</v>
      </c>
      <c r="BE492">
        <v>4</v>
      </c>
      <c r="BF492" s="6">
        <f t="shared" si="21"/>
        <v>46269</v>
      </c>
      <c r="BG492">
        <f t="shared" si="22"/>
        <v>-4.4583333333357587</v>
      </c>
      <c r="BH492" t="str">
        <f t="shared" si="23"/>
        <v>COMPLY</v>
      </c>
      <c r="BI492" t="str">
        <f>VLOOKUP(H492,Sheet2!$A$1:$B$270,2,FALSE)</f>
        <v>PASURUAN</v>
      </c>
    </row>
    <row r="493" spans="1:61">
      <c r="A493">
        <v>555</v>
      </c>
      <c r="B493">
        <v>1002570976</v>
      </c>
      <c r="C493">
        <v>3</v>
      </c>
      <c r="D493" t="s">
        <v>42</v>
      </c>
      <c r="E493">
        <v>5</v>
      </c>
      <c r="F493" t="s">
        <v>232</v>
      </c>
      <c r="G493" t="s">
        <v>106</v>
      </c>
      <c r="H493" t="s">
        <v>290</v>
      </c>
      <c r="I493" t="s">
        <v>212</v>
      </c>
      <c r="J493" t="s">
        <v>213</v>
      </c>
      <c r="K493" t="s">
        <v>149</v>
      </c>
      <c r="M493" t="s">
        <v>76</v>
      </c>
      <c r="N493" t="s">
        <v>215</v>
      </c>
      <c r="O493" s="57">
        <v>46269.399340277778</v>
      </c>
      <c r="P493" s="57">
        <v>46269.738576388889</v>
      </c>
      <c r="Q493">
        <v>69383620</v>
      </c>
      <c r="S493">
        <v>152743216146</v>
      </c>
      <c r="T493" t="s">
        <v>5035</v>
      </c>
      <c r="U493" t="s">
        <v>5036</v>
      </c>
      <c r="V493" t="s">
        <v>5086</v>
      </c>
      <c r="Z493">
        <v>112.69320890411601</v>
      </c>
      <c r="AA493">
        <v>-7.5404557586026204</v>
      </c>
      <c r="AB493" t="s">
        <v>5038</v>
      </c>
      <c r="AC493" t="s">
        <v>229</v>
      </c>
      <c r="AL493" t="s">
        <v>217</v>
      </c>
      <c r="AM493" t="s">
        <v>5039</v>
      </c>
      <c r="AN493" t="s">
        <v>6</v>
      </c>
      <c r="AO493" s="57">
        <v>46121.402731481481</v>
      </c>
      <c r="AP493" s="57">
        <v>46270.333333333336</v>
      </c>
      <c r="AR493" t="s">
        <v>218</v>
      </c>
      <c r="AS493" t="s">
        <v>1510</v>
      </c>
      <c r="AT493" t="s">
        <v>230</v>
      </c>
      <c r="AU493">
        <v>20260904</v>
      </c>
      <c r="AV493" t="s">
        <v>221</v>
      </c>
      <c r="AW493" t="s">
        <v>545</v>
      </c>
      <c r="AX493" t="s">
        <v>222</v>
      </c>
      <c r="BA493" s="57">
        <v>46270.333333333336</v>
      </c>
      <c r="BB493" t="s">
        <v>5039</v>
      </c>
      <c r="BC493">
        <v>2026</v>
      </c>
      <c r="BD493">
        <v>9</v>
      </c>
      <c r="BE493">
        <v>4</v>
      </c>
      <c r="BF493" s="6">
        <f t="shared" si="21"/>
        <v>46269</v>
      </c>
      <c r="BG493">
        <f t="shared" si="22"/>
        <v>-1.3333333333357587</v>
      </c>
      <c r="BH493" t="str">
        <f t="shared" si="23"/>
        <v>COMPLY</v>
      </c>
      <c r="BI493" t="str">
        <f>VLOOKUP(H493,Sheet2!$A$1:$B$270,2,FALSE)</f>
        <v>PASURUAN</v>
      </c>
    </row>
    <row r="494" spans="1:61">
      <c r="A494">
        <v>556</v>
      </c>
      <c r="B494">
        <v>1002570967</v>
      </c>
      <c r="C494">
        <v>3</v>
      </c>
      <c r="D494" t="s">
        <v>42</v>
      </c>
      <c r="E494">
        <v>5</v>
      </c>
      <c r="F494" t="s">
        <v>232</v>
      </c>
      <c r="G494" t="s">
        <v>106</v>
      </c>
      <c r="H494" t="s">
        <v>290</v>
      </c>
      <c r="I494" t="s">
        <v>212</v>
      </c>
      <c r="J494" t="s">
        <v>213</v>
      </c>
      <c r="K494" t="s">
        <v>149</v>
      </c>
      <c r="M494" t="s">
        <v>76</v>
      </c>
      <c r="N494" t="s">
        <v>215</v>
      </c>
      <c r="O494" s="57">
        <v>46269.396932870368</v>
      </c>
      <c r="P494" s="57">
        <v>46269.753148148149</v>
      </c>
      <c r="Q494">
        <v>69383619</v>
      </c>
      <c r="S494">
        <v>152743216145</v>
      </c>
      <c r="T494" t="s">
        <v>5035</v>
      </c>
      <c r="U494" t="s">
        <v>5036</v>
      </c>
      <c r="V494" t="s">
        <v>5087</v>
      </c>
      <c r="Z494">
        <v>112.69347984644899</v>
      </c>
      <c r="AA494">
        <v>-7.5406457894254197</v>
      </c>
      <c r="AB494" t="s">
        <v>5038</v>
      </c>
      <c r="AC494" t="s">
        <v>229</v>
      </c>
      <c r="AL494" t="s">
        <v>217</v>
      </c>
      <c r="AM494" t="s">
        <v>5039</v>
      </c>
      <c r="AN494" t="s">
        <v>6</v>
      </c>
      <c r="AO494" s="57">
        <v>46121.402731481481</v>
      </c>
      <c r="AP494" s="57">
        <v>46270.333333333336</v>
      </c>
      <c r="AR494" t="s">
        <v>218</v>
      </c>
      <c r="AS494" t="s">
        <v>1510</v>
      </c>
      <c r="AT494" t="s">
        <v>230</v>
      </c>
      <c r="AU494">
        <v>20260904</v>
      </c>
      <c r="AV494" t="s">
        <v>221</v>
      </c>
      <c r="AW494" t="s">
        <v>545</v>
      </c>
      <c r="AX494" t="s">
        <v>222</v>
      </c>
      <c r="BA494" s="57">
        <v>46270.333333333336</v>
      </c>
      <c r="BB494" t="s">
        <v>5039</v>
      </c>
      <c r="BC494">
        <v>2026</v>
      </c>
      <c r="BD494">
        <v>9</v>
      </c>
      <c r="BE494">
        <v>4</v>
      </c>
      <c r="BF494" s="6">
        <f t="shared" si="21"/>
        <v>46269</v>
      </c>
      <c r="BG494">
        <f t="shared" si="22"/>
        <v>-1.3333333333357587</v>
      </c>
      <c r="BH494" t="str">
        <f t="shared" si="23"/>
        <v>COMPLY</v>
      </c>
      <c r="BI494" t="str">
        <f>VLOOKUP(H494,Sheet2!$A$1:$B$270,2,FALSE)</f>
        <v>PASURUAN</v>
      </c>
    </row>
    <row r="495" spans="1:61">
      <c r="A495">
        <v>557</v>
      </c>
      <c r="B495">
        <v>1002571577</v>
      </c>
      <c r="C495">
        <v>3</v>
      </c>
      <c r="D495" t="s">
        <v>49</v>
      </c>
      <c r="E495">
        <v>4</v>
      </c>
      <c r="F495" t="s">
        <v>245</v>
      </c>
      <c r="G495" t="s">
        <v>1920</v>
      </c>
      <c r="H495" t="s">
        <v>5088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46269.554120370369</v>
      </c>
      <c r="P495" s="57">
        <v>46270.579236111109</v>
      </c>
      <c r="Q495">
        <v>69383852</v>
      </c>
      <c r="S495">
        <v>141411106165</v>
      </c>
      <c r="T495" t="s">
        <v>5089</v>
      </c>
      <c r="U495" t="s">
        <v>5090</v>
      </c>
      <c r="V495" t="s">
        <v>5091</v>
      </c>
      <c r="Z495">
        <v>110.273426882922</v>
      </c>
      <c r="AA495">
        <v>-7.2277928631042903</v>
      </c>
      <c r="AB495" t="s">
        <v>5092</v>
      </c>
      <c r="AC495" t="s">
        <v>216</v>
      </c>
      <c r="AL495" t="s">
        <v>217</v>
      </c>
      <c r="AM495" t="s">
        <v>4864</v>
      </c>
      <c r="AN495" t="s">
        <v>6</v>
      </c>
      <c r="AO495" s="57">
        <v>46121.559247685182</v>
      </c>
      <c r="AP495" s="57">
        <v>46270.541666666664</v>
      </c>
      <c r="AR495" t="s">
        <v>218</v>
      </c>
      <c r="AS495" t="s">
        <v>1927</v>
      </c>
      <c r="AT495" t="s">
        <v>230</v>
      </c>
      <c r="AU495">
        <v>20260905</v>
      </c>
      <c r="AV495" t="s">
        <v>221</v>
      </c>
      <c r="AW495" t="s">
        <v>884</v>
      </c>
      <c r="AX495" t="s">
        <v>222</v>
      </c>
      <c r="BA495" s="57">
        <v>46270.541666666664</v>
      </c>
      <c r="BB495" t="s">
        <v>4864</v>
      </c>
      <c r="BC495">
        <v>2026</v>
      </c>
      <c r="BD495">
        <v>9</v>
      </c>
      <c r="BE495">
        <v>5</v>
      </c>
      <c r="BF495" s="6">
        <f t="shared" si="21"/>
        <v>46270</v>
      </c>
      <c r="BG495">
        <f t="shared" si="22"/>
        <v>-0.54166666666424135</v>
      </c>
      <c r="BH495" t="str">
        <f t="shared" si="23"/>
        <v>COMPLY</v>
      </c>
      <c r="BI495" t="e">
        <f>VLOOKUP(H495,Sheet2!$A$1:$B$270,2,FALSE)</f>
        <v>#N/A</v>
      </c>
    </row>
    <row r="496" spans="1:61">
      <c r="A496">
        <v>558</v>
      </c>
      <c r="B496">
        <v>1002571227</v>
      </c>
      <c r="C496">
        <v>3</v>
      </c>
      <c r="D496" t="s">
        <v>34</v>
      </c>
      <c r="E496">
        <v>5</v>
      </c>
      <c r="F496" t="s">
        <v>563</v>
      </c>
      <c r="G496" t="s">
        <v>81</v>
      </c>
      <c r="H496" t="s">
        <v>396</v>
      </c>
      <c r="I496" t="s">
        <v>212</v>
      </c>
      <c r="J496" t="s">
        <v>213</v>
      </c>
      <c r="K496" t="s">
        <v>149</v>
      </c>
      <c r="L496" t="s">
        <v>1751</v>
      </c>
      <c r="M496" t="s">
        <v>76</v>
      </c>
      <c r="N496" t="s">
        <v>215</v>
      </c>
      <c r="O496" s="57">
        <v>46269.450659722221</v>
      </c>
      <c r="P496" s="57">
        <v>46269.674907407411</v>
      </c>
      <c r="Q496">
        <v>69383734</v>
      </c>
      <c r="R496">
        <v>3613614040</v>
      </c>
      <c r="S496">
        <v>172417225673</v>
      </c>
      <c r="T496" t="s">
        <v>5093</v>
      </c>
      <c r="U496" t="s">
        <v>5094</v>
      </c>
      <c r="V496" t="s">
        <v>5095</v>
      </c>
      <c r="Z496">
        <v>115.195564068853</v>
      </c>
      <c r="AA496">
        <v>-8.8215878620080694</v>
      </c>
      <c r="AB496" t="s">
        <v>5096</v>
      </c>
      <c r="AC496" t="s">
        <v>216</v>
      </c>
      <c r="AL496" t="s">
        <v>217</v>
      </c>
      <c r="AM496" t="s">
        <v>5097</v>
      </c>
      <c r="AN496" t="s">
        <v>6</v>
      </c>
      <c r="AO496" s="57">
        <v>46121.454965277779</v>
      </c>
      <c r="AP496" s="57">
        <v>46270.333333333336</v>
      </c>
      <c r="AR496" t="s">
        <v>218</v>
      </c>
      <c r="AS496" t="s">
        <v>219</v>
      </c>
      <c r="AT496" t="s">
        <v>230</v>
      </c>
      <c r="AU496">
        <v>20260904</v>
      </c>
      <c r="AV496" t="s">
        <v>221</v>
      </c>
      <c r="AW496" t="s">
        <v>2647</v>
      </c>
      <c r="AX496" t="s">
        <v>222</v>
      </c>
      <c r="BA496" s="57">
        <v>46270.333333333336</v>
      </c>
      <c r="BB496" t="s">
        <v>5097</v>
      </c>
      <c r="BC496">
        <v>2026</v>
      </c>
      <c r="BD496">
        <v>9</v>
      </c>
      <c r="BE496">
        <v>4</v>
      </c>
      <c r="BF496" s="6">
        <f t="shared" si="21"/>
        <v>46269</v>
      </c>
      <c r="BG496">
        <f t="shared" si="22"/>
        <v>-1.3333333333357587</v>
      </c>
      <c r="BH496" t="str">
        <f t="shared" si="23"/>
        <v>COMPLY</v>
      </c>
      <c r="BI496" t="str">
        <f>VLOOKUP(H496,Sheet2!$A$1:$B$270,2,FALSE)</f>
        <v>JIMBARAN</v>
      </c>
    </row>
    <row r="497" spans="1:61">
      <c r="A497">
        <v>559</v>
      </c>
      <c r="B497">
        <v>1002571206</v>
      </c>
      <c r="C497">
        <v>3</v>
      </c>
      <c r="D497" t="s">
        <v>45</v>
      </c>
      <c r="E497">
        <v>5</v>
      </c>
      <c r="F497" t="s">
        <v>210</v>
      </c>
      <c r="G497" t="s">
        <v>118</v>
      </c>
      <c r="H497" t="s">
        <v>478</v>
      </c>
      <c r="I497" t="s">
        <v>212</v>
      </c>
      <c r="J497" t="s">
        <v>213</v>
      </c>
      <c r="K497" t="s">
        <v>149</v>
      </c>
      <c r="M497" t="s">
        <v>76</v>
      </c>
      <c r="N497" t="s">
        <v>215</v>
      </c>
      <c r="O497" s="57">
        <v>46269.447384259256</v>
      </c>
      <c r="P497" s="57">
        <v>46269.589085648149</v>
      </c>
      <c r="Q497">
        <v>69381346</v>
      </c>
      <c r="S497">
        <v>172607203858</v>
      </c>
      <c r="T497" t="s">
        <v>1084</v>
      </c>
      <c r="U497" t="s">
        <v>5098</v>
      </c>
      <c r="V497" t="s">
        <v>5099</v>
      </c>
      <c r="Z497">
        <v>116.8442909</v>
      </c>
      <c r="AA497">
        <v>-8.5678979999999996</v>
      </c>
      <c r="AB497" t="s">
        <v>1087</v>
      </c>
      <c r="AC497" t="s">
        <v>284</v>
      </c>
      <c r="AL497" t="s">
        <v>217</v>
      </c>
      <c r="AM497" t="s">
        <v>5100</v>
      </c>
      <c r="AN497" t="s">
        <v>6</v>
      </c>
      <c r="AO497" s="57">
        <v>46121.454965277779</v>
      </c>
      <c r="AR497" t="s">
        <v>218</v>
      </c>
      <c r="AS497" t="s">
        <v>901</v>
      </c>
      <c r="AT497" t="s">
        <v>230</v>
      </c>
      <c r="AU497">
        <v>20260904</v>
      </c>
      <c r="AV497" t="s">
        <v>221</v>
      </c>
      <c r="AW497" t="s">
        <v>545</v>
      </c>
      <c r="AX497" t="s">
        <v>222</v>
      </c>
      <c r="BA497" s="57">
        <v>46269.291666666664</v>
      </c>
      <c r="BB497" t="s">
        <v>5100</v>
      </c>
      <c r="BC497">
        <v>2026</v>
      </c>
      <c r="BD497">
        <v>9</v>
      </c>
      <c r="BE497">
        <v>4</v>
      </c>
      <c r="BF497" s="6">
        <f t="shared" si="21"/>
        <v>46269</v>
      </c>
      <c r="BG497">
        <f t="shared" si="22"/>
        <v>-0.29166666666424135</v>
      </c>
      <c r="BH497" t="str">
        <f t="shared" si="23"/>
        <v>COMPLY</v>
      </c>
      <c r="BI497" t="str">
        <f>VLOOKUP(H497,Sheet2!$A$1:$B$270,2,FALSE)</f>
        <v>SUMBAWA</v>
      </c>
    </row>
    <row r="498" spans="1:61">
      <c r="A498">
        <v>560</v>
      </c>
      <c r="B498">
        <v>1002570878</v>
      </c>
      <c r="C498">
        <v>3</v>
      </c>
      <c r="D498" t="s">
        <v>45</v>
      </c>
      <c r="E498">
        <v>5</v>
      </c>
      <c r="F498" t="s">
        <v>210</v>
      </c>
      <c r="G498" t="s">
        <v>116</v>
      </c>
      <c r="H498" t="s">
        <v>268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46269.37773148148</v>
      </c>
      <c r="P498" s="57">
        <v>46270.586886574078</v>
      </c>
      <c r="Q498">
        <v>69383588</v>
      </c>
      <c r="S498">
        <v>172604214291</v>
      </c>
      <c r="T498" t="s">
        <v>5101</v>
      </c>
      <c r="U498" t="s">
        <v>2066</v>
      </c>
      <c r="V498" t="s">
        <v>5102</v>
      </c>
      <c r="Z498">
        <v>116.089394800364</v>
      </c>
      <c r="AA498">
        <v>-8.4311016303138899</v>
      </c>
      <c r="AB498" t="s">
        <v>5103</v>
      </c>
      <c r="AC498" t="s">
        <v>216</v>
      </c>
      <c r="AL498" t="s">
        <v>217</v>
      </c>
      <c r="AM498" t="s">
        <v>5104</v>
      </c>
      <c r="AN498" t="s">
        <v>6</v>
      </c>
      <c r="AO498" s="57">
        <v>46121.382037037038</v>
      </c>
      <c r="AP498" s="57">
        <v>46271.541666666664</v>
      </c>
      <c r="AR498" t="s">
        <v>218</v>
      </c>
      <c r="AS498" t="s">
        <v>911</v>
      </c>
      <c r="AT498" t="s">
        <v>344</v>
      </c>
      <c r="AU498">
        <v>20260905</v>
      </c>
      <c r="AV498" t="s">
        <v>221</v>
      </c>
      <c r="AW498" t="s">
        <v>5105</v>
      </c>
      <c r="AX498" t="s">
        <v>222</v>
      </c>
      <c r="BA498" s="57">
        <v>46271.541666666664</v>
      </c>
      <c r="BB498" t="s">
        <v>5104</v>
      </c>
      <c r="BC498">
        <v>2026</v>
      </c>
      <c r="BD498">
        <v>9</v>
      </c>
      <c r="BE498">
        <v>5</v>
      </c>
      <c r="BF498" s="6">
        <f t="shared" si="21"/>
        <v>46270</v>
      </c>
      <c r="BG498">
        <f t="shared" si="22"/>
        <v>-1.5416666666642413</v>
      </c>
      <c r="BH498" t="str">
        <f t="shared" si="23"/>
        <v>COMPLY</v>
      </c>
      <c r="BI498" t="str">
        <f>VLOOKUP(H498,Sheet2!$A$1:$B$270,2,FALSE)</f>
        <v>SELONG</v>
      </c>
    </row>
    <row r="499" spans="1:61">
      <c r="A499">
        <v>561</v>
      </c>
      <c r="B499">
        <v>1002570864</v>
      </c>
      <c r="C499">
        <v>3</v>
      </c>
      <c r="D499" t="s">
        <v>42</v>
      </c>
      <c r="E499">
        <v>5</v>
      </c>
      <c r="F499" t="s">
        <v>232</v>
      </c>
      <c r="G499" t="s">
        <v>105</v>
      </c>
      <c r="H499" t="s">
        <v>371</v>
      </c>
      <c r="I499" t="s">
        <v>212</v>
      </c>
      <c r="J499" t="s">
        <v>213</v>
      </c>
      <c r="K499" t="s">
        <v>149</v>
      </c>
      <c r="M499" t="s">
        <v>76</v>
      </c>
      <c r="N499" t="s">
        <v>215</v>
      </c>
      <c r="O499" s="57">
        <v>46269.373414351852</v>
      </c>
      <c r="P499" s="57">
        <v>46270.65384259259</v>
      </c>
      <c r="Q499">
        <v>69383583</v>
      </c>
      <c r="R499">
        <v>3215218074</v>
      </c>
      <c r="S499">
        <v>152312243372</v>
      </c>
      <c r="T499" t="s">
        <v>5106</v>
      </c>
      <c r="U499" t="s">
        <v>5107</v>
      </c>
      <c r="V499" t="s">
        <v>5108</v>
      </c>
      <c r="Z499">
        <v>112.44063490000001</v>
      </c>
      <c r="AA499">
        <v>-7.4718558000000002</v>
      </c>
      <c r="AB499" t="s">
        <v>5109</v>
      </c>
      <c r="AC499" t="s">
        <v>229</v>
      </c>
      <c r="AL499" t="s">
        <v>217</v>
      </c>
      <c r="AM499" t="s">
        <v>5110</v>
      </c>
      <c r="AN499" t="s">
        <v>6</v>
      </c>
      <c r="AO499" s="57">
        <v>46121.382037037038</v>
      </c>
      <c r="AP499" s="57">
        <v>46270.333333333336</v>
      </c>
      <c r="AR499" t="s">
        <v>218</v>
      </c>
      <c r="AS499" t="s">
        <v>105</v>
      </c>
      <c r="AT499" t="s">
        <v>230</v>
      </c>
      <c r="AU499">
        <v>20260905</v>
      </c>
      <c r="AV499" t="s">
        <v>221</v>
      </c>
      <c r="AW499" t="s">
        <v>545</v>
      </c>
      <c r="AX499" t="s">
        <v>222</v>
      </c>
      <c r="BA499" s="57">
        <v>46270.333333333336</v>
      </c>
      <c r="BB499" t="s">
        <v>5110</v>
      </c>
      <c r="BC499">
        <v>2026</v>
      </c>
      <c r="BD499">
        <v>9</v>
      </c>
      <c r="BE499">
        <v>5</v>
      </c>
      <c r="BF499" s="6">
        <f t="shared" si="21"/>
        <v>46270</v>
      </c>
      <c r="BG499">
        <f t="shared" si="22"/>
        <v>-0.33333333333575865</v>
      </c>
      <c r="BH499" t="str">
        <f t="shared" si="23"/>
        <v>COMPLY</v>
      </c>
      <c r="BI499" t="str">
        <f>VLOOKUP(H499,Sheet2!$A$1:$B$270,2,FALSE)</f>
        <v>MOJOKERTO</v>
      </c>
    </row>
    <row r="500" spans="1:61">
      <c r="A500">
        <v>563</v>
      </c>
      <c r="B500">
        <v>1002572648</v>
      </c>
      <c r="C500">
        <v>3</v>
      </c>
      <c r="D500" t="s">
        <v>51</v>
      </c>
      <c r="E500">
        <v>4</v>
      </c>
      <c r="F500" t="s">
        <v>269</v>
      </c>
      <c r="G500" t="s">
        <v>269</v>
      </c>
      <c r="H500" t="s">
        <v>839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46269.773564814815</v>
      </c>
      <c r="P500" s="57">
        <v>46272.696631944447</v>
      </c>
      <c r="Q500">
        <v>69384225</v>
      </c>
      <c r="S500">
        <v>142401146211</v>
      </c>
      <c r="T500" t="s">
        <v>5111</v>
      </c>
      <c r="U500" t="s">
        <v>5112</v>
      </c>
      <c r="V500" t="s">
        <v>5113</v>
      </c>
      <c r="Z500">
        <v>110.8076889</v>
      </c>
      <c r="AA500">
        <v>-6.8174566999999904</v>
      </c>
      <c r="AB500" t="s">
        <v>5114</v>
      </c>
      <c r="AC500" t="s">
        <v>236</v>
      </c>
      <c r="AL500" t="s">
        <v>217</v>
      </c>
      <c r="AM500" t="s">
        <v>5115</v>
      </c>
      <c r="AN500" t="s">
        <v>6</v>
      </c>
      <c r="AO500" s="57">
        <v>46121.777662037035</v>
      </c>
      <c r="AP500" s="57">
        <v>46270.625</v>
      </c>
      <c r="AQ500" t="s">
        <v>2180</v>
      </c>
      <c r="AR500" t="s">
        <v>218</v>
      </c>
      <c r="AS500" t="s">
        <v>219</v>
      </c>
      <c r="AT500" t="s">
        <v>230</v>
      </c>
      <c r="AU500">
        <v>20260907</v>
      </c>
      <c r="AV500" t="s">
        <v>221</v>
      </c>
      <c r="AW500" t="s">
        <v>885</v>
      </c>
      <c r="AX500" t="s">
        <v>222</v>
      </c>
      <c r="BA500" s="57">
        <v>46270.625</v>
      </c>
      <c r="BB500" t="s">
        <v>5115</v>
      </c>
      <c r="BC500">
        <v>2026</v>
      </c>
      <c r="BD500">
        <v>9</v>
      </c>
      <c r="BE500">
        <v>7</v>
      </c>
      <c r="BF500" s="6">
        <f t="shared" si="21"/>
        <v>46272</v>
      </c>
      <c r="BG500">
        <f t="shared" si="22"/>
        <v>1.375</v>
      </c>
      <c r="BH500" t="str">
        <f t="shared" si="23"/>
        <v>NOT COMPLY</v>
      </c>
      <c r="BI500" t="e">
        <f>VLOOKUP(H500,Sheet2!$A$1:$B$270,2,FALSE)</f>
        <v>#N/A</v>
      </c>
    </row>
    <row r="501" spans="1:61">
      <c r="A501">
        <v>564</v>
      </c>
      <c r="B501">
        <v>1002572588</v>
      </c>
      <c r="C501">
        <v>3</v>
      </c>
      <c r="D501" t="s">
        <v>55</v>
      </c>
      <c r="E501">
        <v>5</v>
      </c>
      <c r="F501" t="s">
        <v>261</v>
      </c>
      <c r="G501" t="s">
        <v>122</v>
      </c>
      <c r="H501" t="s">
        <v>347</v>
      </c>
      <c r="I501" t="s">
        <v>212</v>
      </c>
      <c r="J501" t="s">
        <v>213</v>
      </c>
      <c r="K501" t="s">
        <v>149</v>
      </c>
      <c r="M501" t="s">
        <v>76</v>
      </c>
      <c r="N501" t="s">
        <v>215</v>
      </c>
      <c r="O501" s="57">
        <v>46269.724062499998</v>
      </c>
      <c r="P501" s="57">
        <v>46269.859236111108</v>
      </c>
      <c r="Q501">
        <v>69383055</v>
      </c>
      <c r="S501">
        <v>152421262618</v>
      </c>
      <c r="T501" t="s">
        <v>2421</v>
      </c>
      <c r="U501" t="s">
        <v>5116</v>
      </c>
      <c r="V501" t="s">
        <v>5117</v>
      </c>
      <c r="Z501">
        <v>112.637665</v>
      </c>
      <c r="AA501">
        <v>-7.2026620000000001</v>
      </c>
      <c r="AB501" t="s">
        <v>2424</v>
      </c>
      <c r="AC501" t="s">
        <v>229</v>
      </c>
      <c r="AL501" t="s">
        <v>217</v>
      </c>
      <c r="AM501" t="s">
        <v>5118</v>
      </c>
      <c r="AN501" t="s">
        <v>6</v>
      </c>
      <c r="AO501" s="57">
        <v>46121.725937499999</v>
      </c>
      <c r="AR501" t="s">
        <v>218</v>
      </c>
      <c r="AS501" t="s">
        <v>122</v>
      </c>
      <c r="AT501" t="s">
        <v>230</v>
      </c>
      <c r="AU501">
        <v>20260904</v>
      </c>
      <c r="AV501" t="s">
        <v>221</v>
      </c>
      <c r="AW501" t="s">
        <v>544</v>
      </c>
      <c r="AX501" t="s">
        <v>222</v>
      </c>
      <c r="BA501" s="57">
        <v>46269.291666666664</v>
      </c>
      <c r="BB501" t="s">
        <v>5118</v>
      </c>
      <c r="BC501">
        <v>2026</v>
      </c>
      <c r="BD501">
        <v>9</v>
      </c>
      <c r="BE501">
        <v>4</v>
      </c>
      <c r="BF501" s="6">
        <f t="shared" si="21"/>
        <v>46269</v>
      </c>
      <c r="BG501">
        <f t="shared" si="22"/>
        <v>-0.29166666666424135</v>
      </c>
      <c r="BH501" t="str">
        <f t="shared" si="23"/>
        <v>COMPLY</v>
      </c>
      <c r="BI501" t="str">
        <f>VLOOKUP(H501,Sheet2!$A$1:$B$270,2,FALSE)</f>
        <v>GRESIK</v>
      </c>
    </row>
    <row r="502" spans="1:61">
      <c r="A502">
        <v>566</v>
      </c>
      <c r="B502">
        <v>1002571464</v>
      </c>
      <c r="C502">
        <v>3</v>
      </c>
      <c r="D502" t="s">
        <v>34</v>
      </c>
      <c r="E502">
        <v>5</v>
      </c>
      <c r="F502" t="s">
        <v>554</v>
      </c>
      <c r="G502" t="s">
        <v>85</v>
      </c>
      <c r="H502" t="s">
        <v>279</v>
      </c>
      <c r="I502" t="s">
        <v>212</v>
      </c>
      <c r="J502" t="s">
        <v>213</v>
      </c>
      <c r="K502" t="s">
        <v>149</v>
      </c>
      <c r="M502" t="s">
        <v>76</v>
      </c>
      <c r="N502" t="s">
        <v>215</v>
      </c>
      <c r="O502" s="57">
        <v>46269.517962962964</v>
      </c>
      <c r="P502" s="57">
        <v>46273.642256944448</v>
      </c>
      <c r="Q502">
        <v>69383804</v>
      </c>
      <c r="S502">
        <v>172413244740</v>
      </c>
      <c r="T502" t="s">
        <v>5119</v>
      </c>
      <c r="U502" t="s">
        <v>1525</v>
      </c>
      <c r="V502" t="s">
        <v>5120</v>
      </c>
      <c r="Z502">
        <v>115.1825267</v>
      </c>
      <c r="AA502">
        <v>-8.5028325000000002</v>
      </c>
      <c r="AB502" t="s">
        <v>5121</v>
      </c>
      <c r="AC502" t="s">
        <v>229</v>
      </c>
      <c r="AL502" t="s">
        <v>217</v>
      </c>
      <c r="AM502" t="s">
        <v>4420</v>
      </c>
      <c r="AN502" t="s">
        <v>6</v>
      </c>
      <c r="AO502" s="57">
        <v>46121.527766203704</v>
      </c>
      <c r="AP502" s="57">
        <v>46272.333333333336</v>
      </c>
      <c r="AR502" t="s">
        <v>218</v>
      </c>
      <c r="AS502" t="s">
        <v>85</v>
      </c>
      <c r="AT502" t="s">
        <v>230</v>
      </c>
      <c r="AU502">
        <v>20260908</v>
      </c>
      <c r="AV502" t="s">
        <v>221</v>
      </c>
      <c r="AW502" t="s">
        <v>545</v>
      </c>
      <c r="AX502" t="s">
        <v>222</v>
      </c>
      <c r="BA502" s="57">
        <v>46272.333333333336</v>
      </c>
      <c r="BB502" t="s">
        <v>4420</v>
      </c>
      <c r="BC502">
        <v>2026</v>
      </c>
      <c r="BD502">
        <v>9</v>
      </c>
      <c r="BE502">
        <v>8</v>
      </c>
      <c r="BF502" s="6">
        <f t="shared" si="21"/>
        <v>46273</v>
      </c>
      <c r="BG502">
        <f t="shared" si="22"/>
        <v>0.66666666666424135</v>
      </c>
      <c r="BH502" t="str">
        <f t="shared" si="23"/>
        <v>COMPLY</v>
      </c>
      <c r="BI502" t="str">
        <f>VLOOKUP(H502,Sheet2!$A$1:$B$270,2,FALSE)</f>
        <v>TABANAN</v>
      </c>
    </row>
    <row r="503" spans="1:61">
      <c r="A503">
        <v>567</v>
      </c>
      <c r="B503">
        <v>1002571484</v>
      </c>
      <c r="C503">
        <v>3</v>
      </c>
      <c r="D503" t="s">
        <v>45</v>
      </c>
      <c r="E503">
        <v>5</v>
      </c>
      <c r="F503" t="s">
        <v>210</v>
      </c>
      <c r="G503" t="s">
        <v>115</v>
      </c>
      <c r="H503" t="s">
        <v>273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46269.527048611111</v>
      </c>
      <c r="P503" s="57">
        <v>46270.684432870374</v>
      </c>
      <c r="Q503">
        <v>69383839</v>
      </c>
      <c r="S503">
        <v>172603791543</v>
      </c>
      <c r="T503" t="s">
        <v>5122</v>
      </c>
      <c r="U503" t="s">
        <v>2242</v>
      </c>
      <c r="V503" t="s">
        <v>5123</v>
      </c>
      <c r="Z503">
        <v>116.404023</v>
      </c>
      <c r="AA503">
        <v>-8.6981979999999997</v>
      </c>
      <c r="AB503" t="s">
        <v>5124</v>
      </c>
      <c r="AC503" t="s">
        <v>236</v>
      </c>
      <c r="AL503" t="s">
        <v>217</v>
      </c>
      <c r="AM503" t="s">
        <v>5125</v>
      </c>
      <c r="AN503" t="s">
        <v>6</v>
      </c>
      <c r="AO503" s="57">
        <v>46121.527766203704</v>
      </c>
      <c r="AP503" s="57">
        <v>46270.625</v>
      </c>
      <c r="AR503" t="s">
        <v>218</v>
      </c>
      <c r="AS503" t="s">
        <v>900</v>
      </c>
      <c r="AT503" t="s">
        <v>230</v>
      </c>
      <c r="AU503">
        <v>20260905</v>
      </c>
      <c r="AV503" t="s">
        <v>221</v>
      </c>
      <c r="AW503" t="s">
        <v>882</v>
      </c>
      <c r="AX503" t="s">
        <v>222</v>
      </c>
      <c r="BA503" s="57">
        <v>46270.625</v>
      </c>
      <c r="BB503" t="s">
        <v>5125</v>
      </c>
      <c r="BC503">
        <v>2026</v>
      </c>
      <c r="BD503">
        <v>9</v>
      </c>
      <c r="BE503">
        <v>5</v>
      </c>
      <c r="BF503" s="6">
        <f t="shared" si="21"/>
        <v>46270</v>
      </c>
      <c r="BG503">
        <f t="shared" si="22"/>
        <v>-0.625</v>
      </c>
      <c r="BH503" t="str">
        <f t="shared" si="23"/>
        <v>COMPLY</v>
      </c>
      <c r="BI503" t="str">
        <f>VLOOKUP(H503,Sheet2!$A$1:$B$270,2,FALSE)</f>
        <v>SELONG</v>
      </c>
    </row>
    <row r="504" spans="1:61">
      <c r="A504">
        <v>568</v>
      </c>
      <c r="B504">
        <v>1002571482</v>
      </c>
      <c r="C504">
        <v>3</v>
      </c>
      <c r="D504" t="s">
        <v>59</v>
      </c>
      <c r="E504">
        <v>4</v>
      </c>
      <c r="F504" t="s">
        <v>223</v>
      </c>
      <c r="G504" t="s">
        <v>314</v>
      </c>
      <c r="H504" t="s">
        <v>315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46269.524976851855</v>
      </c>
      <c r="P504" s="57">
        <v>46270.510347222225</v>
      </c>
      <c r="Q504">
        <v>69383837</v>
      </c>
      <c r="S504">
        <v>146372103763</v>
      </c>
      <c r="T504" t="s">
        <v>5126</v>
      </c>
      <c r="U504" t="s">
        <v>5127</v>
      </c>
      <c r="V504" t="s">
        <v>5128</v>
      </c>
      <c r="Z504">
        <v>109.826097</v>
      </c>
      <c r="AA504">
        <v>-7.2067209999999999</v>
      </c>
      <c r="AB504" t="s">
        <v>5129</v>
      </c>
      <c r="AC504" t="s">
        <v>236</v>
      </c>
      <c r="AL504" t="s">
        <v>217</v>
      </c>
      <c r="AM504" t="s">
        <v>5130</v>
      </c>
      <c r="AN504" t="s">
        <v>6</v>
      </c>
      <c r="AO504" s="57">
        <v>46121.527766203704</v>
      </c>
      <c r="AP504" s="57">
        <v>46272.333333333336</v>
      </c>
      <c r="AR504" t="s">
        <v>218</v>
      </c>
      <c r="AS504" t="s">
        <v>219</v>
      </c>
      <c r="AT504" t="s">
        <v>230</v>
      </c>
      <c r="AU504">
        <v>20260905</v>
      </c>
      <c r="AV504" t="s">
        <v>221</v>
      </c>
      <c r="AW504" t="s">
        <v>881</v>
      </c>
      <c r="AX504" t="s">
        <v>222</v>
      </c>
      <c r="BA504" s="57">
        <v>46272.333333333336</v>
      </c>
      <c r="BB504" t="s">
        <v>5130</v>
      </c>
      <c r="BC504">
        <v>2026</v>
      </c>
      <c r="BD504">
        <v>9</v>
      </c>
      <c r="BE504">
        <v>5</v>
      </c>
      <c r="BF504" s="6">
        <f t="shared" si="21"/>
        <v>46270</v>
      </c>
      <c r="BG504">
        <f t="shared" si="22"/>
        <v>-2.3333333333357587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569</v>
      </c>
      <c r="B505">
        <v>1002571475</v>
      </c>
      <c r="C505">
        <v>3</v>
      </c>
      <c r="D505" t="s">
        <v>45</v>
      </c>
      <c r="E505">
        <v>5</v>
      </c>
      <c r="F505" t="s">
        <v>210</v>
      </c>
      <c r="G505" t="s">
        <v>115</v>
      </c>
      <c r="H505" t="s">
        <v>273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46269.521493055552</v>
      </c>
      <c r="P505" s="57">
        <v>46270.698599537034</v>
      </c>
      <c r="Q505">
        <v>69383834</v>
      </c>
      <c r="S505">
        <v>172603791537</v>
      </c>
      <c r="T505" t="s">
        <v>5131</v>
      </c>
      <c r="U505" t="s">
        <v>2242</v>
      </c>
      <c r="V505" t="s">
        <v>5132</v>
      </c>
      <c r="Z505">
        <v>116.404023</v>
      </c>
      <c r="AA505">
        <v>-8.6981979999999997</v>
      </c>
      <c r="AB505" t="s">
        <v>5133</v>
      </c>
      <c r="AC505" t="s">
        <v>236</v>
      </c>
      <c r="AL505" t="s">
        <v>217</v>
      </c>
      <c r="AM505" t="s">
        <v>5134</v>
      </c>
      <c r="AN505" t="s">
        <v>6</v>
      </c>
      <c r="AO505" s="57">
        <v>46121.527766203704</v>
      </c>
      <c r="AP505" s="57">
        <v>46270.541666666664</v>
      </c>
      <c r="AR505" t="s">
        <v>218</v>
      </c>
      <c r="AS505" t="s">
        <v>900</v>
      </c>
      <c r="AT505" t="s">
        <v>230</v>
      </c>
      <c r="AU505">
        <v>20260905</v>
      </c>
      <c r="AV505" t="s">
        <v>221</v>
      </c>
      <c r="AW505" t="s">
        <v>882</v>
      </c>
      <c r="AX505" t="s">
        <v>222</v>
      </c>
      <c r="BA505" s="57">
        <v>46270.541666666664</v>
      </c>
      <c r="BB505" t="s">
        <v>5134</v>
      </c>
      <c r="BC505">
        <v>2026</v>
      </c>
      <c r="BD505">
        <v>9</v>
      </c>
      <c r="BE505">
        <v>5</v>
      </c>
      <c r="BF505" s="6">
        <f t="shared" si="21"/>
        <v>46270</v>
      </c>
      <c r="BG505">
        <f t="shared" si="22"/>
        <v>-0.54166666666424135</v>
      </c>
      <c r="BH505" t="str">
        <f t="shared" si="23"/>
        <v>COMPLY</v>
      </c>
      <c r="BI505" t="str">
        <f>VLOOKUP(H505,Sheet2!$A$1:$B$270,2,FALSE)</f>
        <v>SELONG</v>
      </c>
    </row>
    <row r="506" spans="1:61">
      <c r="A506">
        <v>570</v>
      </c>
      <c r="B506">
        <v>1002572115</v>
      </c>
      <c r="C506">
        <v>3</v>
      </c>
      <c r="D506" t="s">
        <v>59</v>
      </c>
      <c r="E506">
        <v>4</v>
      </c>
      <c r="F506" t="s">
        <v>549</v>
      </c>
      <c r="G506" t="s">
        <v>582</v>
      </c>
      <c r="H506" t="s">
        <v>835</v>
      </c>
      <c r="I506" t="s">
        <v>212</v>
      </c>
      <c r="J506" t="s">
        <v>213</v>
      </c>
      <c r="K506" t="s">
        <v>149</v>
      </c>
      <c r="M506" t="s">
        <v>76</v>
      </c>
      <c r="N506" t="s">
        <v>215</v>
      </c>
      <c r="O506" s="57">
        <v>46269.638229166667</v>
      </c>
      <c r="P506" s="57">
        <v>46269.67827546296</v>
      </c>
      <c r="Q506">
        <v>69383218</v>
      </c>
      <c r="S506">
        <v>146113146931</v>
      </c>
      <c r="T506" t="s">
        <v>2388</v>
      </c>
      <c r="U506" t="s">
        <v>5135</v>
      </c>
      <c r="V506" t="s">
        <v>5136</v>
      </c>
      <c r="Z506">
        <v>110.357</v>
      </c>
      <c r="AA506">
        <v>-7.7912999999999997</v>
      </c>
      <c r="AB506" t="s">
        <v>2391</v>
      </c>
      <c r="AC506" t="s">
        <v>225</v>
      </c>
      <c r="AL506" t="s">
        <v>217</v>
      </c>
      <c r="AM506" t="s">
        <v>5137</v>
      </c>
      <c r="AN506" t="s">
        <v>6</v>
      </c>
      <c r="AO506" s="57">
        <v>46121.64261574074</v>
      </c>
      <c r="AR506" t="s">
        <v>218</v>
      </c>
      <c r="AS506" t="s">
        <v>219</v>
      </c>
      <c r="AT506" t="s">
        <v>230</v>
      </c>
      <c r="AU506">
        <v>20260904</v>
      </c>
      <c r="AV506" t="s">
        <v>221</v>
      </c>
      <c r="AW506" t="s">
        <v>546</v>
      </c>
      <c r="AX506" t="s">
        <v>222</v>
      </c>
      <c r="BA506" s="57">
        <v>46269.291666666664</v>
      </c>
      <c r="BB506" t="s">
        <v>5137</v>
      </c>
      <c r="BC506">
        <v>2026</v>
      </c>
      <c r="BD506">
        <v>9</v>
      </c>
      <c r="BE506">
        <v>4</v>
      </c>
      <c r="BF506" s="6">
        <f t="shared" si="21"/>
        <v>46269</v>
      </c>
      <c r="BG506">
        <f t="shared" si="22"/>
        <v>-0.29166666666424135</v>
      </c>
      <c r="BH506" t="str">
        <f t="shared" si="23"/>
        <v>COMPLY</v>
      </c>
      <c r="BI506" t="e">
        <f>VLOOKUP(H506,Sheet2!$A$1:$B$270,2,FALSE)</f>
        <v>#N/A</v>
      </c>
    </row>
    <row r="507" spans="1:61">
      <c r="A507">
        <v>571</v>
      </c>
      <c r="B507">
        <v>1002572220</v>
      </c>
      <c r="C507">
        <v>3</v>
      </c>
      <c r="D507" t="s">
        <v>49</v>
      </c>
      <c r="E507">
        <v>4</v>
      </c>
      <c r="F507" t="s">
        <v>250</v>
      </c>
      <c r="G507" t="s">
        <v>539</v>
      </c>
      <c r="H507" t="s">
        <v>577</v>
      </c>
      <c r="I507" t="s">
        <v>212</v>
      </c>
      <c r="J507" t="s">
        <v>213</v>
      </c>
      <c r="K507" t="s">
        <v>149</v>
      </c>
      <c r="M507" t="s">
        <v>76</v>
      </c>
      <c r="N507" t="s">
        <v>215</v>
      </c>
      <c r="O507" s="57">
        <v>46269.654942129629</v>
      </c>
      <c r="P507" s="57">
        <v>46273.777905092589</v>
      </c>
      <c r="Q507">
        <v>69384058</v>
      </c>
      <c r="S507">
        <v>142214107527</v>
      </c>
      <c r="T507" t="s">
        <v>3688</v>
      </c>
      <c r="U507" t="s">
        <v>3689</v>
      </c>
      <c r="V507" t="s">
        <v>5138</v>
      </c>
      <c r="Z507">
        <v>108.85626019999999</v>
      </c>
      <c r="AA507">
        <v>-6.9894150000000002</v>
      </c>
      <c r="AB507" t="s">
        <v>5139</v>
      </c>
      <c r="AC507" t="s">
        <v>225</v>
      </c>
      <c r="AL507" t="s">
        <v>217</v>
      </c>
      <c r="AM507" t="s">
        <v>5140</v>
      </c>
      <c r="AN507" t="s">
        <v>6</v>
      </c>
      <c r="AO507" s="57">
        <v>46121.663275462961</v>
      </c>
      <c r="AP507" s="57">
        <v>46272.333333333336</v>
      </c>
      <c r="AR507" t="s">
        <v>218</v>
      </c>
      <c r="AS507" t="s">
        <v>908</v>
      </c>
      <c r="AT507" t="s">
        <v>230</v>
      </c>
      <c r="AU507">
        <v>20260908</v>
      </c>
      <c r="AV507" t="s">
        <v>221</v>
      </c>
      <c r="AW507" t="s">
        <v>545</v>
      </c>
      <c r="AX507" t="s">
        <v>222</v>
      </c>
      <c r="BA507" s="57">
        <v>46272.333333333336</v>
      </c>
      <c r="BB507" t="s">
        <v>5140</v>
      </c>
      <c r="BC507">
        <v>2026</v>
      </c>
      <c r="BD507">
        <v>9</v>
      </c>
      <c r="BE507">
        <v>8</v>
      </c>
      <c r="BF507" s="6">
        <f t="shared" si="21"/>
        <v>46273</v>
      </c>
      <c r="BG507">
        <f t="shared" si="22"/>
        <v>0.66666666666424135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572</v>
      </c>
      <c r="B508">
        <v>1002572103</v>
      </c>
      <c r="C508">
        <v>3</v>
      </c>
      <c r="D508" t="s">
        <v>49</v>
      </c>
      <c r="E508">
        <v>4</v>
      </c>
      <c r="F508" t="s">
        <v>250</v>
      </c>
      <c r="G508" t="s">
        <v>539</v>
      </c>
      <c r="H508" t="s">
        <v>577</v>
      </c>
      <c r="I508" t="s">
        <v>212</v>
      </c>
      <c r="J508" t="s">
        <v>213</v>
      </c>
      <c r="K508" t="s">
        <v>149</v>
      </c>
      <c r="M508" t="s">
        <v>76</v>
      </c>
      <c r="N508" t="s">
        <v>215</v>
      </c>
      <c r="O508" s="57">
        <v>46269.63616898148</v>
      </c>
      <c r="P508" s="57">
        <v>46270.572789351849</v>
      </c>
      <c r="Q508">
        <v>69384049</v>
      </c>
      <c r="S508">
        <v>142214107526</v>
      </c>
      <c r="T508" t="s">
        <v>3688</v>
      </c>
      <c r="U508" t="s">
        <v>3689</v>
      </c>
      <c r="V508" t="s">
        <v>5141</v>
      </c>
      <c r="Z508">
        <v>108.85626019999999</v>
      </c>
      <c r="AA508">
        <v>-6.9894150000000002</v>
      </c>
      <c r="AB508" t="s">
        <v>4726</v>
      </c>
      <c r="AC508" t="s">
        <v>225</v>
      </c>
      <c r="AL508" t="s">
        <v>217</v>
      </c>
      <c r="AM508" t="s">
        <v>5142</v>
      </c>
      <c r="AN508" t="s">
        <v>6</v>
      </c>
      <c r="AO508" s="57">
        <v>46121.64261574074</v>
      </c>
      <c r="AP508" s="57">
        <v>46272.541666666664</v>
      </c>
      <c r="AR508" t="s">
        <v>218</v>
      </c>
      <c r="AS508" t="s">
        <v>908</v>
      </c>
      <c r="AT508" t="s">
        <v>230</v>
      </c>
      <c r="AU508">
        <v>20260905</v>
      </c>
      <c r="AV508" t="s">
        <v>221</v>
      </c>
      <c r="AW508" t="s">
        <v>545</v>
      </c>
      <c r="AX508" t="s">
        <v>222</v>
      </c>
      <c r="BA508" s="57">
        <v>46272.541666666664</v>
      </c>
      <c r="BB508" t="s">
        <v>5142</v>
      </c>
      <c r="BC508">
        <v>2026</v>
      </c>
      <c r="BD508">
        <v>9</v>
      </c>
      <c r="BE508">
        <v>5</v>
      </c>
      <c r="BF508" s="6">
        <f t="shared" si="21"/>
        <v>46270</v>
      </c>
      <c r="BG508">
        <f t="shared" si="22"/>
        <v>-2.5416666666642413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573</v>
      </c>
      <c r="B509">
        <v>1002572247</v>
      </c>
      <c r="C509">
        <v>3</v>
      </c>
      <c r="D509" t="s">
        <v>45</v>
      </c>
      <c r="E509">
        <v>5</v>
      </c>
      <c r="F509" t="s">
        <v>113</v>
      </c>
      <c r="G509" t="s">
        <v>113</v>
      </c>
      <c r="H509" t="s">
        <v>408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46269.65898148148</v>
      </c>
      <c r="P509" s="57">
        <v>46273.434155092589</v>
      </c>
      <c r="Q509">
        <v>69384090</v>
      </c>
      <c r="S509">
        <v>172502311373</v>
      </c>
      <c r="T509" t="s">
        <v>5143</v>
      </c>
      <c r="U509" t="s">
        <v>5144</v>
      </c>
      <c r="V509" t="s">
        <v>5145</v>
      </c>
      <c r="Z509">
        <v>123.58430564418001</v>
      </c>
      <c r="AA509">
        <v>-10.159624068183801</v>
      </c>
      <c r="AB509" t="s">
        <v>5146</v>
      </c>
      <c r="AC509" t="s">
        <v>236</v>
      </c>
      <c r="AL509" t="s">
        <v>217</v>
      </c>
      <c r="AM509" t="s">
        <v>5147</v>
      </c>
      <c r="AN509" t="s">
        <v>6</v>
      </c>
      <c r="AO509" s="57">
        <v>46121.663275462961</v>
      </c>
      <c r="AP509" s="57">
        <v>46270.541666666664</v>
      </c>
      <c r="AR509" t="s">
        <v>218</v>
      </c>
      <c r="AS509" t="s">
        <v>113</v>
      </c>
      <c r="AT509" t="s">
        <v>230</v>
      </c>
      <c r="AU509">
        <v>20260908</v>
      </c>
      <c r="AV509" t="s">
        <v>221</v>
      </c>
      <c r="AW509" t="s">
        <v>885</v>
      </c>
      <c r="AX509" t="s">
        <v>222</v>
      </c>
      <c r="BA509" s="57">
        <v>46270.541666666664</v>
      </c>
      <c r="BB509" t="s">
        <v>5147</v>
      </c>
      <c r="BC509">
        <v>2026</v>
      </c>
      <c r="BD509">
        <v>9</v>
      </c>
      <c r="BE509">
        <v>8</v>
      </c>
      <c r="BF509" s="6">
        <f t="shared" si="21"/>
        <v>46273</v>
      </c>
      <c r="BG509">
        <f t="shared" si="22"/>
        <v>2.4583333333357587</v>
      </c>
      <c r="BH509" t="str">
        <f t="shared" si="23"/>
        <v>NOT COMPLY</v>
      </c>
      <c r="BI509" t="str">
        <f>VLOOKUP(H509,Sheet2!$A$1:$B$270,2,FALSE)</f>
        <v>KUPANG</v>
      </c>
    </row>
    <row r="510" spans="1:61">
      <c r="A510">
        <v>574</v>
      </c>
      <c r="B510">
        <v>1002572112</v>
      </c>
      <c r="C510">
        <v>3</v>
      </c>
      <c r="D510" t="s">
        <v>45</v>
      </c>
      <c r="E510">
        <v>5</v>
      </c>
      <c r="F510" t="s">
        <v>210</v>
      </c>
      <c r="G510" t="s">
        <v>116</v>
      </c>
      <c r="H510" t="s">
        <v>268</v>
      </c>
      <c r="I510" t="s">
        <v>212</v>
      </c>
      <c r="J510" t="s">
        <v>213</v>
      </c>
      <c r="K510" t="s">
        <v>149</v>
      </c>
      <c r="M510" t="s">
        <v>76</v>
      </c>
      <c r="N510" t="s">
        <v>215</v>
      </c>
      <c r="O510" s="57">
        <v>46269.638229166667</v>
      </c>
      <c r="P510" s="57">
        <v>46269.747731481482</v>
      </c>
      <c r="Q510">
        <v>69382025</v>
      </c>
      <c r="S510">
        <v>172604214289</v>
      </c>
      <c r="T510" t="s">
        <v>1733</v>
      </c>
      <c r="U510" t="s">
        <v>5148</v>
      </c>
      <c r="V510" t="s">
        <v>5149</v>
      </c>
      <c r="Z510">
        <v>116.2818319</v>
      </c>
      <c r="AA510">
        <v>-8.3032696999999995</v>
      </c>
      <c r="AB510" t="s">
        <v>1736</v>
      </c>
      <c r="AC510" t="s">
        <v>216</v>
      </c>
      <c r="AL510" t="s">
        <v>217</v>
      </c>
      <c r="AM510" t="s">
        <v>4874</v>
      </c>
      <c r="AN510" t="s">
        <v>6</v>
      </c>
      <c r="AO510" s="57">
        <v>46121.64261574074</v>
      </c>
      <c r="AR510" t="s">
        <v>218</v>
      </c>
      <c r="AS510" t="s">
        <v>911</v>
      </c>
      <c r="AT510" t="s">
        <v>230</v>
      </c>
      <c r="AU510">
        <v>20260904</v>
      </c>
      <c r="AV510" t="s">
        <v>221</v>
      </c>
      <c r="AW510" t="s">
        <v>545</v>
      </c>
      <c r="AX510" t="s">
        <v>222</v>
      </c>
      <c r="BA510" s="57">
        <v>46269.291666666664</v>
      </c>
      <c r="BB510" t="s">
        <v>4874</v>
      </c>
      <c r="BC510">
        <v>2026</v>
      </c>
      <c r="BD510">
        <v>9</v>
      </c>
      <c r="BE510">
        <v>4</v>
      </c>
      <c r="BF510" s="6">
        <f t="shared" si="21"/>
        <v>46269</v>
      </c>
      <c r="BG510">
        <f t="shared" si="22"/>
        <v>-0.29166666666424135</v>
      </c>
      <c r="BH510" t="str">
        <f t="shared" si="23"/>
        <v>COMPLY</v>
      </c>
      <c r="BI510" t="str">
        <f>VLOOKUP(H510,Sheet2!$A$1:$B$270,2,FALSE)</f>
        <v>SELONG</v>
      </c>
    </row>
    <row r="511" spans="1:61">
      <c r="A511">
        <v>575</v>
      </c>
      <c r="B511">
        <v>1002572082</v>
      </c>
      <c r="C511">
        <v>3</v>
      </c>
      <c r="D511" t="s">
        <v>42</v>
      </c>
      <c r="E511">
        <v>5</v>
      </c>
      <c r="F511" t="s">
        <v>106</v>
      </c>
      <c r="G511" t="s">
        <v>104</v>
      </c>
      <c r="H511" t="s">
        <v>497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46269.631898148145</v>
      </c>
      <c r="P511" s="57">
        <v>46270.754976851851</v>
      </c>
      <c r="Q511">
        <v>69384046</v>
      </c>
      <c r="S511">
        <v>152542208149</v>
      </c>
      <c r="T511" t="s">
        <v>5150</v>
      </c>
      <c r="U511" t="s">
        <v>5151</v>
      </c>
      <c r="V511" t="s">
        <v>5152</v>
      </c>
      <c r="Z511">
        <v>113.163372986018</v>
      </c>
      <c r="AA511">
        <v>-8.2194128943746794</v>
      </c>
      <c r="AB511" t="s">
        <v>5153</v>
      </c>
      <c r="AC511" t="s">
        <v>216</v>
      </c>
      <c r="AL511" t="s">
        <v>217</v>
      </c>
      <c r="AM511" t="s">
        <v>5154</v>
      </c>
      <c r="AN511" t="s">
        <v>6</v>
      </c>
      <c r="AO511" s="57">
        <v>46121.64261574074</v>
      </c>
      <c r="AP511" s="57">
        <v>46270.541666666664</v>
      </c>
      <c r="AR511" t="s">
        <v>218</v>
      </c>
      <c r="AS511" t="s">
        <v>219</v>
      </c>
      <c r="AT511" t="s">
        <v>220</v>
      </c>
      <c r="AU511">
        <v>20260905</v>
      </c>
      <c r="AV511" t="s">
        <v>221</v>
      </c>
      <c r="AW511" t="s">
        <v>852</v>
      </c>
      <c r="AX511" t="s">
        <v>222</v>
      </c>
      <c r="BA511" s="57">
        <v>46270.541666666664</v>
      </c>
      <c r="BB511" t="s">
        <v>5154</v>
      </c>
      <c r="BC511">
        <v>2026</v>
      </c>
      <c r="BD511">
        <v>9</v>
      </c>
      <c r="BE511">
        <v>5</v>
      </c>
      <c r="BF511" s="6">
        <f t="shared" si="21"/>
        <v>46270</v>
      </c>
      <c r="BG511">
        <f t="shared" si="22"/>
        <v>-0.54166666666424135</v>
      </c>
      <c r="BH511" t="str">
        <f t="shared" si="23"/>
        <v>COMPLY</v>
      </c>
      <c r="BI511" t="str">
        <f>VLOOKUP(H511,Sheet2!$A$1:$B$270,2,FALSE)</f>
        <v>PROBOLINGGO</v>
      </c>
    </row>
    <row r="512" spans="1:61">
      <c r="A512">
        <v>577</v>
      </c>
      <c r="B512">
        <v>1002572126</v>
      </c>
      <c r="C512">
        <v>3</v>
      </c>
      <c r="D512" t="s">
        <v>55</v>
      </c>
      <c r="E512">
        <v>5</v>
      </c>
      <c r="F512" t="s">
        <v>227</v>
      </c>
      <c r="G512" t="s">
        <v>121</v>
      </c>
      <c r="H512" t="s">
        <v>334</v>
      </c>
      <c r="I512" t="s">
        <v>212</v>
      </c>
      <c r="J512" t="s">
        <v>213</v>
      </c>
      <c r="K512" t="s">
        <v>149</v>
      </c>
      <c r="M512" t="s">
        <v>76</v>
      </c>
      <c r="N512" t="s">
        <v>215</v>
      </c>
      <c r="O512" s="57">
        <v>46269.639872685184</v>
      </c>
      <c r="P512" s="57">
        <v>46271.656956018516</v>
      </c>
      <c r="Q512">
        <v>69384053</v>
      </c>
      <c r="S512">
        <v>152434914028</v>
      </c>
      <c r="T512" t="s">
        <v>5155</v>
      </c>
      <c r="U512" t="s">
        <v>5156</v>
      </c>
      <c r="V512" t="s">
        <v>5157</v>
      </c>
      <c r="Z512">
        <v>113.1913043</v>
      </c>
      <c r="AA512">
        <v>-7.2145213000000004</v>
      </c>
      <c r="AB512" t="s">
        <v>5158</v>
      </c>
      <c r="AC512" t="s">
        <v>229</v>
      </c>
      <c r="AL512" t="s">
        <v>217</v>
      </c>
      <c r="AM512" t="s">
        <v>5159</v>
      </c>
      <c r="AN512" t="s">
        <v>6</v>
      </c>
      <c r="AO512" s="57">
        <v>46121.64261574074</v>
      </c>
      <c r="AP512" s="57">
        <v>46271.333333333336</v>
      </c>
      <c r="AR512" t="s">
        <v>218</v>
      </c>
      <c r="AS512" t="s">
        <v>335</v>
      </c>
      <c r="AT512" t="s">
        <v>220</v>
      </c>
      <c r="AU512">
        <v>20260906</v>
      </c>
      <c r="AV512" t="s">
        <v>221</v>
      </c>
      <c r="AW512" t="s">
        <v>4065</v>
      </c>
      <c r="AX512" t="s">
        <v>222</v>
      </c>
      <c r="BA512" s="57">
        <v>46271.333333333336</v>
      </c>
      <c r="BB512" t="s">
        <v>5159</v>
      </c>
      <c r="BC512">
        <v>2026</v>
      </c>
      <c r="BD512">
        <v>9</v>
      </c>
      <c r="BE512">
        <v>6</v>
      </c>
      <c r="BF512" s="6">
        <f t="shared" si="21"/>
        <v>46271</v>
      </c>
      <c r="BG512">
        <f t="shared" si="22"/>
        <v>-0.33333333333575865</v>
      </c>
      <c r="BH512" t="str">
        <f t="shared" si="23"/>
        <v>COMPLY</v>
      </c>
      <c r="BI512" t="str">
        <f>VLOOKUP(H512,Sheet2!$A$1:$B$270,2,FALSE)</f>
        <v>MADURA</v>
      </c>
    </row>
    <row r="513" spans="1:61">
      <c r="A513">
        <v>578</v>
      </c>
      <c r="B513">
        <v>1002572520</v>
      </c>
      <c r="C513">
        <v>3</v>
      </c>
      <c r="D513" t="s">
        <v>45</v>
      </c>
      <c r="E513">
        <v>5</v>
      </c>
      <c r="F513" t="s">
        <v>210</v>
      </c>
      <c r="G513" t="s">
        <v>112</v>
      </c>
      <c r="H513" t="s">
        <v>263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46269.702731481484</v>
      </c>
      <c r="P513" s="57">
        <v>46270.579699074071</v>
      </c>
      <c r="Q513">
        <v>69384161</v>
      </c>
      <c r="S513">
        <v>172601797635</v>
      </c>
      <c r="T513" t="s">
        <v>5160</v>
      </c>
      <c r="U513" t="s">
        <v>5161</v>
      </c>
      <c r="V513" t="s">
        <v>5162</v>
      </c>
      <c r="Z513">
        <v>116.10986810177501</v>
      </c>
      <c r="AA513">
        <v>-8.6038200302124803</v>
      </c>
      <c r="AB513" t="s">
        <v>5163</v>
      </c>
      <c r="AC513" t="s">
        <v>216</v>
      </c>
      <c r="AL513" t="s">
        <v>217</v>
      </c>
      <c r="AM513" t="s">
        <v>5164</v>
      </c>
      <c r="AN513" t="s">
        <v>6</v>
      </c>
      <c r="AO513" s="57">
        <v>46121.70484953704</v>
      </c>
      <c r="AP513" s="57">
        <v>46270.541666666664</v>
      </c>
      <c r="AR513" t="s">
        <v>218</v>
      </c>
      <c r="AS513" t="s">
        <v>219</v>
      </c>
      <c r="AT513" t="s">
        <v>344</v>
      </c>
      <c r="AU513">
        <v>20260905</v>
      </c>
      <c r="AV513" t="s">
        <v>221</v>
      </c>
      <c r="AW513" t="s">
        <v>5105</v>
      </c>
      <c r="AX513" t="s">
        <v>222</v>
      </c>
      <c r="BA513" s="57">
        <v>46270.541666666664</v>
      </c>
      <c r="BB513" t="s">
        <v>5164</v>
      </c>
      <c r="BC513">
        <v>2026</v>
      </c>
      <c r="BD513">
        <v>9</v>
      </c>
      <c r="BE513">
        <v>5</v>
      </c>
      <c r="BF513" s="6">
        <f t="shared" si="21"/>
        <v>46270</v>
      </c>
      <c r="BG513">
        <f t="shared" si="22"/>
        <v>-0.54166666666424135</v>
      </c>
      <c r="BH513" t="str">
        <f t="shared" si="23"/>
        <v>COMPLY</v>
      </c>
      <c r="BI513" t="str">
        <f>VLOOKUP(H513,Sheet2!$A$1:$B$270,2,FALSE)</f>
        <v>MATARAM</v>
      </c>
    </row>
    <row r="514" spans="1:61">
      <c r="A514">
        <v>579</v>
      </c>
      <c r="B514">
        <v>1002572624</v>
      </c>
      <c r="C514">
        <v>3</v>
      </c>
      <c r="D514" t="s">
        <v>34</v>
      </c>
      <c r="E514">
        <v>5</v>
      </c>
      <c r="F514" t="s">
        <v>554</v>
      </c>
      <c r="G514" t="s">
        <v>85</v>
      </c>
      <c r="H514" t="s">
        <v>279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46269.752743055556</v>
      </c>
      <c r="P514" s="57">
        <v>46270.828356481485</v>
      </c>
      <c r="Q514">
        <v>69384200</v>
      </c>
      <c r="S514">
        <v>172413244750</v>
      </c>
      <c r="T514" t="s">
        <v>5165</v>
      </c>
      <c r="U514" t="s">
        <v>5166</v>
      </c>
      <c r="V514" t="s">
        <v>5167</v>
      </c>
      <c r="Z514">
        <v>115.14487800000001</v>
      </c>
      <c r="AA514">
        <v>-8.5566440000000004</v>
      </c>
      <c r="AB514" t="s">
        <v>5168</v>
      </c>
      <c r="AC514" t="s">
        <v>236</v>
      </c>
      <c r="AL514" t="s">
        <v>217</v>
      </c>
      <c r="AM514" t="s">
        <v>5169</v>
      </c>
      <c r="AN514" t="s">
        <v>6</v>
      </c>
      <c r="AO514" s="57">
        <v>46121.757048611114</v>
      </c>
      <c r="AP514" s="57">
        <v>46270.625</v>
      </c>
      <c r="AR514" t="s">
        <v>218</v>
      </c>
      <c r="AS514" t="s">
        <v>85</v>
      </c>
      <c r="AT514" t="s">
        <v>230</v>
      </c>
      <c r="AU514">
        <v>20260905</v>
      </c>
      <c r="AV514" t="s">
        <v>221</v>
      </c>
      <c r="AW514" t="s">
        <v>237</v>
      </c>
      <c r="AX514" t="s">
        <v>222</v>
      </c>
      <c r="BA514" s="57">
        <v>46270.625</v>
      </c>
      <c r="BB514" t="s">
        <v>5169</v>
      </c>
      <c r="BC514">
        <v>2026</v>
      </c>
      <c r="BD514">
        <v>9</v>
      </c>
      <c r="BE514">
        <v>5</v>
      </c>
      <c r="BF514" s="6">
        <f t="shared" ref="BF514:BF577" si="24">DATE(BC514,BD514,BE514)</f>
        <v>46270</v>
      </c>
      <c r="BG514">
        <f t="shared" ref="BG514:BG577" si="25">BF514-BA514</f>
        <v>-0.625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TABANAN</v>
      </c>
    </row>
    <row r="515" spans="1:61">
      <c r="A515">
        <v>580</v>
      </c>
      <c r="B515">
        <v>1002571489</v>
      </c>
      <c r="C515">
        <v>3</v>
      </c>
      <c r="D515" t="s">
        <v>38</v>
      </c>
      <c r="E515">
        <v>5</v>
      </c>
      <c r="F515" t="s">
        <v>90</v>
      </c>
      <c r="G515" t="s">
        <v>90</v>
      </c>
      <c r="H515" t="s">
        <v>409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46269.529814814814</v>
      </c>
      <c r="P515" s="57">
        <v>46269.76021990741</v>
      </c>
      <c r="Q515">
        <v>69383815</v>
      </c>
      <c r="S515">
        <v>152610241594</v>
      </c>
      <c r="T515" t="s">
        <v>5170</v>
      </c>
      <c r="U515" t="s">
        <v>5171</v>
      </c>
      <c r="V515" t="s">
        <v>5172</v>
      </c>
      <c r="Z515">
        <v>112.018977999687</v>
      </c>
      <c r="AA515">
        <v>-7.8194760730292998</v>
      </c>
      <c r="AB515" t="s">
        <v>5173</v>
      </c>
      <c r="AC515" t="s">
        <v>216</v>
      </c>
      <c r="AL515" t="s">
        <v>217</v>
      </c>
      <c r="AM515" t="s">
        <v>5174</v>
      </c>
      <c r="AN515" t="s">
        <v>6</v>
      </c>
      <c r="AO515" s="57">
        <v>46121.538124999999</v>
      </c>
      <c r="AP515" s="57">
        <v>46270.541666666664</v>
      </c>
      <c r="AR515" t="s">
        <v>218</v>
      </c>
      <c r="AS515" t="s">
        <v>219</v>
      </c>
      <c r="AT515" t="s">
        <v>230</v>
      </c>
      <c r="AU515">
        <v>20260904</v>
      </c>
      <c r="AV515" t="s">
        <v>221</v>
      </c>
      <c r="AW515" t="s">
        <v>881</v>
      </c>
      <c r="AX515" t="s">
        <v>222</v>
      </c>
      <c r="BA515" s="57">
        <v>46270.541666666664</v>
      </c>
      <c r="BB515" t="s">
        <v>5174</v>
      </c>
      <c r="BC515">
        <v>2026</v>
      </c>
      <c r="BD515">
        <v>9</v>
      </c>
      <c r="BE515">
        <v>4</v>
      </c>
      <c r="BF515" s="6">
        <f t="shared" si="24"/>
        <v>46269</v>
      </c>
      <c r="BG515">
        <f t="shared" si="25"/>
        <v>-1.5416666666642413</v>
      </c>
      <c r="BH515" t="str">
        <f t="shared" si="26"/>
        <v>COMPLY</v>
      </c>
      <c r="BI515" t="str">
        <f>VLOOKUP(H515,Sheet2!$A$1:$B$270,2,FALSE)</f>
        <v>KEDIRI</v>
      </c>
    </row>
    <row r="516" spans="1:61">
      <c r="A516">
        <v>581</v>
      </c>
      <c r="B516">
        <v>1002571105</v>
      </c>
      <c r="C516">
        <v>3</v>
      </c>
      <c r="D516" t="s">
        <v>42</v>
      </c>
      <c r="E516">
        <v>5</v>
      </c>
      <c r="F516" t="s">
        <v>232</v>
      </c>
      <c r="G516" t="s">
        <v>101</v>
      </c>
      <c r="H516" t="s">
        <v>259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46269.42564814815</v>
      </c>
      <c r="P516" s="57">
        <v>46270.524293981478</v>
      </c>
      <c r="Q516">
        <v>69383673</v>
      </c>
      <c r="S516">
        <v>152316232593</v>
      </c>
      <c r="T516" t="s">
        <v>5175</v>
      </c>
      <c r="U516" t="s">
        <v>5176</v>
      </c>
      <c r="V516" t="s">
        <v>5177</v>
      </c>
      <c r="Z516">
        <v>112.704981453716</v>
      </c>
      <c r="AA516">
        <v>-7.4215260099298801</v>
      </c>
      <c r="AB516" t="s">
        <v>5178</v>
      </c>
      <c r="AC516" t="s">
        <v>216</v>
      </c>
      <c r="AL516" t="s">
        <v>217</v>
      </c>
      <c r="AM516" t="s">
        <v>3758</v>
      </c>
      <c r="AN516" t="s">
        <v>6</v>
      </c>
      <c r="AO516" s="57">
        <v>46121.434212962966</v>
      </c>
      <c r="AP516" s="57">
        <v>46270.333333333336</v>
      </c>
      <c r="AR516" t="s">
        <v>218</v>
      </c>
      <c r="AS516" t="s">
        <v>232</v>
      </c>
      <c r="AT516" t="s">
        <v>230</v>
      </c>
      <c r="AU516">
        <v>20260905</v>
      </c>
      <c r="AV516" t="s">
        <v>221</v>
      </c>
      <c r="AW516" t="s">
        <v>885</v>
      </c>
      <c r="AX516" t="s">
        <v>222</v>
      </c>
      <c r="BA516" s="57">
        <v>46270.333333333336</v>
      </c>
      <c r="BB516" t="s">
        <v>3758</v>
      </c>
      <c r="BC516">
        <v>2026</v>
      </c>
      <c r="BD516">
        <v>9</v>
      </c>
      <c r="BE516">
        <v>5</v>
      </c>
      <c r="BF516" s="6">
        <f t="shared" si="24"/>
        <v>46270</v>
      </c>
      <c r="BG516">
        <f t="shared" si="25"/>
        <v>-0.33333333333575865</v>
      </c>
      <c r="BH516" t="str">
        <f t="shared" si="26"/>
        <v>COMPLY</v>
      </c>
      <c r="BI516" t="str">
        <f>VLOOKUP(H516,Sheet2!$A$1:$B$270,2,FALSE)</f>
        <v>SIDOARJO</v>
      </c>
    </row>
    <row r="517" spans="1:61">
      <c r="A517">
        <v>582</v>
      </c>
      <c r="B517">
        <v>1002571487</v>
      </c>
      <c r="C517">
        <v>3</v>
      </c>
      <c r="D517" t="s">
        <v>49</v>
      </c>
      <c r="E517">
        <v>4</v>
      </c>
      <c r="F517" t="s">
        <v>250</v>
      </c>
      <c r="G517" t="s">
        <v>4107</v>
      </c>
      <c r="H517" t="s">
        <v>4766</v>
      </c>
      <c r="I517" t="s">
        <v>212</v>
      </c>
      <c r="J517" t="s">
        <v>213</v>
      </c>
      <c r="K517" t="s">
        <v>149</v>
      </c>
      <c r="M517" t="s">
        <v>76</v>
      </c>
      <c r="N517" t="s">
        <v>215</v>
      </c>
      <c r="O517" s="57">
        <v>46269.529907407406</v>
      </c>
      <c r="P517" s="57">
        <v>46269.640046296299</v>
      </c>
      <c r="Q517">
        <v>69380357</v>
      </c>
      <c r="S517">
        <v>142201104976</v>
      </c>
      <c r="T517" t="s">
        <v>4767</v>
      </c>
      <c r="U517" t="s">
        <v>4768</v>
      </c>
      <c r="V517" t="s">
        <v>5179</v>
      </c>
      <c r="Z517">
        <v>109.798244</v>
      </c>
      <c r="AA517">
        <v>-7.030875</v>
      </c>
      <c r="AB517" t="s">
        <v>5180</v>
      </c>
      <c r="AC517" t="s">
        <v>284</v>
      </c>
      <c r="AL517" t="s">
        <v>217</v>
      </c>
      <c r="AM517" t="s">
        <v>5181</v>
      </c>
      <c r="AN517" t="s">
        <v>6</v>
      </c>
      <c r="AO517" s="57">
        <v>46121.538124999999</v>
      </c>
      <c r="AR517" t="s">
        <v>218</v>
      </c>
      <c r="AS517" t="s">
        <v>4114</v>
      </c>
      <c r="AT517" t="s">
        <v>230</v>
      </c>
      <c r="AU517">
        <v>20260904</v>
      </c>
      <c r="AV517" t="s">
        <v>221</v>
      </c>
      <c r="AW517" t="s">
        <v>578</v>
      </c>
      <c r="AX517" t="s">
        <v>222</v>
      </c>
      <c r="BA517" s="57">
        <v>46269.291666666664</v>
      </c>
      <c r="BB517" t="s">
        <v>5181</v>
      </c>
      <c r="BC517">
        <v>2026</v>
      </c>
      <c r="BD517">
        <v>9</v>
      </c>
      <c r="BE517">
        <v>4</v>
      </c>
      <c r="BF517" s="6">
        <f t="shared" si="24"/>
        <v>46269</v>
      </c>
      <c r="BG517">
        <f t="shared" si="25"/>
        <v>-0.29166666666424135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583</v>
      </c>
      <c r="B518">
        <v>1002568624</v>
      </c>
      <c r="C518">
        <v>3</v>
      </c>
      <c r="D518" t="s">
        <v>38</v>
      </c>
      <c r="E518">
        <v>5</v>
      </c>
      <c r="F518" t="s">
        <v>248</v>
      </c>
      <c r="G518" t="s">
        <v>91</v>
      </c>
      <c r="H518" t="s">
        <v>398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46268.313148148147</v>
      </c>
      <c r="P518" s="57">
        <v>46268.556909722225</v>
      </c>
      <c r="Q518">
        <v>69382676</v>
      </c>
      <c r="S518">
        <v>152718219037</v>
      </c>
      <c r="T518" t="s">
        <v>2691</v>
      </c>
      <c r="U518" t="s">
        <v>2692</v>
      </c>
      <c r="V518" t="s">
        <v>2693</v>
      </c>
      <c r="Z518">
        <v>112.5651574</v>
      </c>
      <c r="AA518">
        <v>-8.1250394999999997</v>
      </c>
      <c r="AB518" t="s">
        <v>2694</v>
      </c>
      <c r="AC518" t="s">
        <v>236</v>
      </c>
      <c r="AL518" t="s">
        <v>217</v>
      </c>
      <c r="AM518" t="s">
        <v>2695</v>
      </c>
      <c r="AN518" t="s">
        <v>6</v>
      </c>
      <c r="AO518" s="57">
        <v>46090.319363425922</v>
      </c>
      <c r="AP518" s="57">
        <v>46269.333333333336</v>
      </c>
      <c r="AR518" t="s">
        <v>218</v>
      </c>
      <c r="AS518" t="s">
        <v>91</v>
      </c>
      <c r="AT518" t="s">
        <v>344</v>
      </c>
      <c r="AU518">
        <v>20260903</v>
      </c>
      <c r="AV518" t="s">
        <v>221</v>
      </c>
      <c r="AW518" t="s">
        <v>1660</v>
      </c>
      <c r="AX518" t="s">
        <v>222</v>
      </c>
      <c r="BA518" s="57">
        <v>46269.333333333336</v>
      </c>
      <c r="BB518" t="s">
        <v>2695</v>
      </c>
      <c r="BC518">
        <v>2026</v>
      </c>
      <c r="BD518">
        <v>9</v>
      </c>
      <c r="BE518">
        <v>3</v>
      </c>
      <c r="BF518" s="6">
        <f t="shared" si="24"/>
        <v>46268</v>
      </c>
      <c r="BG518">
        <f t="shared" si="25"/>
        <v>-1.3333333333357587</v>
      </c>
      <c r="BH518" t="str">
        <f t="shared" si="26"/>
        <v>COMPLY</v>
      </c>
      <c r="BI518" t="str">
        <f>VLOOKUP(H518,Sheet2!$A$1:$B$270,2,FALSE)</f>
        <v>MALANG</v>
      </c>
    </row>
    <row r="519" spans="1:61">
      <c r="A519">
        <v>584</v>
      </c>
      <c r="B519">
        <v>1002570453</v>
      </c>
      <c r="C519">
        <v>3</v>
      </c>
      <c r="D519" t="s">
        <v>42</v>
      </c>
      <c r="E519">
        <v>5</v>
      </c>
      <c r="F519" t="s">
        <v>232</v>
      </c>
      <c r="G519" t="s">
        <v>105</v>
      </c>
      <c r="H519" t="s">
        <v>371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46268.683981481481</v>
      </c>
      <c r="P519" s="57">
        <v>46269.689062500001</v>
      </c>
      <c r="Q519">
        <v>69383405</v>
      </c>
      <c r="S519">
        <v>152312243369</v>
      </c>
      <c r="T519" t="s">
        <v>2251</v>
      </c>
      <c r="U519" t="s">
        <v>2252</v>
      </c>
      <c r="V519" t="s">
        <v>2253</v>
      </c>
      <c r="Z519">
        <v>112.41100900000001</v>
      </c>
      <c r="AA519">
        <v>-7.5194939999999999</v>
      </c>
      <c r="AB519" t="s">
        <v>2254</v>
      </c>
      <c r="AC519" t="s">
        <v>236</v>
      </c>
      <c r="AL519" t="s">
        <v>217</v>
      </c>
      <c r="AM519" t="s">
        <v>2255</v>
      </c>
      <c r="AN519" t="s">
        <v>6</v>
      </c>
      <c r="AO519" s="57">
        <v>46090.694386574076</v>
      </c>
      <c r="AP519" s="57">
        <v>46269.625</v>
      </c>
      <c r="AR519" t="s">
        <v>218</v>
      </c>
      <c r="AS519" t="s">
        <v>105</v>
      </c>
      <c r="AT519" t="s">
        <v>230</v>
      </c>
      <c r="AU519">
        <v>20260904</v>
      </c>
      <c r="AV519" t="s">
        <v>221</v>
      </c>
      <c r="AW519" t="s">
        <v>886</v>
      </c>
      <c r="AX519" t="s">
        <v>222</v>
      </c>
      <c r="BA519" s="57">
        <v>46269.625</v>
      </c>
      <c r="BB519" t="s">
        <v>2255</v>
      </c>
      <c r="BC519">
        <v>2026</v>
      </c>
      <c r="BD519">
        <v>9</v>
      </c>
      <c r="BE519">
        <v>4</v>
      </c>
      <c r="BF519" s="6">
        <f t="shared" si="24"/>
        <v>46269</v>
      </c>
      <c r="BG519">
        <f t="shared" si="25"/>
        <v>-0.625</v>
      </c>
      <c r="BH519" t="str">
        <f t="shared" si="26"/>
        <v>COMPLY</v>
      </c>
      <c r="BI519" t="str">
        <f>VLOOKUP(H519,Sheet2!$A$1:$B$270,2,FALSE)</f>
        <v>MOJOKERTO</v>
      </c>
    </row>
    <row r="520" spans="1:61">
      <c r="A520">
        <v>585</v>
      </c>
      <c r="B520">
        <v>1002569199</v>
      </c>
      <c r="C520">
        <v>3</v>
      </c>
      <c r="D520" t="s">
        <v>42</v>
      </c>
      <c r="E520">
        <v>5</v>
      </c>
      <c r="F520" t="s">
        <v>232</v>
      </c>
      <c r="G520" t="s">
        <v>103</v>
      </c>
      <c r="H520" t="s">
        <v>391</v>
      </c>
      <c r="I520" t="s">
        <v>212</v>
      </c>
      <c r="J520" t="s">
        <v>213</v>
      </c>
      <c r="K520" t="s">
        <v>149</v>
      </c>
      <c r="M520" t="s">
        <v>76</v>
      </c>
      <c r="N520" t="s">
        <v>215</v>
      </c>
      <c r="O520" s="57">
        <v>46268.445949074077</v>
      </c>
      <c r="P520" s="57">
        <v>46268.856990740744</v>
      </c>
      <c r="Q520">
        <v>69382932</v>
      </c>
      <c r="S520">
        <v>152318242568</v>
      </c>
      <c r="T520" t="s">
        <v>2696</v>
      </c>
      <c r="U520" t="s">
        <v>2697</v>
      </c>
      <c r="V520" t="s">
        <v>2698</v>
      </c>
      <c r="Z520">
        <v>112.2247893</v>
      </c>
      <c r="AA520">
        <v>-7.5554037999999997</v>
      </c>
      <c r="AB520" t="s">
        <v>2699</v>
      </c>
      <c r="AC520" t="s">
        <v>229</v>
      </c>
      <c r="AL520" t="s">
        <v>217</v>
      </c>
      <c r="AM520" t="s">
        <v>2700</v>
      </c>
      <c r="AN520" t="s">
        <v>6</v>
      </c>
      <c r="AO520" s="57">
        <v>46090.454791666663</v>
      </c>
      <c r="AP520" s="57">
        <v>46269.625</v>
      </c>
      <c r="AQ520" t="s">
        <v>2180</v>
      </c>
      <c r="AR520" t="s">
        <v>218</v>
      </c>
      <c r="AS520" t="s">
        <v>103</v>
      </c>
      <c r="AT520" t="s">
        <v>230</v>
      </c>
      <c r="AU520">
        <v>20260903</v>
      </c>
      <c r="AV520" t="s">
        <v>221</v>
      </c>
      <c r="AW520" t="s">
        <v>545</v>
      </c>
      <c r="AX520" t="s">
        <v>222</v>
      </c>
      <c r="BA520" s="57">
        <v>46269.625</v>
      </c>
      <c r="BB520" t="s">
        <v>2700</v>
      </c>
      <c r="BC520">
        <v>2026</v>
      </c>
      <c r="BD520">
        <v>9</v>
      </c>
      <c r="BE520">
        <v>3</v>
      </c>
      <c r="BF520" s="6">
        <f t="shared" si="24"/>
        <v>46268</v>
      </c>
      <c r="BG520">
        <f t="shared" si="25"/>
        <v>-1.625</v>
      </c>
      <c r="BH520" t="str">
        <f t="shared" si="26"/>
        <v>COMPLY</v>
      </c>
      <c r="BI520" t="str">
        <f>VLOOKUP(H520,Sheet2!$A$1:$B$270,2,FALSE)</f>
        <v>MOJOKERTO</v>
      </c>
    </row>
    <row r="521" spans="1:61">
      <c r="A521">
        <v>586</v>
      </c>
      <c r="B521">
        <v>1002568931</v>
      </c>
      <c r="C521">
        <v>3</v>
      </c>
      <c r="D521" t="s">
        <v>59</v>
      </c>
      <c r="E521">
        <v>4</v>
      </c>
      <c r="F521" t="s">
        <v>549</v>
      </c>
      <c r="G521" t="s">
        <v>1694</v>
      </c>
      <c r="H521" t="s">
        <v>1695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46268.395787037036</v>
      </c>
      <c r="P521" s="57">
        <v>46269.680821759262</v>
      </c>
      <c r="Q521">
        <v>69382828</v>
      </c>
      <c r="S521">
        <v>146136130387</v>
      </c>
      <c r="T521" t="s">
        <v>2912</v>
      </c>
      <c r="U521" t="s">
        <v>2913</v>
      </c>
      <c r="V521" t="s">
        <v>2914</v>
      </c>
      <c r="Z521">
        <v>110.254983</v>
      </c>
      <c r="AA521">
        <v>-7.6879879999999998</v>
      </c>
      <c r="AB521" t="s">
        <v>2915</v>
      </c>
      <c r="AC521" t="s">
        <v>236</v>
      </c>
      <c r="AL521" t="s">
        <v>217</v>
      </c>
      <c r="AM521" t="s">
        <v>2916</v>
      </c>
      <c r="AN521" t="s">
        <v>6</v>
      </c>
      <c r="AO521" s="57">
        <v>46090.402800925927</v>
      </c>
      <c r="AP521" s="57">
        <v>46269.333333333336</v>
      </c>
      <c r="AR521" t="s">
        <v>218</v>
      </c>
      <c r="AS521" t="s">
        <v>219</v>
      </c>
      <c r="AT521" t="s">
        <v>230</v>
      </c>
      <c r="AU521">
        <v>20260904</v>
      </c>
      <c r="AV521" t="s">
        <v>221</v>
      </c>
      <c r="AW521" t="s">
        <v>2331</v>
      </c>
      <c r="AX521" t="s">
        <v>222</v>
      </c>
      <c r="BA521" s="57">
        <v>46269.333333333336</v>
      </c>
      <c r="BB521" t="s">
        <v>2916</v>
      </c>
      <c r="BC521">
        <v>2026</v>
      </c>
      <c r="BD521">
        <v>9</v>
      </c>
      <c r="BE521">
        <v>4</v>
      </c>
      <c r="BF521" s="6">
        <f t="shared" si="24"/>
        <v>46269</v>
      </c>
      <c r="BG521">
        <f t="shared" si="25"/>
        <v>-0.33333333333575865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587</v>
      </c>
      <c r="B522">
        <v>1002570473</v>
      </c>
      <c r="C522">
        <v>3</v>
      </c>
      <c r="D522" t="s">
        <v>38</v>
      </c>
      <c r="E522">
        <v>5</v>
      </c>
      <c r="F522" t="s">
        <v>248</v>
      </c>
      <c r="G522" t="s">
        <v>91</v>
      </c>
      <c r="H522" t="s">
        <v>388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46268.687465277777</v>
      </c>
      <c r="P522" s="57">
        <v>46270.854699074072</v>
      </c>
      <c r="Q522">
        <v>69383409</v>
      </c>
      <c r="S522">
        <v>152703903736</v>
      </c>
      <c r="T522" t="s">
        <v>2259</v>
      </c>
      <c r="U522" t="s">
        <v>2260</v>
      </c>
      <c r="V522" t="s">
        <v>2261</v>
      </c>
      <c r="Z522">
        <v>112.5975167</v>
      </c>
      <c r="AA522">
        <v>-7.9672351999999904</v>
      </c>
      <c r="AB522" t="s">
        <v>2262</v>
      </c>
      <c r="AC522" t="s">
        <v>236</v>
      </c>
      <c r="AL522" t="s">
        <v>217</v>
      </c>
      <c r="AM522" t="s">
        <v>2263</v>
      </c>
      <c r="AN522" t="s">
        <v>6</v>
      </c>
      <c r="AO522" s="57">
        <v>46090.694386574076</v>
      </c>
      <c r="AP522" s="57">
        <v>46269.625</v>
      </c>
      <c r="AR522" t="s">
        <v>218</v>
      </c>
      <c r="AS522" t="s">
        <v>557</v>
      </c>
      <c r="AT522" t="s">
        <v>230</v>
      </c>
      <c r="AU522">
        <v>20260905</v>
      </c>
      <c r="AV522" t="s">
        <v>221</v>
      </c>
      <c r="AW522" t="s">
        <v>884</v>
      </c>
      <c r="AX522" t="s">
        <v>222</v>
      </c>
      <c r="BA522" s="57">
        <v>46269.625</v>
      </c>
      <c r="BB522" t="s">
        <v>2263</v>
      </c>
      <c r="BC522">
        <v>2026</v>
      </c>
      <c r="BD522">
        <v>9</v>
      </c>
      <c r="BE522">
        <v>5</v>
      </c>
      <c r="BF522" s="6">
        <f t="shared" si="24"/>
        <v>46270</v>
      </c>
      <c r="BG522">
        <f t="shared" si="25"/>
        <v>0.375</v>
      </c>
      <c r="BH522" t="str">
        <f t="shared" si="26"/>
        <v>COMPLY</v>
      </c>
      <c r="BI522" t="str">
        <f>VLOOKUP(H522,Sheet2!$A$1:$B$270,2,FALSE)</f>
        <v>MALANG</v>
      </c>
    </row>
    <row r="523" spans="1:61">
      <c r="A523">
        <v>589</v>
      </c>
      <c r="B523">
        <v>1002568925</v>
      </c>
      <c r="C523">
        <v>3</v>
      </c>
      <c r="D523" t="s">
        <v>59</v>
      </c>
      <c r="E523">
        <v>4</v>
      </c>
      <c r="F523" t="s">
        <v>242</v>
      </c>
      <c r="G523" t="s">
        <v>242</v>
      </c>
      <c r="H523" t="s">
        <v>2473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46268.39439814815</v>
      </c>
      <c r="P523" s="57">
        <v>46268.624085648145</v>
      </c>
      <c r="Q523">
        <v>69382826</v>
      </c>
      <c r="S523">
        <v>146175114862</v>
      </c>
      <c r="T523" t="s">
        <v>2701</v>
      </c>
      <c r="U523" t="s">
        <v>2702</v>
      </c>
      <c r="V523" t="s">
        <v>2703</v>
      </c>
      <c r="Z523">
        <v>110.25091500000001</v>
      </c>
      <c r="AA523">
        <v>-7.5185459999999997</v>
      </c>
      <c r="AB523" t="s">
        <v>2704</v>
      </c>
      <c r="AC523" t="s">
        <v>236</v>
      </c>
      <c r="AL523" t="s">
        <v>217</v>
      </c>
      <c r="AM523" t="s">
        <v>2705</v>
      </c>
      <c r="AN523" t="s">
        <v>6</v>
      </c>
      <c r="AO523" s="57">
        <v>46090.402800925927</v>
      </c>
      <c r="AP523" s="57">
        <v>46269.333333333336</v>
      </c>
      <c r="AR523" t="s">
        <v>218</v>
      </c>
      <c r="AS523" t="s">
        <v>2477</v>
      </c>
      <c r="AT523" t="s">
        <v>230</v>
      </c>
      <c r="AU523">
        <v>20260903</v>
      </c>
      <c r="AV523" t="s">
        <v>221</v>
      </c>
      <c r="AW523" t="s">
        <v>885</v>
      </c>
      <c r="AX523" t="s">
        <v>222</v>
      </c>
      <c r="BA523" s="57">
        <v>46269.333333333336</v>
      </c>
      <c r="BB523" t="s">
        <v>2705</v>
      </c>
      <c r="BC523">
        <v>2026</v>
      </c>
      <c r="BD523">
        <v>9</v>
      </c>
      <c r="BE523">
        <v>3</v>
      </c>
      <c r="BF523" s="6">
        <f t="shared" si="24"/>
        <v>46268</v>
      </c>
      <c r="BG523">
        <f t="shared" si="25"/>
        <v>-1.3333333333357587</v>
      </c>
      <c r="BH523" t="str">
        <f t="shared" si="26"/>
        <v>COMPLY</v>
      </c>
      <c r="BI523" t="e">
        <f>VLOOKUP(H523,Sheet2!$A$1:$B$270,2,FALSE)</f>
        <v>#N/A</v>
      </c>
    </row>
    <row r="524" spans="1:61">
      <c r="A524">
        <v>590</v>
      </c>
      <c r="B524">
        <v>1002568917</v>
      </c>
      <c r="C524">
        <v>3</v>
      </c>
      <c r="D524" t="s">
        <v>42</v>
      </c>
      <c r="E524">
        <v>5</v>
      </c>
      <c r="F524" t="s">
        <v>232</v>
      </c>
      <c r="G524" t="s">
        <v>105</v>
      </c>
      <c r="H524" t="s">
        <v>297</v>
      </c>
      <c r="I524" t="s">
        <v>212</v>
      </c>
      <c r="J524" t="s">
        <v>213</v>
      </c>
      <c r="K524" t="s">
        <v>149</v>
      </c>
      <c r="M524" t="s">
        <v>76</v>
      </c>
      <c r="N524" t="s">
        <v>215</v>
      </c>
      <c r="O524" s="57">
        <v>46268.398622685185</v>
      </c>
      <c r="P524" s="57">
        <v>46269.673055555555</v>
      </c>
      <c r="Q524">
        <v>69382825</v>
      </c>
      <c r="S524">
        <v>152324211672</v>
      </c>
      <c r="T524" t="s">
        <v>2917</v>
      </c>
      <c r="U524" t="s">
        <v>2918</v>
      </c>
      <c r="V524" t="s">
        <v>2919</v>
      </c>
      <c r="Z524">
        <v>112.4319852</v>
      </c>
      <c r="AA524">
        <v>-7.4631537000000003</v>
      </c>
      <c r="AB524" t="s">
        <v>2920</v>
      </c>
      <c r="AC524" t="s">
        <v>229</v>
      </c>
      <c r="AL524" t="s">
        <v>217</v>
      </c>
      <c r="AM524" t="s">
        <v>2921</v>
      </c>
      <c r="AN524" t="s">
        <v>6</v>
      </c>
      <c r="AO524" s="57">
        <v>46090.402800925927</v>
      </c>
      <c r="AP524" s="57">
        <v>46269.458333333336</v>
      </c>
      <c r="AR524" t="s">
        <v>218</v>
      </c>
      <c r="AS524" t="s">
        <v>105</v>
      </c>
      <c r="AT524" t="s">
        <v>843</v>
      </c>
      <c r="AU524">
        <v>20260904</v>
      </c>
      <c r="AV524" t="s">
        <v>221</v>
      </c>
      <c r="AW524" t="s">
        <v>2922</v>
      </c>
      <c r="AX524" t="s">
        <v>222</v>
      </c>
      <c r="BA524" s="57">
        <v>46269.458333333336</v>
      </c>
      <c r="BB524" t="s">
        <v>2921</v>
      </c>
      <c r="BC524">
        <v>2026</v>
      </c>
      <c r="BD524">
        <v>9</v>
      </c>
      <c r="BE524">
        <v>4</v>
      </c>
      <c r="BF524" s="6">
        <f t="shared" si="24"/>
        <v>46269</v>
      </c>
      <c r="BG524">
        <f t="shared" si="25"/>
        <v>-0.45833333333575865</v>
      </c>
      <c r="BH524" t="str">
        <f t="shared" si="26"/>
        <v>COMPLY</v>
      </c>
      <c r="BI524" t="str">
        <f>VLOOKUP(H524,Sheet2!$A$1:$B$270,2,FALSE)</f>
        <v>MOJOKERTO</v>
      </c>
    </row>
    <row r="525" spans="1:61">
      <c r="A525">
        <v>591</v>
      </c>
      <c r="B525">
        <v>1002568947</v>
      </c>
      <c r="C525">
        <v>3</v>
      </c>
      <c r="D525" t="s">
        <v>34</v>
      </c>
      <c r="E525">
        <v>5</v>
      </c>
      <c r="F525" t="s">
        <v>563</v>
      </c>
      <c r="G525" t="s">
        <v>86</v>
      </c>
      <c r="H525" t="s">
        <v>416</v>
      </c>
      <c r="I525" t="s">
        <v>212</v>
      </c>
      <c r="J525" t="s">
        <v>213</v>
      </c>
      <c r="K525" t="s">
        <v>149</v>
      </c>
      <c r="M525" t="s">
        <v>76</v>
      </c>
      <c r="N525" t="s">
        <v>215</v>
      </c>
      <c r="O525" s="57">
        <v>46268.399664351855</v>
      </c>
      <c r="P525" s="57">
        <v>46269.736562500002</v>
      </c>
      <c r="Q525">
        <v>69380513</v>
      </c>
      <c r="S525">
        <v>172419207274</v>
      </c>
      <c r="T525" t="s">
        <v>1992</v>
      </c>
      <c r="U525" t="s">
        <v>2670</v>
      </c>
      <c r="V525" t="s">
        <v>2671</v>
      </c>
      <c r="Z525">
        <v>115.19735204</v>
      </c>
      <c r="AA525">
        <v>-8.6609860090000002</v>
      </c>
      <c r="AB525" t="s">
        <v>2672</v>
      </c>
      <c r="AC525" t="s">
        <v>216</v>
      </c>
      <c r="AL525" t="s">
        <v>217</v>
      </c>
      <c r="AM525" t="s">
        <v>2673</v>
      </c>
      <c r="AN525" t="s">
        <v>6</v>
      </c>
      <c r="AO525" s="57">
        <v>46090.402800925927</v>
      </c>
      <c r="AR525" t="s">
        <v>218</v>
      </c>
      <c r="AS525" t="s">
        <v>817</v>
      </c>
      <c r="AT525" t="s">
        <v>230</v>
      </c>
      <c r="AU525">
        <v>20260904</v>
      </c>
      <c r="AV525" t="s">
        <v>221</v>
      </c>
      <c r="AW525" t="s">
        <v>545</v>
      </c>
      <c r="AX525" t="s">
        <v>222</v>
      </c>
      <c r="BA525" s="57">
        <v>46268.291666666664</v>
      </c>
      <c r="BB525" t="s">
        <v>2673</v>
      </c>
      <c r="BC525">
        <v>2026</v>
      </c>
      <c r="BD525">
        <v>9</v>
      </c>
      <c r="BE525">
        <v>4</v>
      </c>
      <c r="BF525" s="6">
        <f t="shared" si="24"/>
        <v>46269</v>
      </c>
      <c r="BG525">
        <f t="shared" si="25"/>
        <v>0.70833333333575865</v>
      </c>
      <c r="BH525" t="str">
        <f t="shared" si="26"/>
        <v>COMPLY</v>
      </c>
      <c r="BI525" t="str">
        <f>VLOOKUP(H525,Sheet2!$A$1:$B$270,2,FALSE)</f>
        <v>UBUNG</v>
      </c>
    </row>
    <row r="526" spans="1:61">
      <c r="A526">
        <v>592</v>
      </c>
      <c r="B526">
        <v>1002568919</v>
      </c>
      <c r="C526">
        <v>3</v>
      </c>
      <c r="D526" t="s">
        <v>59</v>
      </c>
      <c r="E526">
        <v>4</v>
      </c>
      <c r="F526" t="s">
        <v>223</v>
      </c>
      <c r="G526" t="s">
        <v>223</v>
      </c>
      <c r="H526" t="s">
        <v>827</v>
      </c>
      <c r="I526" t="s">
        <v>212</v>
      </c>
      <c r="J526" t="s">
        <v>213</v>
      </c>
      <c r="K526" t="s">
        <v>149</v>
      </c>
      <c r="M526" t="s">
        <v>76</v>
      </c>
      <c r="N526" t="s">
        <v>215</v>
      </c>
      <c r="O526" s="57">
        <v>46268.394675925927</v>
      </c>
      <c r="P526" s="57">
        <v>46268.655844907407</v>
      </c>
      <c r="Q526">
        <v>69378309</v>
      </c>
      <c r="S526">
        <v>146303629015</v>
      </c>
      <c r="T526" t="s">
        <v>2706</v>
      </c>
      <c r="U526" t="s">
        <v>2707</v>
      </c>
      <c r="V526" t="s">
        <v>2708</v>
      </c>
      <c r="Z526">
        <v>109.2554342</v>
      </c>
      <c r="AA526">
        <v>-7.4254781000000003</v>
      </c>
      <c r="AB526" t="s">
        <v>2709</v>
      </c>
      <c r="AC526" t="s">
        <v>284</v>
      </c>
      <c r="AL526" t="s">
        <v>217</v>
      </c>
      <c r="AM526" t="s">
        <v>2710</v>
      </c>
      <c r="AN526" t="s">
        <v>6</v>
      </c>
      <c r="AO526" s="57">
        <v>46090.402800925927</v>
      </c>
      <c r="AR526" t="s">
        <v>218</v>
      </c>
      <c r="AS526" t="s">
        <v>219</v>
      </c>
      <c r="AT526" t="s">
        <v>230</v>
      </c>
      <c r="AU526">
        <v>20260903</v>
      </c>
      <c r="AV526" t="s">
        <v>221</v>
      </c>
      <c r="AW526" t="s">
        <v>2711</v>
      </c>
      <c r="AX526" t="s">
        <v>222</v>
      </c>
      <c r="BA526" s="57">
        <v>46268.291666666664</v>
      </c>
      <c r="BB526" t="s">
        <v>2710</v>
      </c>
      <c r="BC526">
        <v>2026</v>
      </c>
      <c r="BD526">
        <v>9</v>
      </c>
      <c r="BE526">
        <v>3</v>
      </c>
      <c r="BF526" s="6">
        <f t="shared" si="24"/>
        <v>46268</v>
      </c>
      <c r="BG526">
        <f t="shared" si="25"/>
        <v>-0.29166666666424135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593</v>
      </c>
      <c r="B527">
        <v>1002568730</v>
      </c>
      <c r="C527">
        <v>3</v>
      </c>
      <c r="D527" t="s">
        <v>59</v>
      </c>
      <c r="E527">
        <v>4</v>
      </c>
      <c r="F527" t="s">
        <v>549</v>
      </c>
      <c r="G527" t="s">
        <v>849</v>
      </c>
      <c r="H527" t="s">
        <v>850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46268.356909722221</v>
      </c>
      <c r="P527" s="57">
        <v>46268.562349537038</v>
      </c>
      <c r="Q527">
        <v>69382728</v>
      </c>
      <c r="S527">
        <v>143135115205</v>
      </c>
      <c r="T527" t="s">
        <v>2712</v>
      </c>
      <c r="U527" t="s">
        <v>2713</v>
      </c>
      <c r="V527" t="s">
        <v>2714</v>
      </c>
      <c r="Z527">
        <v>110.7119841</v>
      </c>
      <c r="AA527">
        <v>-7.9710396000000001</v>
      </c>
      <c r="AB527" t="s">
        <v>2715</v>
      </c>
      <c r="AC527" t="s">
        <v>236</v>
      </c>
      <c r="AL527" t="s">
        <v>217</v>
      </c>
      <c r="AM527" t="s">
        <v>2716</v>
      </c>
      <c r="AN527" t="s">
        <v>6</v>
      </c>
      <c r="AO527" s="57">
        <v>46090.361134259256</v>
      </c>
      <c r="AP527" s="57">
        <v>46269.333333333336</v>
      </c>
      <c r="AR527" t="s">
        <v>218</v>
      </c>
      <c r="AS527" t="s">
        <v>902</v>
      </c>
      <c r="AT527" t="s">
        <v>230</v>
      </c>
      <c r="AU527">
        <v>20260903</v>
      </c>
      <c r="AV527" t="s">
        <v>221</v>
      </c>
      <c r="AW527" t="s">
        <v>920</v>
      </c>
      <c r="AX527" t="s">
        <v>222</v>
      </c>
      <c r="BA527" s="57">
        <v>46269.333333333336</v>
      </c>
      <c r="BB527" t="s">
        <v>2716</v>
      </c>
      <c r="BC527">
        <v>2026</v>
      </c>
      <c r="BD527">
        <v>9</v>
      </c>
      <c r="BE527">
        <v>3</v>
      </c>
      <c r="BF527" s="6">
        <f t="shared" si="24"/>
        <v>46268</v>
      </c>
      <c r="BG527">
        <f t="shared" si="25"/>
        <v>-1.3333333333357587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594</v>
      </c>
      <c r="B528">
        <v>1002568792</v>
      </c>
      <c r="C528">
        <v>3</v>
      </c>
      <c r="D528" t="s">
        <v>45</v>
      </c>
      <c r="E528">
        <v>5</v>
      </c>
      <c r="F528" t="s">
        <v>113</v>
      </c>
      <c r="G528" t="s">
        <v>113</v>
      </c>
      <c r="H528" t="s">
        <v>317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46268.370787037034</v>
      </c>
      <c r="P528" s="57">
        <v>46270.720648148148</v>
      </c>
      <c r="Q528">
        <v>69382762</v>
      </c>
      <c r="S528">
        <v>172503813801</v>
      </c>
      <c r="T528" t="s">
        <v>2928</v>
      </c>
      <c r="U528" t="s">
        <v>2929</v>
      </c>
      <c r="V528" t="s">
        <v>2930</v>
      </c>
      <c r="Z528">
        <v>123.6880128</v>
      </c>
      <c r="AA528">
        <v>-10.1471593</v>
      </c>
      <c r="AB528" t="s">
        <v>2931</v>
      </c>
      <c r="AC528" t="s">
        <v>236</v>
      </c>
      <c r="AL528" t="s">
        <v>217</v>
      </c>
      <c r="AM528" t="s">
        <v>2716</v>
      </c>
      <c r="AN528" t="s">
        <v>6</v>
      </c>
      <c r="AO528" s="57">
        <v>46090.37158564815</v>
      </c>
      <c r="AP528" s="57">
        <v>46269.333333333336</v>
      </c>
      <c r="AR528" t="s">
        <v>218</v>
      </c>
      <c r="AS528" t="s">
        <v>113</v>
      </c>
      <c r="AT528" t="s">
        <v>230</v>
      </c>
      <c r="AU528">
        <v>20260905</v>
      </c>
      <c r="AV528" t="s">
        <v>221</v>
      </c>
      <c r="AW528" t="s">
        <v>886</v>
      </c>
      <c r="AX528" t="s">
        <v>222</v>
      </c>
      <c r="BA528" s="57">
        <v>46269.333333333336</v>
      </c>
      <c r="BB528" t="s">
        <v>2716</v>
      </c>
      <c r="BC528">
        <v>2026</v>
      </c>
      <c r="BD528">
        <v>9</v>
      </c>
      <c r="BE528">
        <v>5</v>
      </c>
      <c r="BF528" s="6">
        <f t="shared" si="24"/>
        <v>46270</v>
      </c>
      <c r="BG528">
        <f t="shared" si="25"/>
        <v>0.66666666666424135</v>
      </c>
      <c r="BH528" t="str">
        <f t="shared" si="26"/>
        <v>COMPLY</v>
      </c>
      <c r="BI528" t="str">
        <f>VLOOKUP(H528,Sheet2!$A$1:$B$270,2,FALSE)</f>
        <v>KUPANG</v>
      </c>
    </row>
    <row r="529" spans="1:61">
      <c r="A529">
        <v>595</v>
      </c>
      <c r="B529">
        <v>1002570302</v>
      </c>
      <c r="C529">
        <v>3</v>
      </c>
      <c r="D529" t="s">
        <v>42</v>
      </c>
      <c r="E529">
        <v>5</v>
      </c>
      <c r="F529" t="s">
        <v>232</v>
      </c>
      <c r="G529" t="s">
        <v>101</v>
      </c>
      <c r="H529" t="s">
        <v>259</v>
      </c>
      <c r="I529" t="s">
        <v>212</v>
      </c>
      <c r="J529" t="s">
        <v>213</v>
      </c>
      <c r="K529" t="s">
        <v>149</v>
      </c>
      <c r="M529" t="s">
        <v>76</v>
      </c>
      <c r="N529" t="s">
        <v>215</v>
      </c>
      <c r="O529" s="57">
        <v>46268.660856481481</v>
      </c>
      <c r="P529" s="57">
        <v>46269.652002314811</v>
      </c>
      <c r="Q529">
        <v>69383349</v>
      </c>
      <c r="S529">
        <v>152316232581</v>
      </c>
      <c r="T529" t="s">
        <v>2290</v>
      </c>
      <c r="U529" t="s">
        <v>2291</v>
      </c>
      <c r="V529" t="s">
        <v>2292</v>
      </c>
      <c r="Z529">
        <v>112.74379980000001</v>
      </c>
      <c r="AA529">
        <v>-7.4632471000000002</v>
      </c>
      <c r="AB529" t="s">
        <v>2293</v>
      </c>
      <c r="AC529" t="s">
        <v>225</v>
      </c>
      <c r="AL529" t="s">
        <v>217</v>
      </c>
      <c r="AM529" t="s">
        <v>2294</v>
      </c>
      <c r="AN529" t="s">
        <v>6</v>
      </c>
      <c r="AO529" s="57">
        <v>46090.663425925923</v>
      </c>
      <c r="AP529" s="57">
        <v>46269.625</v>
      </c>
      <c r="AR529" t="s">
        <v>218</v>
      </c>
      <c r="AS529" t="s">
        <v>232</v>
      </c>
      <c r="AT529" t="s">
        <v>230</v>
      </c>
      <c r="AU529">
        <v>20260904</v>
      </c>
      <c r="AV529" t="s">
        <v>221</v>
      </c>
      <c r="AW529" t="s">
        <v>545</v>
      </c>
      <c r="AX529" t="s">
        <v>222</v>
      </c>
      <c r="BA529" s="57">
        <v>46269.625</v>
      </c>
      <c r="BB529" t="s">
        <v>2294</v>
      </c>
      <c r="BC529">
        <v>2026</v>
      </c>
      <c r="BD529">
        <v>9</v>
      </c>
      <c r="BE529">
        <v>4</v>
      </c>
      <c r="BF529" s="6">
        <f t="shared" si="24"/>
        <v>46269</v>
      </c>
      <c r="BG529">
        <f t="shared" si="25"/>
        <v>-0.625</v>
      </c>
      <c r="BH529" t="str">
        <f t="shared" si="26"/>
        <v>COMPLY</v>
      </c>
      <c r="BI529" t="str">
        <f>VLOOKUP(H529,Sheet2!$A$1:$B$270,2,FALSE)</f>
        <v>SIDOARJO</v>
      </c>
    </row>
    <row r="530" spans="1:61">
      <c r="A530">
        <v>596</v>
      </c>
      <c r="B530">
        <v>1002568760</v>
      </c>
      <c r="C530">
        <v>3</v>
      </c>
      <c r="D530" t="s">
        <v>55</v>
      </c>
      <c r="E530">
        <v>5</v>
      </c>
      <c r="F530" t="s">
        <v>307</v>
      </c>
      <c r="G530" t="s">
        <v>124</v>
      </c>
      <c r="H530" t="s">
        <v>329</v>
      </c>
      <c r="I530" t="s">
        <v>212</v>
      </c>
      <c r="J530" t="s">
        <v>213</v>
      </c>
      <c r="K530" t="s">
        <v>149</v>
      </c>
      <c r="L530" t="s">
        <v>1751</v>
      </c>
      <c r="M530" t="s">
        <v>76</v>
      </c>
      <c r="N530" t="s">
        <v>215</v>
      </c>
      <c r="O530" s="57">
        <v>46268.363159722219</v>
      </c>
      <c r="P530" s="57">
        <v>46269.782743055555</v>
      </c>
      <c r="Q530">
        <v>69381507</v>
      </c>
      <c r="R530">
        <v>3135938204</v>
      </c>
      <c r="S530">
        <v>152306253349</v>
      </c>
      <c r="T530" t="s">
        <v>2642</v>
      </c>
      <c r="U530" t="s">
        <v>2643</v>
      </c>
      <c r="V530" t="s">
        <v>2644</v>
      </c>
      <c r="Z530">
        <v>112.721474</v>
      </c>
      <c r="AA530">
        <v>-7.3137648000000004</v>
      </c>
      <c r="AB530" t="s">
        <v>2645</v>
      </c>
      <c r="AC530" t="s">
        <v>236</v>
      </c>
      <c r="AL530" t="s">
        <v>217</v>
      </c>
      <c r="AM530" t="s">
        <v>2646</v>
      </c>
      <c r="AN530" t="s">
        <v>6</v>
      </c>
      <c r="AO530" s="57">
        <v>46090.37158564815</v>
      </c>
      <c r="AP530" s="57">
        <v>46269.333333333336</v>
      </c>
      <c r="AR530" t="s">
        <v>218</v>
      </c>
      <c r="AS530" t="s">
        <v>916</v>
      </c>
      <c r="AT530" t="s">
        <v>230</v>
      </c>
      <c r="AU530">
        <v>20260904</v>
      </c>
      <c r="AV530" t="s">
        <v>221</v>
      </c>
      <c r="AW530" t="s">
        <v>2647</v>
      </c>
      <c r="AX530" t="s">
        <v>222</v>
      </c>
      <c r="BA530" s="57">
        <v>46269.333333333336</v>
      </c>
      <c r="BB530" t="s">
        <v>2646</v>
      </c>
      <c r="BC530">
        <v>2026</v>
      </c>
      <c r="BD530">
        <v>9</v>
      </c>
      <c r="BE530">
        <v>4</v>
      </c>
      <c r="BF530" s="6">
        <f t="shared" si="24"/>
        <v>46269</v>
      </c>
      <c r="BG530">
        <f t="shared" si="25"/>
        <v>-0.33333333333575865</v>
      </c>
      <c r="BH530" t="str">
        <f t="shared" si="26"/>
        <v>COMPLY</v>
      </c>
      <c r="BI530" t="str">
        <f>VLOOKUP(H530,Sheet2!$A$1:$B$270,2,FALSE)</f>
        <v>SURABAYA SELATAN</v>
      </c>
    </row>
    <row r="531" spans="1:61">
      <c r="A531">
        <v>597</v>
      </c>
      <c r="B531">
        <v>1002568705</v>
      </c>
      <c r="C531">
        <v>3</v>
      </c>
      <c r="D531" t="s">
        <v>38</v>
      </c>
      <c r="E531">
        <v>5</v>
      </c>
      <c r="F531" t="s">
        <v>90</v>
      </c>
      <c r="G531" t="s">
        <v>90</v>
      </c>
      <c r="H531" t="s">
        <v>470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46268.352048611108</v>
      </c>
      <c r="P531" s="57">
        <v>46268.520486111112</v>
      </c>
      <c r="Q531">
        <v>69382699</v>
      </c>
      <c r="S531">
        <v>152625207545</v>
      </c>
      <c r="T531" t="s">
        <v>2717</v>
      </c>
      <c r="U531" t="s">
        <v>2718</v>
      </c>
      <c r="V531" t="s">
        <v>2719</v>
      </c>
      <c r="Z531">
        <v>112.137177921831</v>
      </c>
      <c r="AA531">
        <v>-7.8247138493008697</v>
      </c>
      <c r="AB531" t="s">
        <v>2720</v>
      </c>
      <c r="AC531" t="s">
        <v>216</v>
      </c>
      <c r="AL531" t="s">
        <v>217</v>
      </c>
      <c r="AM531" t="s">
        <v>2721</v>
      </c>
      <c r="AN531" t="s">
        <v>6</v>
      </c>
      <c r="AO531" s="57">
        <v>46090.361134259256</v>
      </c>
      <c r="AP531" s="57">
        <v>46269.333333333336</v>
      </c>
      <c r="AR531" t="s">
        <v>218</v>
      </c>
      <c r="AS531" t="s">
        <v>556</v>
      </c>
      <c r="AT531" t="s">
        <v>230</v>
      </c>
      <c r="AU531">
        <v>20260903</v>
      </c>
      <c r="AV531" t="s">
        <v>221</v>
      </c>
      <c r="AW531" t="s">
        <v>882</v>
      </c>
      <c r="AX531" t="s">
        <v>222</v>
      </c>
      <c r="BA531" s="57">
        <v>46269.333333333336</v>
      </c>
      <c r="BB531" t="s">
        <v>2721</v>
      </c>
      <c r="BC531">
        <v>2026</v>
      </c>
      <c r="BD531">
        <v>9</v>
      </c>
      <c r="BE531">
        <v>3</v>
      </c>
      <c r="BF531" s="6">
        <f t="shared" si="24"/>
        <v>46268</v>
      </c>
      <c r="BG531">
        <f t="shared" si="25"/>
        <v>-1.3333333333357587</v>
      </c>
      <c r="BH531" t="str">
        <f t="shared" si="26"/>
        <v>COMPLY</v>
      </c>
      <c r="BI531" t="str">
        <f>VLOOKUP(H531,Sheet2!$A$1:$B$270,2,FALSE)</f>
        <v>KEDIRI</v>
      </c>
    </row>
    <row r="532" spans="1:61">
      <c r="A532">
        <v>598</v>
      </c>
      <c r="B532">
        <v>1002568780</v>
      </c>
      <c r="C532">
        <v>3</v>
      </c>
      <c r="D532" t="s">
        <v>38</v>
      </c>
      <c r="E532">
        <v>5</v>
      </c>
      <c r="F532" t="s">
        <v>90</v>
      </c>
      <c r="G532" t="s">
        <v>88</v>
      </c>
      <c r="H532" t="s">
        <v>455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46268.368703703702</v>
      </c>
      <c r="P532" s="57">
        <v>46269.52480324074</v>
      </c>
      <c r="Q532">
        <v>69382734</v>
      </c>
      <c r="S532">
        <v>152737203512</v>
      </c>
      <c r="T532" t="s">
        <v>2932</v>
      </c>
      <c r="U532" t="s">
        <v>2933</v>
      </c>
      <c r="V532" t="s">
        <v>2934</v>
      </c>
      <c r="Z532">
        <v>112.295130863785</v>
      </c>
      <c r="AA532">
        <v>-8.0148139516978194</v>
      </c>
      <c r="AB532" t="s">
        <v>2935</v>
      </c>
      <c r="AC532" t="s">
        <v>216</v>
      </c>
      <c r="AL532" t="s">
        <v>217</v>
      </c>
      <c r="AM532" t="s">
        <v>2936</v>
      </c>
      <c r="AN532" t="s">
        <v>6</v>
      </c>
      <c r="AO532" s="57">
        <v>46090.37158564815</v>
      </c>
      <c r="AP532" s="57">
        <v>46269.333333333336</v>
      </c>
      <c r="AR532" t="s">
        <v>218</v>
      </c>
      <c r="AS532" t="s">
        <v>558</v>
      </c>
      <c r="AT532" t="s">
        <v>230</v>
      </c>
      <c r="AU532">
        <v>20260904</v>
      </c>
      <c r="AV532" t="s">
        <v>221</v>
      </c>
      <c r="AW532" t="s">
        <v>884</v>
      </c>
      <c r="AX532" t="s">
        <v>222</v>
      </c>
      <c r="BA532" s="57">
        <v>46269.333333333336</v>
      </c>
      <c r="BB532" t="s">
        <v>2936</v>
      </c>
      <c r="BC532">
        <v>2026</v>
      </c>
      <c r="BD532">
        <v>9</v>
      </c>
      <c r="BE532">
        <v>4</v>
      </c>
      <c r="BF532" s="6">
        <f t="shared" si="24"/>
        <v>46269</v>
      </c>
      <c r="BG532">
        <f t="shared" si="25"/>
        <v>-0.33333333333575865</v>
      </c>
      <c r="BH532" t="str">
        <f t="shared" si="26"/>
        <v>COMPLY</v>
      </c>
      <c r="BI532" t="str">
        <f>VLOOKUP(H532,Sheet2!$A$1:$B$270,2,FALSE)</f>
        <v>BLITAR</v>
      </c>
    </row>
    <row r="533" spans="1:61">
      <c r="A533">
        <v>599</v>
      </c>
      <c r="B533">
        <v>1002569487</v>
      </c>
      <c r="C533">
        <v>3</v>
      </c>
      <c r="D533" t="s">
        <v>45</v>
      </c>
      <c r="E533">
        <v>5</v>
      </c>
      <c r="F533" t="s">
        <v>113</v>
      </c>
      <c r="G533" t="s">
        <v>113</v>
      </c>
      <c r="H533" t="s">
        <v>317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46268.492314814815</v>
      </c>
      <c r="P533" s="57">
        <v>46269.58525462963</v>
      </c>
      <c r="Q533">
        <v>69383023</v>
      </c>
      <c r="S533">
        <v>172503813802</v>
      </c>
      <c r="T533" t="s">
        <v>2937</v>
      </c>
      <c r="U533" t="s">
        <v>2938</v>
      </c>
      <c r="V533" t="s">
        <v>2939</v>
      </c>
      <c r="Z533">
        <v>123.64565469324501</v>
      </c>
      <c r="AA533">
        <v>-10.178190498798999</v>
      </c>
      <c r="AB533" t="s">
        <v>2940</v>
      </c>
      <c r="AC533" t="s">
        <v>216</v>
      </c>
      <c r="AL533" t="s">
        <v>217</v>
      </c>
      <c r="AM533" t="s">
        <v>2941</v>
      </c>
      <c r="AN533" t="s">
        <v>6</v>
      </c>
      <c r="AO533" s="57">
        <v>46090.496493055558</v>
      </c>
      <c r="AP533" s="57">
        <v>46269.333333333336</v>
      </c>
      <c r="AR533" t="s">
        <v>218</v>
      </c>
      <c r="AS533" t="s">
        <v>113</v>
      </c>
      <c r="AT533" t="s">
        <v>230</v>
      </c>
      <c r="AU533">
        <v>20260904</v>
      </c>
      <c r="AV533" t="s">
        <v>221</v>
      </c>
      <c r="AW533" t="s">
        <v>889</v>
      </c>
      <c r="AX533" t="s">
        <v>222</v>
      </c>
      <c r="BA533" s="57">
        <v>46269.333333333336</v>
      </c>
      <c r="BB533" t="s">
        <v>2941</v>
      </c>
      <c r="BC533">
        <v>2026</v>
      </c>
      <c r="BD533">
        <v>9</v>
      </c>
      <c r="BE533">
        <v>4</v>
      </c>
      <c r="BF533" s="6">
        <f t="shared" si="24"/>
        <v>46269</v>
      </c>
      <c r="BG533">
        <f t="shared" si="25"/>
        <v>-0.33333333333575865</v>
      </c>
      <c r="BH533" t="str">
        <f t="shared" si="26"/>
        <v>COMPLY</v>
      </c>
      <c r="BI533" t="str">
        <f>VLOOKUP(H533,Sheet2!$A$1:$B$270,2,FALSE)</f>
        <v>KUPANG</v>
      </c>
    </row>
    <row r="534" spans="1:61">
      <c r="A534">
        <v>600</v>
      </c>
      <c r="B534">
        <v>1002569957</v>
      </c>
      <c r="C534">
        <v>3</v>
      </c>
      <c r="D534" t="s">
        <v>42</v>
      </c>
      <c r="E534">
        <v>5</v>
      </c>
      <c r="F534" t="s">
        <v>102</v>
      </c>
      <c r="G534" t="s">
        <v>99</v>
      </c>
      <c r="H534" t="s">
        <v>375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46268.597870370373</v>
      </c>
      <c r="P534" s="57">
        <v>46269.657569444447</v>
      </c>
      <c r="Q534">
        <v>69383243</v>
      </c>
      <c r="S534">
        <v>152524211212</v>
      </c>
      <c r="T534" t="s">
        <v>2295</v>
      </c>
      <c r="U534" t="s">
        <v>2296</v>
      </c>
      <c r="V534" t="s">
        <v>2297</v>
      </c>
      <c r="Z534">
        <v>114.228462092578</v>
      </c>
      <c r="AA534">
        <v>-8.4338991112268804</v>
      </c>
      <c r="AB534" t="s">
        <v>2298</v>
      </c>
      <c r="AC534" t="s">
        <v>216</v>
      </c>
      <c r="AL534" t="s">
        <v>217</v>
      </c>
      <c r="AM534" t="s">
        <v>2299</v>
      </c>
      <c r="AN534" t="s">
        <v>6</v>
      </c>
      <c r="AO534" s="57">
        <v>46090.600821759261</v>
      </c>
      <c r="AP534" s="57">
        <v>46269.541666666664</v>
      </c>
      <c r="AR534" t="s">
        <v>218</v>
      </c>
      <c r="AS534" t="s">
        <v>568</v>
      </c>
      <c r="AT534" t="s">
        <v>230</v>
      </c>
      <c r="AU534">
        <v>20260904</v>
      </c>
      <c r="AV534" t="s">
        <v>221</v>
      </c>
      <c r="AW534" t="s">
        <v>883</v>
      </c>
      <c r="AX534" t="s">
        <v>222</v>
      </c>
      <c r="BA534" s="57">
        <v>46269.541666666664</v>
      </c>
      <c r="BB534" t="s">
        <v>2299</v>
      </c>
      <c r="BC534">
        <v>2026</v>
      </c>
      <c r="BD534">
        <v>9</v>
      </c>
      <c r="BE534">
        <v>4</v>
      </c>
      <c r="BF534" s="6">
        <f t="shared" si="24"/>
        <v>46269</v>
      </c>
      <c r="BG534">
        <f t="shared" si="25"/>
        <v>-0.54166666666424135</v>
      </c>
      <c r="BH534" t="str">
        <f t="shared" si="26"/>
        <v>COMPLY</v>
      </c>
      <c r="BI534" t="str">
        <f>VLOOKUP(H534,Sheet2!$A$1:$B$270,2,FALSE)</f>
        <v>BANYUWANGI</v>
      </c>
    </row>
    <row r="535" spans="1:61">
      <c r="A535">
        <v>601</v>
      </c>
      <c r="B535">
        <v>1002569445</v>
      </c>
      <c r="C535">
        <v>3</v>
      </c>
      <c r="D535" t="s">
        <v>42</v>
      </c>
      <c r="E535">
        <v>5</v>
      </c>
      <c r="F535" t="s">
        <v>102</v>
      </c>
      <c r="G535" t="s">
        <v>99</v>
      </c>
      <c r="H535" t="s">
        <v>281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46268.486192129632</v>
      </c>
      <c r="P535" s="57">
        <v>46269.349074074074</v>
      </c>
      <c r="Q535">
        <v>69383008</v>
      </c>
      <c r="S535">
        <v>152519204342</v>
      </c>
      <c r="T535" t="s">
        <v>2722</v>
      </c>
      <c r="U535" t="s">
        <v>2723</v>
      </c>
      <c r="V535" t="s">
        <v>2724</v>
      </c>
      <c r="Z535">
        <v>114.1468156</v>
      </c>
      <c r="AA535">
        <v>-8.3672071999999993</v>
      </c>
      <c r="AB535" t="s">
        <v>2725</v>
      </c>
      <c r="AC535" t="s">
        <v>236</v>
      </c>
      <c r="AL535" t="s">
        <v>217</v>
      </c>
      <c r="AM535" t="s">
        <v>2726</v>
      </c>
      <c r="AN535" t="s">
        <v>6</v>
      </c>
      <c r="AO535" s="57">
        <v>46090.496493055558</v>
      </c>
      <c r="AP535" s="57">
        <v>46269.333333333336</v>
      </c>
      <c r="AR535" t="s">
        <v>218</v>
      </c>
      <c r="AS535" t="s">
        <v>568</v>
      </c>
      <c r="AT535" t="s">
        <v>230</v>
      </c>
      <c r="AU535">
        <v>20260904</v>
      </c>
      <c r="AV535" t="s">
        <v>221</v>
      </c>
      <c r="AW535" t="s">
        <v>885</v>
      </c>
      <c r="AX535" t="s">
        <v>222</v>
      </c>
      <c r="BA535" s="57">
        <v>46269.333333333336</v>
      </c>
      <c r="BB535" t="s">
        <v>2726</v>
      </c>
      <c r="BC535">
        <v>2026</v>
      </c>
      <c r="BD535">
        <v>9</v>
      </c>
      <c r="BE535">
        <v>4</v>
      </c>
      <c r="BF535" s="6">
        <f t="shared" si="24"/>
        <v>46269</v>
      </c>
      <c r="BG535">
        <f t="shared" si="25"/>
        <v>-0.33333333333575865</v>
      </c>
      <c r="BH535" t="str">
        <f t="shared" si="26"/>
        <v>COMPLY</v>
      </c>
      <c r="BI535" t="str">
        <f>VLOOKUP(H535,Sheet2!$A$1:$B$270,2,FALSE)</f>
        <v>BANYUWANGI</v>
      </c>
    </row>
    <row r="536" spans="1:61">
      <c r="A536">
        <v>602</v>
      </c>
      <c r="B536">
        <v>1002569485</v>
      </c>
      <c r="C536">
        <v>3</v>
      </c>
      <c r="D536" t="s">
        <v>59</v>
      </c>
      <c r="E536">
        <v>4</v>
      </c>
      <c r="F536" t="s">
        <v>242</v>
      </c>
      <c r="G536" t="s">
        <v>1540</v>
      </c>
      <c r="H536" t="s">
        <v>1541</v>
      </c>
      <c r="I536" t="s">
        <v>212</v>
      </c>
      <c r="J536" t="s">
        <v>213</v>
      </c>
      <c r="K536" t="s">
        <v>149</v>
      </c>
      <c r="M536" t="s">
        <v>76</v>
      </c>
      <c r="N536" t="s">
        <v>215</v>
      </c>
      <c r="O536" s="57">
        <v>46268.493101851855</v>
      </c>
      <c r="P536" s="57">
        <v>46268.591574074075</v>
      </c>
      <c r="Q536">
        <v>69377249</v>
      </c>
      <c r="S536">
        <v>141373127374</v>
      </c>
      <c r="T536" t="s">
        <v>2727</v>
      </c>
      <c r="U536" t="s">
        <v>2728</v>
      </c>
      <c r="V536" t="s">
        <v>2729</v>
      </c>
      <c r="Z536">
        <v>109.9118476</v>
      </c>
      <c r="AA536">
        <v>-7.2078765999999996</v>
      </c>
      <c r="AB536" t="s">
        <v>2730</v>
      </c>
      <c r="AC536" t="s">
        <v>284</v>
      </c>
      <c r="AL536" t="s">
        <v>217</v>
      </c>
      <c r="AM536" t="s">
        <v>2731</v>
      </c>
      <c r="AN536" t="s">
        <v>6</v>
      </c>
      <c r="AO536" s="57">
        <v>46090.496493055558</v>
      </c>
      <c r="AR536" t="s">
        <v>218</v>
      </c>
      <c r="AS536" t="s">
        <v>219</v>
      </c>
      <c r="AT536" t="s">
        <v>230</v>
      </c>
      <c r="AU536">
        <v>20260903</v>
      </c>
      <c r="AV536" t="s">
        <v>221</v>
      </c>
      <c r="AW536" t="s">
        <v>2732</v>
      </c>
      <c r="AX536" t="s">
        <v>222</v>
      </c>
      <c r="BA536" s="57">
        <v>46268.291666666664</v>
      </c>
      <c r="BB536" t="s">
        <v>2731</v>
      </c>
      <c r="BC536">
        <v>2026</v>
      </c>
      <c r="BD536">
        <v>9</v>
      </c>
      <c r="BE536">
        <v>3</v>
      </c>
      <c r="BF536" s="6">
        <f t="shared" si="24"/>
        <v>46268</v>
      </c>
      <c r="BG536">
        <f t="shared" si="25"/>
        <v>-0.29166666666424135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603</v>
      </c>
      <c r="B537">
        <v>1002570113</v>
      </c>
      <c r="C537">
        <v>3</v>
      </c>
      <c r="D537" t="s">
        <v>51</v>
      </c>
      <c r="E537">
        <v>4</v>
      </c>
      <c r="F537" t="s">
        <v>234</v>
      </c>
      <c r="G537" t="s">
        <v>562</v>
      </c>
      <c r="H537" t="s">
        <v>588</v>
      </c>
      <c r="I537" t="s">
        <v>212</v>
      </c>
      <c r="J537" t="s">
        <v>213</v>
      </c>
      <c r="K537" t="s">
        <v>149</v>
      </c>
      <c r="M537" t="s">
        <v>76</v>
      </c>
      <c r="N537" t="s">
        <v>215</v>
      </c>
      <c r="O537" s="57">
        <v>46268.624884259261</v>
      </c>
      <c r="P537" s="57">
        <v>46270.738506944443</v>
      </c>
      <c r="Q537">
        <v>69383292</v>
      </c>
      <c r="S537">
        <v>142505403742</v>
      </c>
      <c r="T537" t="s">
        <v>2300</v>
      </c>
      <c r="U537" t="s">
        <v>2301</v>
      </c>
      <c r="V537" t="s">
        <v>2302</v>
      </c>
      <c r="Z537">
        <v>110.77962770000001</v>
      </c>
      <c r="AA537">
        <v>-7.5337966999999999</v>
      </c>
      <c r="AB537" t="s">
        <v>2303</v>
      </c>
      <c r="AC537" t="s">
        <v>229</v>
      </c>
      <c r="AL537" t="s">
        <v>217</v>
      </c>
      <c r="AM537" t="s">
        <v>2304</v>
      </c>
      <c r="AN537" t="s">
        <v>6</v>
      </c>
      <c r="AO537" s="57">
        <v>46090.64261574074</v>
      </c>
      <c r="AP537" s="57">
        <v>46270.541666666664</v>
      </c>
      <c r="AR537" t="s">
        <v>218</v>
      </c>
      <c r="AS537" t="s">
        <v>219</v>
      </c>
      <c r="AT537" t="s">
        <v>230</v>
      </c>
      <c r="AU537">
        <v>20260905</v>
      </c>
      <c r="AV537" t="s">
        <v>221</v>
      </c>
      <c r="AW537" t="s">
        <v>828</v>
      </c>
      <c r="AX537" t="s">
        <v>222</v>
      </c>
      <c r="BA537" s="57">
        <v>46270.541666666664</v>
      </c>
      <c r="BB537" t="s">
        <v>2304</v>
      </c>
      <c r="BC537">
        <v>2026</v>
      </c>
      <c r="BD537">
        <v>9</v>
      </c>
      <c r="BE537">
        <v>5</v>
      </c>
      <c r="BF537" s="6">
        <f t="shared" si="24"/>
        <v>46270</v>
      </c>
      <c r="BG537">
        <f t="shared" si="25"/>
        <v>-0.54166666666424135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604</v>
      </c>
      <c r="B538">
        <v>1002569307</v>
      </c>
      <c r="C538">
        <v>3</v>
      </c>
      <c r="D538" t="s">
        <v>49</v>
      </c>
      <c r="E538">
        <v>4</v>
      </c>
      <c r="F538" t="s">
        <v>245</v>
      </c>
      <c r="G538" t="s">
        <v>246</v>
      </c>
      <c r="H538" t="s">
        <v>1955</v>
      </c>
      <c r="I538" t="s">
        <v>212</v>
      </c>
      <c r="J538" t="s">
        <v>213</v>
      </c>
      <c r="K538" t="s">
        <v>149</v>
      </c>
      <c r="M538" t="s">
        <v>76</v>
      </c>
      <c r="N538" t="s">
        <v>215</v>
      </c>
      <c r="O538" s="57">
        <v>46268.465694444443</v>
      </c>
      <c r="P538" s="57">
        <v>46268.506342592591</v>
      </c>
      <c r="Q538">
        <v>69378879</v>
      </c>
      <c r="S538">
        <v>142426803290</v>
      </c>
      <c r="T538" t="s">
        <v>2733</v>
      </c>
      <c r="U538" t="s">
        <v>2734</v>
      </c>
      <c r="V538" t="s">
        <v>2735</v>
      </c>
      <c r="Z538">
        <v>110.31925200000001</v>
      </c>
      <c r="AA538">
        <v>-7.0226050000000004</v>
      </c>
      <c r="AB538" t="s">
        <v>2736</v>
      </c>
      <c r="AC538" t="s">
        <v>225</v>
      </c>
      <c r="AL538" t="s">
        <v>217</v>
      </c>
      <c r="AM538" t="s">
        <v>2737</v>
      </c>
      <c r="AN538" t="s">
        <v>6</v>
      </c>
      <c r="AO538" s="57">
        <v>46090.475925925923</v>
      </c>
      <c r="AR538" t="s">
        <v>218</v>
      </c>
      <c r="AS538" t="s">
        <v>1961</v>
      </c>
      <c r="AT538" t="s">
        <v>230</v>
      </c>
      <c r="AU538">
        <v>20260903</v>
      </c>
      <c r="AV538" t="s">
        <v>221</v>
      </c>
      <c r="AW538" t="s">
        <v>544</v>
      </c>
      <c r="AX538" t="s">
        <v>222</v>
      </c>
      <c r="BA538" s="57">
        <v>46268.291666666664</v>
      </c>
      <c r="BB538" t="s">
        <v>2737</v>
      </c>
      <c r="BC538">
        <v>2026</v>
      </c>
      <c r="BD538">
        <v>9</v>
      </c>
      <c r="BE538">
        <v>3</v>
      </c>
      <c r="BF538" s="6">
        <f t="shared" si="24"/>
        <v>46268</v>
      </c>
      <c r="BG538">
        <f t="shared" si="25"/>
        <v>-0.29166666666424135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605</v>
      </c>
      <c r="B539">
        <v>1002570225</v>
      </c>
      <c r="C539">
        <v>3</v>
      </c>
      <c r="D539" t="s">
        <v>45</v>
      </c>
      <c r="E539">
        <v>5</v>
      </c>
      <c r="F539" t="s">
        <v>210</v>
      </c>
      <c r="G539" t="s">
        <v>118</v>
      </c>
      <c r="H539" t="s">
        <v>478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46268.647719907407</v>
      </c>
      <c r="P539" s="57">
        <v>46268.799305555556</v>
      </c>
      <c r="Q539">
        <v>69367383</v>
      </c>
      <c r="S539">
        <v>172607203857</v>
      </c>
      <c r="T539" t="s">
        <v>2738</v>
      </c>
      <c r="U539" t="s">
        <v>2739</v>
      </c>
      <c r="V539" t="s">
        <v>2740</v>
      </c>
      <c r="Z539">
        <v>116.9409467</v>
      </c>
      <c r="AA539">
        <v>-8.5214402000000007</v>
      </c>
      <c r="AB539" t="s">
        <v>2741</v>
      </c>
      <c r="AC539" t="s">
        <v>216</v>
      </c>
      <c r="AL539" t="s">
        <v>217</v>
      </c>
      <c r="AM539" t="s">
        <v>2742</v>
      </c>
      <c r="AN539" t="s">
        <v>6</v>
      </c>
      <c r="AO539" s="57">
        <v>46090.652951388889</v>
      </c>
      <c r="AR539" t="s">
        <v>218</v>
      </c>
      <c r="AS539" t="s">
        <v>901</v>
      </c>
      <c r="AT539" t="s">
        <v>230</v>
      </c>
      <c r="AU539">
        <v>20260903</v>
      </c>
      <c r="AV539" t="s">
        <v>221</v>
      </c>
      <c r="AW539" t="s">
        <v>545</v>
      </c>
      <c r="AX539" t="s">
        <v>222</v>
      </c>
      <c r="BA539" s="57">
        <v>46268.291666666664</v>
      </c>
      <c r="BB539" t="s">
        <v>2742</v>
      </c>
      <c r="BC539">
        <v>2026</v>
      </c>
      <c r="BD539">
        <v>9</v>
      </c>
      <c r="BE539">
        <v>3</v>
      </c>
      <c r="BF539" s="6">
        <f t="shared" si="24"/>
        <v>46268</v>
      </c>
      <c r="BG539">
        <f t="shared" si="25"/>
        <v>-0.29166666666424135</v>
      </c>
      <c r="BH539" t="str">
        <f t="shared" si="26"/>
        <v>COMPLY</v>
      </c>
      <c r="BI539" t="str">
        <f>VLOOKUP(H539,Sheet2!$A$1:$B$270,2,FALSE)</f>
        <v>SUMBAWA</v>
      </c>
    </row>
    <row r="540" spans="1:61">
      <c r="A540">
        <v>606</v>
      </c>
      <c r="B540">
        <v>1002569372</v>
      </c>
      <c r="C540">
        <v>3</v>
      </c>
      <c r="D540" t="s">
        <v>59</v>
      </c>
      <c r="E540">
        <v>4</v>
      </c>
      <c r="F540" t="s">
        <v>223</v>
      </c>
      <c r="G540" t="s">
        <v>2310</v>
      </c>
      <c r="H540" t="s">
        <v>2311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46268.473576388889</v>
      </c>
      <c r="P540" s="57">
        <v>46269.576018518521</v>
      </c>
      <c r="Q540">
        <v>69382976</v>
      </c>
      <c r="S540">
        <v>143363112484</v>
      </c>
      <c r="T540" t="s">
        <v>2312</v>
      </c>
      <c r="U540" t="s">
        <v>5182</v>
      </c>
      <c r="V540" t="s">
        <v>2313</v>
      </c>
      <c r="Z540">
        <v>109.3672704</v>
      </c>
      <c r="AA540">
        <v>-7.3913900000000003</v>
      </c>
      <c r="AB540" t="s">
        <v>2314</v>
      </c>
      <c r="AC540" t="s">
        <v>236</v>
      </c>
      <c r="AL540" t="s">
        <v>217</v>
      </c>
      <c r="AM540" t="s">
        <v>2315</v>
      </c>
      <c r="AN540" t="s">
        <v>6</v>
      </c>
      <c r="AO540" s="57">
        <v>46090.475925925923</v>
      </c>
      <c r="AP540" s="57">
        <v>46270.375</v>
      </c>
      <c r="AR540" t="s">
        <v>218</v>
      </c>
      <c r="AS540" t="s">
        <v>219</v>
      </c>
      <c r="AT540" t="s">
        <v>230</v>
      </c>
      <c r="AU540">
        <v>20260904</v>
      </c>
      <c r="AV540" t="s">
        <v>221</v>
      </c>
      <c r="AW540" t="s">
        <v>886</v>
      </c>
      <c r="AX540" t="s">
        <v>222</v>
      </c>
      <c r="BA540" s="57">
        <v>46270.375</v>
      </c>
      <c r="BB540" t="s">
        <v>2315</v>
      </c>
      <c r="BC540">
        <v>2026</v>
      </c>
      <c r="BD540">
        <v>9</v>
      </c>
      <c r="BE540">
        <v>4</v>
      </c>
      <c r="BF540" s="6">
        <f t="shared" si="24"/>
        <v>46269</v>
      </c>
      <c r="BG540">
        <f t="shared" si="25"/>
        <v>-1.375</v>
      </c>
      <c r="BH540" t="str">
        <f t="shared" si="26"/>
        <v>COMPLY</v>
      </c>
      <c r="BI540" t="e">
        <f>VLOOKUP(H540,Sheet2!$A$1:$B$270,2,FALSE)</f>
        <v>#N/A</v>
      </c>
    </row>
    <row r="541" spans="1:61">
      <c r="A541">
        <v>607</v>
      </c>
      <c r="B541">
        <v>1002569329</v>
      </c>
      <c r="C541">
        <v>3</v>
      </c>
      <c r="D541" t="s">
        <v>38</v>
      </c>
      <c r="E541">
        <v>5</v>
      </c>
      <c r="F541" t="s">
        <v>92</v>
      </c>
      <c r="G541" t="s">
        <v>94</v>
      </c>
      <c r="H541" t="s">
        <v>442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46268.466620370367</v>
      </c>
      <c r="P541" s="57">
        <v>46269.540937500002</v>
      </c>
      <c r="Q541">
        <v>69382967</v>
      </c>
      <c r="S541">
        <v>152635205089</v>
      </c>
      <c r="T541" t="s">
        <v>2947</v>
      </c>
      <c r="U541" t="s">
        <v>2948</v>
      </c>
      <c r="V541" t="s">
        <v>2949</v>
      </c>
      <c r="Z541">
        <v>111.171077</v>
      </c>
      <c r="AA541">
        <v>-7.488645</v>
      </c>
      <c r="AB541" t="s">
        <v>2950</v>
      </c>
      <c r="AC541" t="s">
        <v>236</v>
      </c>
      <c r="AL541" t="s">
        <v>217</v>
      </c>
      <c r="AM541" t="s">
        <v>2951</v>
      </c>
      <c r="AN541" t="s">
        <v>6</v>
      </c>
      <c r="AO541" s="57">
        <v>46090.475925925923</v>
      </c>
      <c r="AP541" s="57">
        <v>46269.333333333336</v>
      </c>
      <c r="AR541" t="s">
        <v>218</v>
      </c>
      <c r="AS541" t="s">
        <v>219</v>
      </c>
      <c r="AT541" t="s">
        <v>344</v>
      </c>
      <c r="AU541">
        <v>20260904</v>
      </c>
      <c r="AV541" t="s">
        <v>221</v>
      </c>
      <c r="AW541" t="s">
        <v>888</v>
      </c>
      <c r="AX541" t="s">
        <v>222</v>
      </c>
      <c r="BA541" s="57">
        <v>46269.333333333336</v>
      </c>
      <c r="BB541" t="s">
        <v>2951</v>
      </c>
      <c r="BC541">
        <v>2026</v>
      </c>
      <c r="BD541">
        <v>9</v>
      </c>
      <c r="BE541">
        <v>4</v>
      </c>
      <c r="BF541" s="6">
        <f t="shared" si="24"/>
        <v>46269</v>
      </c>
      <c r="BG541">
        <f t="shared" si="25"/>
        <v>-0.33333333333575865</v>
      </c>
      <c r="BH541" t="str">
        <f t="shared" si="26"/>
        <v>COMPLY</v>
      </c>
      <c r="BI541" t="str">
        <f>VLOOKUP(H541,Sheet2!$A$1:$B$270,2,FALSE)</f>
        <v>MADIUN</v>
      </c>
    </row>
    <row r="542" spans="1:61">
      <c r="A542">
        <v>609</v>
      </c>
      <c r="B542">
        <v>1002569348</v>
      </c>
      <c r="C542">
        <v>3</v>
      </c>
      <c r="D542" t="s">
        <v>45</v>
      </c>
      <c r="E542">
        <v>5</v>
      </c>
      <c r="F542" t="s">
        <v>210</v>
      </c>
      <c r="G542" t="s">
        <v>116</v>
      </c>
      <c r="H542" t="s">
        <v>358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46268.47079861111</v>
      </c>
      <c r="P542" s="57">
        <v>46270.524965277778</v>
      </c>
      <c r="Q542">
        <v>69382986</v>
      </c>
      <c r="S542">
        <v>172619203312</v>
      </c>
      <c r="T542" t="s">
        <v>2326</v>
      </c>
      <c r="U542" t="s">
        <v>2327</v>
      </c>
      <c r="V542" t="s">
        <v>2328</v>
      </c>
      <c r="Z542">
        <v>116.5328341</v>
      </c>
      <c r="AA542">
        <v>-8.5636472000000001</v>
      </c>
      <c r="AB542" t="s">
        <v>2329</v>
      </c>
      <c r="AC542" t="s">
        <v>216</v>
      </c>
      <c r="AL542" t="s">
        <v>217</v>
      </c>
      <c r="AM542" t="s">
        <v>2330</v>
      </c>
      <c r="AN542" t="s">
        <v>6</v>
      </c>
      <c r="AO542" s="57">
        <v>46090.475925925923</v>
      </c>
      <c r="AP542" s="57">
        <v>46271.625</v>
      </c>
      <c r="AR542" t="s">
        <v>218</v>
      </c>
      <c r="AS542" t="s">
        <v>1710</v>
      </c>
      <c r="AT542" t="s">
        <v>230</v>
      </c>
      <c r="AU542">
        <v>20260905</v>
      </c>
      <c r="AV542" t="s">
        <v>221</v>
      </c>
      <c r="AW542" t="s">
        <v>2331</v>
      </c>
      <c r="AX542" t="s">
        <v>222</v>
      </c>
      <c r="BA542" s="57">
        <v>46271.625</v>
      </c>
      <c r="BB542" t="s">
        <v>2330</v>
      </c>
      <c r="BC542">
        <v>2026</v>
      </c>
      <c r="BD542">
        <v>9</v>
      </c>
      <c r="BE542">
        <v>5</v>
      </c>
      <c r="BF542" s="6">
        <f t="shared" si="24"/>
        <v>46270</v>
      </c>
      <c r="BG542">
        <f t="shared" si="25"/>
        <v>-1.625</v>
      </c>
      <c r="BH542" t="str">
        <f t="shared" si="26"/>
        <v>COMPLY</v>
      </c>
      <c r="BI542" t="str">
        <f>VLOOKUP(H542,Sheet2!$A$1:$B$270,2,FALSE)</f>
        <v>SELONG</v>
      </c>
    </row>
    <row r="543" spans="1:61">
      <c r="A543">
        <v>610</v>
      </c>
      <c r="B543">
        <v>1002570194</v>
      </c>
      <c r="C543">
        <v>3</v>
      </c>
      <c r="D543" t="s">
        <v>38</v>
      </c>
      <c r="E543">
        <v>5</v>
      </c>
      <c r="F543" t="s">
        <v>90</v>
      </c>
      <c r="G543" t="s">
        <v>93</v>
      </c>
      <c r="H543" t="s">
        <v>381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46268.642314814817</v>
      </c>
      <c r="P543" s="57">
        <v>46269.441145833334</v>
      </c>
      <c r="Q543">
        <v>69383307</v>
      </c>
      <c r="S543">
        <v>152615203389</v>
      </c>
      <c r="T543" t="s">
        <v>2743</v>
      </c>
      <c r="U543" t="s">
        <v>2744</v>
      </c>
      <c r="V543" t="s">
        <v>2745</v>
      </c>
      <c r="Z543">
        <v>112.111769</v>
      </c>
      <c r="AA543">
        <v>-7.5733870000000003</v>
      </c>
      <c r="AB543" t="s">
        <v>2746</v>
      </c>
      <c r="AC543" t="s">
        <v>236</v>
      </c>
      <c r="AL543" t="s">
        <v>217</v>
      </c>
      <c r="AM543" t="s">
        <v>2747</v>
      </c>
      <c r="AN543" t="s">
        <v>6</v>
      </c>
      <c r="AO543" s="57">
        <v>46090.652951388889</v>
      </c>
      <c r="AP543" s="57">
        <v>46269.541666666664</v>
      </c>
      <c r="AR543" t="s">
        <v>218</v>
      </c>
      <c r="AS543" t="s">
        <v>589</v>
      </c>
      <c r="AT543" t="s">
        <v>230</v>
      </c>
      <c r="AU543">
        <v>20260904</v>
      </c>
      <c r="AV543" t="s">
        <v>221</v>
      </c>
      <c r="AW543" t="s">
        <v>887</v>
      </c>
      <c r="AX543" t="s">
        <v>222</v>
      </c>
      <c r="BA543" s="57">
        <v>46269.541666666664</v>
      </c>
      <c r="BB543" t="s">
        <v>2747</v>
      </c>
      <c r="BC543">
        <v>2026</v>
      </c>
      <c r="BD543">
        <v>9</v>
      </c>
      <c r="BE543">
        <v>4</v>
      </c>
      <c r="BF543" s="6">
        <f t="shared" si="24"/>
        <v>46269</v>
      </c>
      <c r="BG543">
        <f t="shared" si="25"/>
        <v>-0.54166666666424135</v>
      </c>
      <c r="BH543" t="str">
        <f t="shared" si="26"/>
        <v>COMPLY</v>
      </c>
      <c r="BI543" t="str">
        <f>VLOOKUP(H543,Sheet2!$A$1:$B$270,2,FALSE)</f>
        <v>NGANJUK</v>
      </c>
    </row>
    <row r="544" spans="1:61">
      <c r="A544">
        <v>613</v>
      </c>
      <c r="B544">
        <v>1002570218</v>
      </c>
      <c r="C544">
        <v>3</v>
      </c>
      <c r="D544" t="s">
        <v>51</v>
      </c>
      <c r="E544">
        <v>4</v>
      </c>
      <c r="F544" t="s">
        <v>234</v>
      </c>
      <c r="G544" t="s">
        <v>1765</v>
      </c>
      <c r="H544" t="s">
        <v>2748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46268.645798611113</v>
      </c>
      <c r="P544" s="57">
        <v>46268.874143518522</v>
      </c>
      <c r="Q544">
        <v>69383329</v>
      </c>
      <c r="S544">
        <v>143592109526</v>
      </c>
      <c r="T544" t="s">
        <v>2749</v>
      </c>
      <c r="U544" t="s">
        <v>2750</v>
      </c>
      <c r="V544" t="s">
        <v>2751</v>
      </c>
      <c r="Z544">
        <v>110.67418410000001</v>
      </c>
      <c r="AA544">
        <v>-7.6588589999999996</v>
      </c>
      <c r="AB544" t="s">
        <v>2752</v>
      </c>
      <c r="AC544" t="s">
        <v>236</v>
      </c>
      <c r="AL544" t="s">
        <v>217</v>
      </c>
      <c r="AM544" t="s">
        <v>2753</v>
      </c>
      <c r="AN544" t="s">
        <v>6</v>
      </c>
      <c r="AO544" s="57">
        <v>46090.652951388889</v>
      </c>
      <c r="AP544" s="57">
        <v>46269.541666666664</v>
      </c>
      <c r="AR544" t="s">
        <v>218</v>
      </c>
      <c r="AS544" t="s">
        <v>2754</v>
      </c>
      <c r="AT544" t="s">
        <v>230</v>
      </c>
      <c r="AU544">
        <v>20260903</v>
      </c>
      <c r="AV544" t="s">
        <v>221</v>
      </c>
      <c r="AW544" t="s">
        <v>881</v>
      </c>
      <c r="AX544" t="s">
        <v>222</v>
      </c>
      <c r="BA544" s="57">
        <v>46269.541666666664</v>
      </c>
      <c r="BB544" t="s">
        <v>2753</v>
      </c>
      <c r="BC544">
        <v>2026</v>
      </c>
      <c r="BD544">
        <v>9</v>
      </c>
      <c r="BE544">
        <v>3</v>
      </c>
      <c r="BF544" s="6">
        <f t="shared" si="24"/>
        <v>46268</v>
      </c>
      <c r="BG544">
        <f t="shared" si="25"/>
        <v>-1.5416666666642413</v>
      </c>
      <c r="BH544" t="str">
        <f t="shared" si="26"/>
        <v>COMPLY</v>
      </c>
      <c r="BI544" t="e">
        <f>VLOOKUP(H544,Sheet2!$A$1:$B$270,2,FALSE)</f>
        <v>#N/A</v>
      </c>
    </row>
    <row r="545" spans="1:61">
      <c r="A545">
        <v>614</v>
      </c>
      <c r="B545">
        <v>1002570108</v>
      </c>
      <c r="C545">
        <v>3</v>
      </c>
      <c r="D545" t="s">
        <v>38</v>
      </c>
      <c r="E545">
        <v>5</v>
      </c>
      <c r="F545" t="s">
        <v>90</v>
      </c>
      <c r="G545" t="s">
        <v>90</v>
      </c>
      <c r="H545" t="s">
        <v>409</v>
      </c>
      <c r="I545" t="s">
        <v>212</v>
      </c>
      <c r="J545" t="s">
        <v>213</v>
      </c>
      <c r="K545" t="s">
        <v>149</v>
      </c>
      <c r="M545" t="s">
        <v>76</v>
      </c>
      <c r="N545" t="s">
        <v>215</v>
      </c>
      <c r="O545" s="57">
        <v>46268.624583333331</v>
      </c>
      <c r="P545" s="57">
        <v>46268.732511574075</v>
      </c>
      <c r="Q545">
        <v>69379989</v>
      </c>
      <c r="S545">
        <v>152610241455</v>
      </c>
      <c r="T545" t="s">
        <v>2755</v>
      </c>
      <c r="U545" t="s">
        <v>2756</v>
      </c>
      <c r="V545" t="s">
        <v>2757</v>
      </c>
      <c r="Z545">
        <v>112.016766</v>
      </c>
      <c r="AA545">
        <v>-7.7785650000000004</v>
      </c>
      <c r="AB545" t="s">
        <v>2758</v>
      </c>
      <c r="AC545" t="s">
        <v>216</v>
      </c>
      <c r="AL545" t="s">
        <v>217</v>
      </c>
      <c r="AM545" t="s">
        <v>1473</v>
      </c>
      <c r="AN545" t="s">
        <v>6</v>
      </c>
      <c r="AO545" s="57">
        <v>46090.64261574074</v>
      </c>
      <c r="AR545" t="s">
        <v>218</v>
      </c>
      <c r="AS545" t="s">
        <v>219</v>
      </c>
      <c r="AT545" t="s">
        <v>230</v>
      </c>
      <c r="AU545">
        <v>20260903</v>
      </c>
      <c r="AV545" t="s">
        <v>221</v>
      </c>
      <c r="AW545" t="s">
        <v>578</v>
      </c>
      <c r="AX545" t="s">
        <v>222</v>
      </c>
      <c r="BA545" s="57">
        <v>46268.291666666664</v>
      </c>
      <c r="BB545" t="s">
        <v>1473</v>
      </c>
      <c r="BC545">
        <v>2026</v>
      </c>
      <c r="BD545">
        <v>9</v>
      </c>
      <c r="BE545">
        <v>3</v>
      </c>
      <c r="BF545" s="6">
        <f t="shared" si="24"/>
        <v>46268</v>
      </c>
      <c r="BG545">
        <f t="shared" si="25"/>
        <v>-0.29166666666424135</v>
      </c>
      <c r="BH545" t="str">
        <f t="shared" si="26"/>
        <v>COMPLY</v>
      </c>
      <c r="BI545" t="str">
        <f>VLOOKUP(H545,Sheet2!$A$1:$B$270,2,FALSE)</f>
        <v>KEDIRI</v>
      </c>
    </row>
    <row r="546" spans="1:61">
      <c r="A546">
        <v>616</v>
      </c>
      <c r="B546">
        <v>1002570166</v>
      </c>
      <c r="C546">
        <v>3</v>
      </c>
      <c r="D546" t="s">
        <v>38</v>
      </c>
      <c r="E546">
        <v>5</v>
      </c>
      <c r="F546" t="s">
        <v>248</v>
      </c>
      <c r="G546" t="s">
        <v>91</v>
      </c>
      <c r="H546" t="s">
        <v>403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46268.636076388888</v>
      </c>
      <c r="P546" s="57">
        <v>46269.482951388891</v>
      </c>
      <c r="Q546">
        <v>69383299</v>
      </c>
      <c r="S546">
        <v>152701227350</v>
      </c>
      <c r="T546" t="s">
        <v>2221</v>
      </c>
      <c r="U546" t="s">
        <v>2222</v>
      </c>
      <c r="V546" t="s">
        <v>2223</v>
      </c>
      <c r="Z546">
        <v>112.631162</v>
      </c>
      <c r="AA546">
        <v>-7.9713270999999999</v>
      </c>
      <c r="AB546" t="s">
        <v>2224</v>
      </c>
      <c r="AC546" t="s">
        <v>236</v>
      </c>
      <c r="AL546" t="s">
        <v>217</v>
      </c>
      <c r="AM546" t="s">
        <v>2225</v>
      </c>
      <c r="AN546" t="s">
        <v>6</v>
      </c>
      <c r="AO546" s="57">
        <v>46090.64261574074</v>
      </c>
      <c r="AP546" s="57">
        <v>46269.541666666664</v>
      </c>
      <c r="AR546" t="s">
        <v>218</v>
      </c>
      <c r="AS546" t="s">
        <v>248</v>
      </c>
      <c r="AT546" t="s">
        <v>230</v>
      </c>
      <c r="AU546">
        <v>20260904</v>
      </c>
      <c r="AV546" t="s">
        <v>221</v>
      </c>
      <c r="AW546" t="s">
        <v>886</v>
      </c>
      <c r="AX546" t="s">
        <v>222</v>
      </c>
      <c r="BA546" s="57">
        <v>46269.541666666664</v>
      </c>
      <c r="BB546" t="s">
        <v>2225</v>
      </c>
      <c r="BC546">
        <v>2026</v>
      </c>
      <c r="BD546">
        <v>9</v>
      </c>
      <c r="BE546">
        <v>4</v>
      </c>
      <c r="BF546" s="6">
        <f t="shared" si="24"/>
        <v>46269</v>
      </c>
      <c r="BG546">
        <f t="shared" si="25"/>
        <v>-0.54166666666424135</v>
      </c>
      <c r="BH546" t="str">
        <f t="shared" si="26"/>
        <v>COMPLY</v>
      </c>
      <c r="BI546" t="str">
        <f>VLOOKUP(H546,Sheet2!$A$1:$B$270,2,FALSE)</f>
        <v>MALANG</v>
      </c>
    </row>
    <row r="547" spans="1:61">
      <c r="A547">
        <v>618</v>
      </c>
      <c r="B547">
        <v>1002569284</v>
      </c>
      <c r="C547">
        <v>3</v>
      </c>
      <c r="D547" t="s">
        <v>42</v>
      </c>
      <c r="E547">
        <v>5</v>
      </c>
      <c r="F547" t="s">
        <v>232</v>
      </c>
      <c r="G547" t="s">
        <v>103</v>
      </c>
      <c r="H547" t="s">
        <v>391</v>
      </c>
      <c r="I547" t="s">
        <v>212</v>
      </c>
      <c r="J547" t="s">
        <v>213</v>
      </c>
      <c r="K547" t="s">
        <v>149</v>
      </c>
      <c r="M547" t="s">
        <v>76</v>
      </c>
      <c r="N547" t="s">
        <v>215</v>
      </c>
      <c r="O547" s="57">
        <v>46268.459004629629</v>
      </c>
      <c r="P547" s="57">
        <v>46268.731238425928</v>
      </c>
      <c r="Q547">
        <v>69382953</v>
      </c>
      <c r="S547">
        <v>152318242569</v>
      </c>
      <c r="T547" t="s">
        <v>2696</v>
      </c>
      <c r="U547" t="s">
        <v>2697</v>
      </c>
      <c r="V547" t="s">
        <v>2759</v>
      </c>
      <c r="Z547">
        <v>112.2247893</v>
      </c>
      <c r="AA547">
        <v>-7.5554037999999997</v>
      </c>
      <c r="AB547" t="s">
        <v>2760</v>
      </c>
      <c r="AC547" t="s">
        <v>229</v>
      </c>
      <c r="AL547" t="s">
        <v>217</v>
      </c>
      <c r="AM547" t="s">
        <v>2761</v>
      </c>
      <c r="AN547" t="s">
        <v>6</v>
      </c>
      <c r="AO547" s="57">
        <v>46090.465405092589</v>
      </c>
      <c r="AP547" s="57">
        <v>46269.625</v>
      </c>
      <c r="AR547" t="s">
        <v>218</v>
      </c>
      <c r="AS547" t="s">
        <v>103</v>
      </c>
      <c r="AT547" t="s">
        <v>230</v>
      </c>
      <c r="AU547">
        <v>20260903</v>
      </c>
      <c r="AV547" t="s">
        <v>221</v>
      </c>
      <c r="AW547" t="s">
        <v>2762</v>
      </c>
      <c r="AX547" t="s">
        <v>222</v>
      </c>
      <c r="BA547" s="57">
        <v>46269.625</v>
      </c>
      <c r="BB547" t="s">
        <v>2761</v>
      </c>
      <c r="BC547">
        <v>2026</v>
      </c>
      <c r="BD547">
        <v>9</v>
      </c>
      <c r="BE547">
        <v>3</v>
      </c>
      <c r="BF547" s="6">
        <f t="shared" si="24"/>
        <v>46268</v>
      </c>
      <c r="BG547">
        <f t="shared" si="25"/>
        <v>-1.625</v>
      </c>
      <c r="BH547" t="str">
        <f t="shared" si="26"/>
        <v>COMPLY</v>
      </c>
      <c r="BI547" t="str">
        <f>VLOOKUP(H547,Sheet2!$A$1:$B$270,2,FALSE)</f>
        <v>MOJOKERTO</v>
      </c>
    </row>
    <row r="548" spans="1:61">
      <c r="A548">
        <v>619</v>
      </c>
      <c r="B548">
        <v>1002570129</v>
      </c>
      <c r="C548">
        <v>3</v>
      </c>
      <c r="D548" t="s">
        <v>49</v>
      </c>
      <c r="E548">
        <v>4</v>
      </c>
      <c r="F548" t="s">
        <v>245</v>
      </c>
      <c r="G548" t="s">
        <v>246</v>
      </c>
      <c r="H548" t="s">
        <v>2028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46268.62703703704</v>
      </c>
      <c r="P548" s="57">
        <v>46269.639930555553</v>
      </c>
      <c r="Q548">
        <v>69383274</v>
      </c>
      <c r="S548">
        <v>141420160166</v>
      </c>
      <c r="T548" t="s">
        <v>2344</v>
      </c>
      <c r="U548" t="s">
        <v>2345</v>
      </c>
      <c r="V548" t="s">
        <v>2346</v>
      </c>
      <c r="Z548">
        <v>110.39961700000001</v>
      </c>
      <c r="AA548">
        <v>-6.9680390000000001</v>
      </c>
      <c r="AB548" t="s">
        <v>2347</v>
      </c>
      <c r="AC548" t="s">
        <v>236</v>
      </c>
      <c r="AL548" t="s">
        <v>217</v>
      </c>
      <c r="AM548" t="s">
        <v>2348</v>
      </c>
      <c r="AN548" t="s">
        <v>6</v>
      </c>
      <c r="AO548" s="57">
        <v>46090.64261574074</v>
      </c>
      <c r="AP548" s="57">
        <v>46269.541666666664</v>
      </c>
      <c r="AR548" t="s">
        <v>218</v>
      </c>
      <c r="AS548" t="s">
        <v>1961</v>
      </c>
      <c r="AT548" t="s">
        <v>230</v>
      </c>
      <c r="AU548">
        <v>20260904</v>
      </c>
      <c r="AV548" t="s">
        <v>221</v>
      </c>
      <c r="AW548" t="s">
        <v>887</v>
      </c>
      <c r="AX548" t="s">
        <v>222</v>
      </c>
      <c r="BA548" s="57">
        <v>46269.541666666664</v>
      </c>
      <c r="BB548" t="s">
        <v>2348</v>
      </c>
      <c r="BC548">
        <v>2026</v>
      </c>
      <c r="BD548">
        <v>9</v>
      </c>
      <c r="BE548">
        <v>4</v>
      </c>
      <c r="BF548" s="6">
        <f t="shared" si="24"/>
        <v>46269</v>
      </c>
      <c r="BG548">
        <f t="shared" si="25"/>
        <v>-0.54166666666424135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620</v>
      </c>
      <c r="B549">
        <v>1002569272</v>
      </c>
      <c r="C549">
        <v>3</v>
      </c>
      <c r="D549" t="s">
        <v>38</v>
      </c>
      <c r="E549">
        <v>5</v>
      </c>
      <c r="F549" t="s">
        <v>248</v>
      </c>
      <c r="G549" t="s">
        <v>91</v>
      </c>
      <c r="H549" t="s">
        <v>398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46268.45621527778</v>
      </c>
      <c r="P549" s="57">
        <v>46270.662731481483</v>
      </c>
      <c r="Q549">
        <v>69382944</v>
      </c>
      <c r="S549">
        <v>152718219162</v>
      </c>
      <c r="T549" t="s">
        <v>2674</v>
      </c>
      <c r="U549" t="s">
        <v>2675</v>
      </c>
      <c r="V549" t="s">
        <v>2676</v>
      </c>
      <c r="Z549">
        <v>112.553937311583</v>
      </c>
      <c r="AA549">
        <v>-8.1178381671383999</v>
      </c>
      <c r="AB549" t="s">
        <v>2677</v>
      </c>
      <c r="AC549" t="s">
        <v>236</v>
      </c>
      <c r="AL549" t="s">
        <v>217</v>
      </c>
      <c r="AM549" t="s">
        <v>2678</v>
      </c>
      <c r="AN549" t="s">
        <v>6</v>
      </c>
      <c r="AO549" s="57">
        <v>46090.465405092589</v>
      </c>
      <c r="AP549" s="57">
        <v>46269.333333333336</v>
      </c>
      <c r="AR549" t="s">
        <v>218</v>
      </c>
      <c r="AS549" t="s">
        <v>91</v>
      </c>
      <c r="AT549" t="s">
        <v>344</v>
      </c>
      <c r="AU549">
        <v>20260905</v>
      </c>
      <c r="AV549" t="s">
        <v>221</v>
      </c>
      <c r="AW549" t="s">
        <v>2679</v>
      </c>
      <c r="AX549" t="s">
        <v>222</v>
      </c>
      <c r="BA549" s="57">
        <v>46269.333333333336</v>
      </c>
      <c r="BB549" t="s">
        <v>2678</v>
      </c>
      <c r="BC549">
        <v>2026</v>
      </c>
      <c r="BD549">
        <v>9</v>
      </c>
      <c r="BE549">
        <v>5</v>
      </c>
      <c r="BF549" s="6">
        <f t="shared" si="24"/>
        <v>46270</v>
      </c>
      <c r="BG549">
        <f t="shared" si="25"/>
        <v>0.66666666666424135</v>
      </c>
      <c r="BH549" t="str">
        <f t="shared" si="26"/>
        <v>COMPLY</v>
      </c>
      <c r="BI549" t="str">
        <f>VLOOKUP(H549,Sheet2!$A$1:$B$270,2,FALSE)</f>
        <v>MALANG</v>
      </c>
    </row>
    <row r="550" spans="1:61">
      <c r="A550">
        <v>621</v>
      </c>
      <c r="B550">
        <v>1002569320</v>
      </c>
      <c r="C550">
        <v>3</v>
      </c>
      <c r="D550" t="s">
        <v>42</v>
      </c>
      <c r="E550">
        <v>5</v>
      </c>
      <c r="F550" t="s">
        <v>232</v>
      </c>
      <c r="G550" t="s">
        <v>101</v>
      </c>
      <c r="H550" t="s">
        <v>427</v>
      </c>
      <c r="I550" t="s">
        <v>212</v>
      </c>
      <c r="J550" t="s">
        <v>213</v>
      </c>
      <c r="K550" t="s">
        <v>149</v>
      </c>
      <c r="M550" t="s">
        <v>76</v>
      </c>
      <c r="N550" t="s">
        <v>215</v>
      </c>
      <c r="O550" s="57">
        <v>46268.465763888889</v>
      </c>
      <c r="P550" s="57">
        <v>46269.666967592595</v>
      </c>
      <c r="Q550">
        <v>69382961</v>
      </c>
      <c r="S550">
        <v>152331251368</v>
      </c>
      <c r="T550" t="s">
        <v>2952</v>
      </c>
      <c r="U550" t="s">
        <v>2953</v>
      </c>
      <c r="V550" t="s">
        <v>2954</v>
      </c>
      <c r="Z550">
        <v>112.5005962</v>
      </c>
      <c r="AA550">
        <v>-7.4238676999999997</v>
      </c>
      <c r="AB550" t="s">
        <v>2955</v>
      </c>
      <c r="AC550" t="s">
        <v>229</v>
      </c>
      <c r="AL550" t="s">
        <v>217</v>
      </c>
      <c r="AM550" t="s">
        <v>2956</v>
      </c>
      <c r="AN550" t="s">
        <v>6</v>
      </c>
      <c r="AO550" s="57">
        <v>46090.475925925923</v>
      </c>
      <c r="AP550" s="57">
        <v>46269.333333333336</v>
      </c>
      <c r="AR550" t="s">
        <v>218</v>
      </c>
      <c r="AS550" t="s">
        <v>573</v>
      </c>
      <c r="AT550" t="s">
        <v>220</v>
      </c>
      <c r="AU550">
        <v>20260904</v>
      </c>
      <c r="AV550" t="s">
        <v>221</v>
      </c>
      <c r="AW550" t="s">
        <v>545</v>
      </c>
      <c r="AX550" t="s">
        <v>222</v>
      </c>
      <c r="BA550" s="57">
        <v>46269.333333333336</v>
      </c>
      <c r="BB550" t="s">
        <v>2956</v>
      </c>
      <c r="BC550">
        <v>2026</v>
      </c>
      <c r="BD550">
        <v>9</v>
      </c>
      <c r="BE550">
        <v>4</v>
      </c>
      <c r="BF550" s="6">
        <f t="shared" si="24"/>
        <v>46269</v>
      </c>
      <c r="BG550">
        <f t="shared" si="25"/>
        <v>-0.33333333333575865</v>
      </c>
      <c r="BH550" t="str">
        <f t="shared" si="26"/>
        <v>COMPLY</v>
      </c>
      <c r="BI550" t="str">
        <f>VLOOKUP(H550,Sheet2!$A$1:$B$270,2,FALSE)</f>
        <v>SIDOARJO</v>
      </c>
    </row>
    <row r="551" spans="1:61">
      <c r="A551">
        <v>622</v>
      </c>
      <c r="B551">
        <v>1002569315</v>
      </c>
      <c r="C551">
        <v>3</v>
      </c>
      <c r="D551" t="s">
        <v>55</v>
      </c>
      <c r="E551">
        <v>5</v>
      </c>
      <c r="F551" t="s">
        <v>261</v>
      </c>
      <c r="G551" t="s">
        <v>125</v>
      </c>
      <c r="H551" t="s">
        <v>325</v>
      </c>
      <c r="I551" t="s">
        <v>212</v>
      </c>
      <c r="J551" t="s">
        <v>213</v>
      </c>
      <c r="K551" t="s">
        <v>149</v>
      </c>
      <c r="M551" t="s">
        <v>76</v>
      </c>
      <c r="N551" t="s">
        <v>215</v>
      </c>
      <c r="O551" s="57">
        <v>46268.464722222219</v>
      </c>
      <c r="P551" s="57">
        <v>46268.559351851851</v>
      </c>
      <c r="Q551">
        <v>69381406</v>
      </c>
      <c r="S551">
        <v>152441211657</v>
      </c>
      <c r="T551" t="s">
        <v>1378</v>
      </c>
      <c r="U551" t="s">
        <v>2763</v>
      </c>
      <c r="V551" t="s">
        <v>2764</v>
      </c>
      <c r="Z551">
        <v>112.12163700000001</v>
      </c>
      <c r="AA551">
        <v>-7.350047</v>
      </c>
      <c r="AB551" t="s">
        <v>1381</v>
      </c>
      <c r="AC551" t="s">
        <v>216</v>
      </c>
      <c r="AL551" t="s">
        <v>217</v>
      </c>
      <c r="AM551" t="s">
        <v>2765</v>
      </c>
      <c r="AN551" t="s">
        <v>6</v>
      </c>
      <c r="AO551" s="57">
        <v>46090.465405092589</v>
      </c>
      <c r="AR551" t="s">
        <v>218</v>
      </c>
      <c r="AS551" t="s">
        <v>219</v>
      </c>
      <c r="AT551" t="s">
        <v>230</v>
      </c>
      <c r="AU551">
        <v>20260903</v>
      </c>
      <c r="AV551" t="s">
        <v>221</v>
      </c>
      <c r="AW551" t="s">
        <v>546</v>
      </c>
      <c r="AX551" t="s">
        <v>222</v>
      </c>
      <c r="BA551" s="57">
        <v>46268.291666666664</v>
      </c>
      <c r="BB551" t="s">
        <v>2765</v>
      </c>
      <c r="BC551">
        <v>2026</v>
      </c>
      <c r="BD551">
        <v>9</v>
      </c>
      <c r="BE551">
        <v>3</v>
      </c>
      <c r="BF551" s="6">
        <f t="shared" si="24"/>
        <v>46268</v>
      </c>
      <c r="BG551">
        <f t="shared" si="25"/>
        <v>-0.29166666666424135</v>
      </c>
      <c r="BH551" t="str">
        <f t="shared" si="26"/>
        <v>COMPLY</v>
      </c>
      <c r="BI551" t="str">
        <f>VLOOKUP(H551,Sheet2!$A$1:$B$270,2,FALSE)</f>
        <v>GRESIK</v>
      </c>
    </row>
    <row r="552" spans="1:61">
      <c r="A552">
        <v>623</v>
      </c>
      <c r="B552">
        <v>1002568885</v>
      </c>
      <c r="C552">
        <v>3</v>
      </c>
      <c r="D552" t="s">
        <v>38</v>
      </c>
      <c r="E552">
        <v>5</v>
      </c>
      <c r="F552" t="s">
        <v>92</v>
      </c>
      <c r="G552" t="s">
        <v>92</v>
      </c>
      <c r="H552" t="s">
        <v>254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46268.387453703705</v>
      </c>
      <c r="P552" s="57">
        <v>46269.56349537037</v>
      </c>
      <c r="Q552">
        <v>69382792</v>
      </c>
      <c r="S552">
        <v>152631206404</v>
      </c>
      <c r="T552" t="s">
        <v>2957</v>
      </c>
      <c r="U552" t="s">
        <v>2958</v>
      </c>
      <c r="V552" t="s">
        <v>2959</v>
      </c>
      <c r="Z552">
        <v>111.43889299999999</v>
      </c>
      <c r="AA552">
        <v>-7.589385</v>
      </c>
      <c r="AB552" t="s">
        <v>2960</v>
      </c>
      <c r="AC552" t="s">
        <v>236</v>
      </c>
      <c r="AL552" t="s">
        <v>217</v>
      </c>
      <c r="AM552" t="s">
        <v>2961</v>
      </c>
      <c r="AN552" t="s">
        <v>6</v>
      </c>
      <c r="AO552" s="57">
        <v>46090.392812500002</v>
      </c>
      <c r="AP552" s="57">
        <v>46269.333333333336</v>
      </c>
      <c r="AR552" t="s">
        <v>218</v>
      </c>
      <c r="AS552" t="s">
        <v>570</v>
      </c>
      <c r="AT552" t="s">
        <v>230</v>
      </c>
      <c r="AU552">
        <v>20260904</v>
      </c>
      <c r="AV552" t="s">
        <v>221</v>
      </c>
      <c r="AW552" t="s">
        <v>887</v>
      </c>
      <c r="AX552" t="s">
        <v>222</v>
      </c>
      <c r="BA552" s="57">
        <v>46269.333333333336</v>
      </c>
      <c r="BB552" t="s">
        <v>2961</v>
      </c>
      <c r="BC552">
        <v>2026</v>
      </c>
      <c r="BD552">
        <v>9</v>
      </c>
      <c r="BE552">
        <v>4</v>
      </c>
      <c r="BF552" s="6">
        <f t="shared" si="24"/>
        <v>46269</v>
      </c>
      <c r="BG552">
        <f t="shared" si="25"/>
        <v>-0.33333333333575865</v>
      </c>
      <c r="BH552" t="str">
        <f t="shared" si="26"/>
        <v>COMPLY</v>
      </c>
      <c r="BI552" t="str">
        <f>VLOOKUP(H552,Sheet2!$A$1:$B$270,2,FALSE)</f>
        <v>MADIUN</v>
      </c>
    </row>
    <row r="553" spans="1:61">
      <c r="A553">
        <v>624</v>
      </c>
      <c r="B553">
        <v>1002568847</v>
      </c>
      <c r="C553">
        <v>3</v>
      </c>
      <c r="D553" t="s">
        <v>59</v>
      </c>
      <c r="E553">
        <v>4</v>
      </c>
      <c r="F553" t="s">
        <v>223</v>
      </c>
      <c r="G553" t="s">
        <v>580</v>
      </c>
      <c r="H553" t="s">
        <v>1717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46268.383287037039</v>
      </c>
      <c r="P553" s="57">
        <v>46269.623993055553</v>
      </c>
      <c r="Q553">
        <v>69382776</v>
      </c>
      <c r="S553">
        <v>143385101256</v>
      </c>
      <c r="T553" t="s">
        <v>2354</v>
      </c>
      <c r="U553" t="s">
        <v>5183</v>
      </c>
      <c r="V553" t="s">
        <v>2355</v>
      </c>
      <c r="Z553">
        <v>109.225128</v>
      </c>
      <c r="AA553">
        <v>-7.5714410000000001</v>
      </c>
      <c r="AB553" t="s">
        <v>2356</v>
      </c>
      <c r="AC553" t="s">
        <v>236</v>
      </c>
      <c r="AL553" t="s">
        <v>217</v>
      </c>
      <c r="AM553" t="s">
        <v>2357</v>
      </c>
      <c r="AN553" t="s">
        <v>6</v>
      </c>
      <c r="AO553" s="57">
        <v>46090.392812500002</v>
      </c>
      <c r="AP553" s="57">
        <v>46272.333333333336</v>
      </c>
      <c r="AR553" t="s">
        <v>218</v>
      </c>
      <c r="AS553" t="s">
        <v>1723</v>
      </c>
      <c r="AT553" t="s">
        <v>230</v>
      </c>
      <c r="AU553">
        <v>20260904</v>
      </c>
      <c r="AV553" t="s">
        <v>221</v>
      </c>
      <c r="AW553" t="s">
        <v>885</v>
      </c>
      <c r="AX553" t="s">
        <v>222</v>
      </c>
      <c r="BA553" s="57">
        <v>46272.333333333336</v>
      </c>
      <c r="BB553" t="s">
        <v>2357</v>
      </c>
      <c r="BC553">
        <v>2026</v>
      </c>
      <c r="BD553">
        <v>9</v>
      </c>
      <c r="BE553">
        <v>4</v>
      </c>
      <c r="BF553" s="6">
        <f t="shared" si="24"/>
        <v>46269</v>
      </c>
      <c r="BG553">
        <f t="shared" si="25"/>
        <v>-3.3333333333357587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625</v>
      </c>
      <c r="B554">
        <v>1002568848</v>
      </c>
      <c r="C554">
        <v>3</v>
      </c>
      <c r="D554" t="s">
        <v>45</v>
      </c>
      <c r="E554">
        <v>5</v>
      </c>
      <c r="F554" t="s">
        <v>210</v>
      </c>
      <c r="G554" t="s">
        <v>112</v>
      </c>
      <c r="H554" t="s">
        <v>243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46268.383287037039</v>
      </c>
      <c r="P554" s="57">
        <v>46272.340439814812</v>
      </c>
      <c r="Q554">
        <v>69382777</v>
      </c>
      <c r="S554">
        <v>172605804075</v>
      </c>
      <c r="T554" t="s">
        <v>2358</v>
      </c>
      <c r="U554" t="s">
        <v>2359</v>
      </c>
      <c r="V554" t="s">
        <v>2360</v>
      </c>
      <c r="Z554">
        <v>116.20617203498099</v>
      </c>
      <c r="AA554">
        <v>-8.5836390984209299</v>
      </c>
      <c r="AB554" t="s">
        <v>2361</v>
      </c>
      <c r="AC554" t="s">
        <v>236</v>
      </c>
      <c r="AL554" t="s">
        <v>217</v>
      </c>
      <c r="AM554" t="s">
        <v>2362</v>
      </c>
      <c r="AN554" t="s">
        <v>6</v>
      </c>
      <c r="AO554" s="57">
        <v>46090.392812500002</v>
      </c>
      <c r="AP554" s="57">
        <v>46269.541666666664</v>
      </c>
      <c r="AR554" t="s">
        <v>218</v>
      </c>
      <c r="AS554" t="s">
        <v>219</v>
      </c>
      <c r="AT554" t="s">
        <v>230</v>
      </c>
      <c r="AU554">
        <v>20260907</v>
      </c>
      <c r="AV554" t="s">
        <v>221</v>
      </c>
      <c r="AW554" t="s">
        <v>2363</v>
      </c>
      <c r="AX554" t="s">
        <v>222</v>
      </c>
      <c r="BA554" s="57">
        <v>46269.541666666664</v>
      </c>
      <c r="BB554" t="s">
        <v>2362</v>
      </c>
      <c r="BC554">
        <v>2026</v>
      </c>
      <c r="BD554">
        <v>9</v>
      </c>
      <c r="BE554">
        <v>7</v>
      </c>
      <c r="BF554" s="6">
        <f t="shared" si="24"/>
        <v>46272</v>
      </c>
      <c r="BG554">
        <f t="shared" si="25"/>
        <v>2.4583333333357587</v>
      </c>
      <c r="BH554" t="str">
        <f t="shared" si="26"/>
        <v>NOT COMPLY</v>
      </c>
      <c r="BI554" t="str">
        <f>VLOOKUP(H554,Sheet2!$A$1:$B$270,2,FALSE)</f>
        <v>MATARAM</v>
      </c>
    </row>
    <row r="555" spans="1:61">
      <c r="A555">
        <v>626</v>
      </c>
      <c r="B555">
        <v>1002570043</v>
      </c>
      <c r="C555">
        <v>3</v>
      </c>
      <c r="D555" t="s">
        <v>42</v>
      </c>
      <c r="E555">
        <v>5</v>
      </c>
      <c r="F555" t="s">
        <v>106</v>
      </c>
      <c r="G555" t="s">
        <v>104</v>
      </c>
      <c r="H555" t="s">
        <v>475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46268.61314814815</v>
      </c>
      <c r="P555" s="57">
        <v>46269.606527777774</v>
      </c>
      <c r="Q555">
        <v>69383259</v>
      </c>
      <c r="S555">
        <v>152534203443</v>
      </c>
      <c r="T555" t="s">
        <v>2364</v>
      </c>
      <c r="U555" t="s">
        <v>2365</v>
      </c>
      <c r="V555" t="s">
        <v>2366</v>
      </c>
      <c r="Z555">
        <v>113.104147464036</v>
      </c>
      <c r="AA555">
        <v>-8.1020790342420295</v>
      </c>
      <c r="AB555" t="s">
        <v>2367</v>
      </c>
      <c r="AC555" t="s">
        <v>216</v>
      </c>
      <c r="AL555" t="s">
        <v>217</v>
      </c>
      <c r="AM555" t="s">
        <v>2368</v>
      </c>
      <c r="AN555" t="s">
        <v>6</v>
      </c>
      <c r="AO555" s="57">
        <v>46090.621493055558</v>
      </c>
      <c r="AP555" s="57">
        <v>46269.541666666664</v>
      </c>
      <c r="AR555" t="s">
        <v>218</v>
      </c>
      <c r="AS555" t="s">
        <v>219</v>
      </c>
      <c r="AT555" t="s">
        <v>230</v>
      </c>
      <c r="AU555">
        <v>20260904</v>
      </c>
      <c r="AV555" t="s">
        <v>221</v>
      </c>
      <c r="AW555" t="s">
        <v>890</v>
      </c>
      <c r="AX555" t="s">
        <v>222</v>
      </c>
      <c r="BA555" s="57">
        <v>46269.541666666664</v>
      </c>
      <c r="BB555" t="s">
        <v>2368</v>
      </c>
      <c r="BC555">
        <v>2026</v>
      </c>
      <c r="BD555">
        <v>9</v>
      </c>
      <c r="BE555">
        <v>4</v>
      </c>
      <c r="BF555" s="6">
        <f t="shared" si="24"/>
        <v>46269</v>
      </c>
      <c r="BG555">
        <f t="shared" si="25"/>
        <v>-0.54166666666424135</v>
      </c>
      <c r="BH555" t="str">
        <f t="shared" si="26"/>
        <v>COMPLY</v>
      </c>
      <c r="BI555" t="str">
        <f>VLOOKUP(H555,Sheet2!$A$1:$B$270,2,FALSE)</f>
        <v>PROBOLINGGO</v>
      </c>
    </row>
    <row r="556" spans="1:61">
      <c r="A556">
        <v>627</v>
      </c>
      <c r="B556">
        <v>1002570546</v>
      </c>
      <c r="C556">
        <v>3</v>
      </c>
      <c r="D556" t="s">
        <v>45</v>
      </c>
      <c r="E556">
        <v>5</v>
      </c>
      <c r="F556" t="s">
        <v>210</v>
      </c>
      <c r="G556" t="s">
        <v>118</v>
      </c>
      <c r="H556" t="s">
        <v>211</v>
      </c>
      <c r="I556" t="s">
        <v>212</v>
      </c>
      <c r="J556" t="s">
        <v>213</v>
      </c>
      <c r="K556" t="s">
        <v>149</v>
      </c>
      <c r="M556" t="s">
        <v>76</v>
      </c>
      <c r="N556" t="s">
        <v>215</v>
      </c>
      <c r="O556" s="57">
        <v>46268.706585648149</v>
      </c>
      <c r="P556" s="57">
        <v>46268.773738425924</v>
      </c>
      <c r="Q556">
        <v>69379830</v>
      </c>
      <c r="S556">
        <v>172606792390</v>
      </c>
      <c r="T556" t="s">
        <v>2766</v>
      </c>
      <c r="U556" t="s">
        <v>2767</v>
      </c>
      <c r="V556" t="s">
        <v>2768</v>
      </c>
      <c r="Z556">
        <v>117.421638356881</v>
      </c>
      <c r="AA556">
        <v>-8.4951726080101899</v>
      </c>
      <c r="AB556" t="s">
        <v>2769</v>
      </c>
      <c r="AC556" t="s">
        <v>216</v>
      </c>
      <c r="AL556" t="s">
        <v>217</v>
      </c>
      <c r="AM556" t="s">
        <v>2770</v>
      </c>
      <c r="AN556" t="s">
        <v>6</v>
      </c>
      <c r="AO556" s="57">
        <v>46090.715532407405</v>
      </c>
      <c r="AR556" t="s">
        <v>218</v>
      </c>
      <c r="AS556" t="s">
        <v>219</v>
      </c>
      <c r="AT556" t="s">
        <v>344</v>
      </c>
      <c r="AU556">
        <v>20260903</v>
      </c>
      <c r="AV556" t="s">
        <v>221</v>
      </c>
      <c r="AW556" t="s">
        <v>545</v>
      </c>
      <c r="AX556" t="s">
        <v>222</v>
      </c>
      <c r="BA556" s="57">
        <v>46268.291666666664</v>
      </c>
      <c r="BB556" t="s">
        <v>2770</v>
      </c>
      <c r="BC556">
        <v>2026</v>
      </c>
      <c r="BD556">
        <v>9</v>
      </c>
      <c r="BE556">
        <v>3</v>
      </c>
      <c r="BF556" s="6">
        <f t="shared" si="24"/>
        <v>46268</v>
      </c>
      <c r="BG556">
        <f t="shared" si="25"/>
        <v>-0.29166666666424135</v>
      </c>
      <c r="BH556" t="str">
        <f t="shared" si="26"/>
        <v>COMPLY</v>
      </c>
      <c r="BI556" t="str">
        <f>VLOOKUP(H556,Sheet2!$A$1:$B$270,2,FALSE)</f>
        <v>SUMBAWA</v>
      </c>
    </row>
    <row r="557" spans="1:61">
      <c r="A557">
        <v>628</v>
      </c>
      <c r="B557">
        <v>1002569436</v>
      </c>
      <c r="C557">
        <v>3</v>
      </c>
      <c r="D557" t="s">
        <v>38</v>
      </c>
      <c r="E557">
        <v>5</v>
      </c>
      <c r="F557" t="s">
        <v>92</v>
      </c>
      <c r="G557" t="s">
        <v>94</v>
      </c>
      <c r="H557" t="s">
        <v>442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46268.485381944447</v>
      </c>
      <c r="P557" s="57">
        <v>46271.42082175926</v>
      </c>
      <c r="Q557">
        <v>69383006</v>
      </c>
      <c r="S557">
        <v>152635205090</v>
      </c>
      <c r="T557" t="s">
        <v>2967</v>
      </c>
      <c r="U557" t="s">
        <v>2968</v>
      </c>
      <c r="V557" t="s">
        <v>2969</v>
      </c>
      <c r="Z557">
        <v>111.145296811381</v>
      </c>
      <c r="AA557">
        <v>-7.4797860402677401</v>
      </c>
      <c r="AB557" t="s">
        <v>2970</v>
      </c>
      <c r="AC557" t="s">
        <v>236</v>
      </c>
      <c r="AL557" t="s">
        <v>217</v>
      </c>
      <c r="AM557" t="s">
        <v>2664</v>
      </c>
      <c r="AN557" t="s">
        <v>6</v>
      </c>
      <c r="AO557" s="57">
        <v>46090.486041666663</v>
      </c>
      <c r="AP557" s="57">
        <v>46269.333333333336</v>
      </c>
      <c r="AR557" t="s">
        <v>218</v>
      </c>
      <c r="AS557" t="s">
        <v>219</v>
      </c>
      <c r="AT557" t="s">
        <v>344</v>
      </c>
      <c r="AU557">
        <v>20260906</v>
      </c>
      <c r="AV557" t="s">
        <v>221</v>
      </c>
      <c r="AW557" t="s">
        <v>2971</v>
      </c>
      <c r="AX557" t="s">
        <v>222</v>
      </c>
      <c r="BA557" s="57">
        <v>46269.333333333336</v>
      </c>
      <c r="BB557" t="s">
        <v>2664</v>
      </c>
      <c r="BC557">
        <v>2026</v>
      </c>
      <c r="BD557">
        <v>9</v>
      </c>
      <c r="BE557">
        <v>6</v>
      </c>
      <c r="BF557" s="6">
        <f t="shared" si="24"/>
        <v>46271</v>
      </c>
      <c r="BG557">
        <f t="shared" si="25"/>
        <v>1.6666666666642413</v>
      </c>
      <c r="BH557" t="str">
        <f t="shared" si="26"/>
        <v>NOT COMPLY</v>
      </c>
      <c r="BI557" t="str">
        <f>VLOOKUP(H557,Sheet2!$A$1:$B$270,2,FALSE)</f>
        <v>MADIUN</v>
      </c>
    </row>
    <row r="558" spans="1:61">
      <c r="A558">
        <v>629</v>
      </c>
      <c r="B558">
        <v>1002569432</v>
      </c>
      <c r="C558">
        <v>3</v>
      </c>
      <c r="D558" t="s">
        <v>59</v>
      </c>
      <c r="E558">
        <v>4</v>
      </c>
      <c r="F558" t="s">
        <v>549</v>
      </c>
      <c r="G558" t="s">
        <v>582</v>
      </c>
      <c r="H558" t="s">
        <v>590</v>
      </c>
      <c r="I558" t="s">
        <v>212</v>
      </c>
      <c r="J558" t="s">
        <v>213</v>
      </c>
      <c r="K558" t="s">
        <v>149</v>
      </c>
      <c r="M558" t="s">
        <v>76</v>
      </c>
      <c r="N558" t="s">
        <v>215</v>
      </c>
      <c r="O558" s="57">
        <v>46268.485300925924</v>
      </c>
      <c r="P558" s="57">
        <v>46269.484155092592</v>
      </c>
      <c r="Q558">
        <v>69381014</v>
      </c>
      <c r="S558">
        <v>146131120737</v>
      </c>
      <c r="T558" t="s">
        <v>2171</v>
      </c>
      <c r="U558" t="s">
        <v>2172</v>
      </c>
      <c r="V558" t="s">
        <v>2680</v>
      </c>
      <c r="Z558">
        <v>110.427438626984</v>
      </c>
      <c r="AA558">
        <v>-7.7804910405375702</v>
      </c>
      <c r="AB558" t="s">
        <v>2174</v>
      </c>
      <c r="AC558" t="s">
        <v>284</v>
      </c>
      <c r="AL558" t="s">
        <v>217</v>
      </c>
      <c r="AM558" t="s">
        <v>2175</v>
      </c>
      <c r="AN558" t="s">
        <v>6</v>
      </c>
      <c r="AO558" s="57">
        <v>46090.486041666663</v>
      </c>
      <c r="AR558" t="s">
        <v>218</v>
      </c>
      <c r="AS558" t="s">
        <v>219</v>
      </c>
      <c r="AT558" t="s">
        <v>230</v>
      </c>
      <c r="AU558">
        <v>20260904</v>
      </c>
      <c r="AV558" t="s">
        <v>221</v>
      </c>
      <c r="AW558" t="s">
        <v>545</v>
      </c>
      <c r="AX558" t="s">
        <v>222</v>
      </c>
      <c r="BA558" s="57">
        <v>46268.291666666664</v>
      </c>
      <c r="BB558" t="s">
        <v>2175</v>
      </c>
      <c r="BC558">
        <v>2026</v>
      </c>
      <c r="BD558">
        <v>9</v>
      </c>
      <c r="BE558">
        <v>4</v>
      </c>
      <c r="BF558" s="6">
        <f t="shared" si="24"/>
        <v>46269</v>
      </c>
      <c r="BG558">
        <f t="shared" si="25"/>
        <v>0.70833333333575865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630</v>
      </c>
      <c r="B559">
        <v>1002569427</v>
      </c>
      <c r="C559">
        <v>3</v>
      </c>
      <c r="D559" t="s">
        <v>51</v>
      </c>
      <c r="E559">
        <v>4</v>
      </c>
      <c r="F559" t="s">
        <v>269</v>
      </c>
      <c r="G559" t="s">
        <v>823</v>
      </c>
      <c r="H559" t="s">
        <v>848</v>
      </c>
      <c r="I559" t="s">
        <v>212</v>
      </c>
      <c r="J559" t="s">
        <v>213</v>
      </c>
      <c r="K559" t="s">
        <v>149</v>
      </c>
      <c r="M559" t="s">
        <v>76</v>
      </c>
      <c r="N559" t="s">
        <v>215</v>
      </c>
      <c r="O559" s="57">
        <v>46268.484664351854</v>
      </c>
      <c r="P559" s="57">
        <v>46268.564085648148</v>
      </c>
      <c r="Q559">
        <v>69380240</v>
      </c>
      <c r="S559">
        <v>142507105454</v>
      </c>
      <c r="T559" t="s">
        <v>2771</v>
      </c>
      <c r="U559" t="s">
        <v>2772</v>
      </c>
      <c r="V559" t="s">
        <v>2773</v>
      </c>
      <c r="Z559">
        <v>110.767030123219</v>
      </c>
      <c r="AA559">
        <v>-6.5239387834940601</v>
      </c>
      <c r="AB559" t="s">
        <v>2774</v>
      </c>
      <c r="AC559" t="s">
        <v>284</v>
      </c>
      <c r="AL559" t="s">
        <v>217</v>
      </c>
      <c r="AM559" t="s">
        <v>2775</v>
      </c>
      <c r="AN559" t="s">
        <v>6</v>
      </c>
      <c r="AO559" s="57">
        <v>46090.486041666663</v>
      </c>
      <c r="AR559" t="s">
        <v>218</v>
      </c>
      <c r="AS559" t="s">
        <v>219</v>
      </c>
      <c r="AT559" t="s">
        <v>230</v>
      </c>
      <c r="AU559">
        <v>20260903</v>
      </c>
      <c r="AV559" t="s">
        <v>221</v>
      </c>
      <c r="AW559" t="s">
        <v>2776</v>
      </c>
      <c r="AX559" t="s">
        <v>222</v>
      </c>
      <c r="BA559" s="57">
        <v>46268.291666666664</v>
      </c>
      <c r="BB559" t="s">
        <v>2775</v>
      </c>
      <c r="BC559">
        <v>2026</v>
      </c>
      <c r="BD559">
        <v>9</v>
      </c>
      <c r="BE559">
        <v>3</v>
      </c>
      <c r="BF559" s="6">
        <f t="shared" si="24"/>
        <v>46268</v>
      </c>
      <c r="BG559">
        <f t="shared" si="25"/>
        <v>-0.29166666666424135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631</v>
      </c>
      <c r="B560">
        <v>1002569416</v>
      </c>
      <c r="C560">
        <v>3</v>
      </c>
      <c r="D560" t="s">
        <v>55</v>
      </c>
      <c r="E560">
        <v>5</v>
      </c>
      <c r="F560" t="s">
        <v>307</v>
      </c>
      <c r="G560" t="s">
        <v>126</v>
      </c>
      <c r="H560" t="s">
        <v>308</v>
      </c>
      <c r="I560" t="s">
        <v>212</v>
      </c>
      <c r="J560" t="s">
        <v>213</v>
      </c>
      <c r="K560" t="s">
        <v>149</v>
      </c>
      <c r="M560" t="s">
        <v>76</v>
      </c>
      <c r="N560" t="s">
        <v>215</v>
      </c>
      <c r="O560" s="57">
        <v>46268.482986111114</v>
      </c>
      <c r="P560" s="57">
        <v>46268.57603009259</v>
      </c>
      <c r="Q560">
        <v>69382627</v>
      </c>
      <c r="S560">
        <v>152320246369</v>
      </c>
      <c r="T560" t="s">
        <v>1553</v>
      </c>
      <c r="U560" t="s">
        <v>2777</v>
      </c>
      <c r="V560" t="s">
        <v>2778</v>
      </c>
      <c r="Z560">
        <v>112.75920000000001</v>
      </c>
      <c r="AA560">
        <v>-7.2641</v>
      </c>
      <c r="AB560" t="s">
        <v>1556</v>
      </c>
      <c r="AC560" t="s">
        <v>216</v>
      </c>
      <c r="AL560" t="s">
        <v>217</v>
      </c>
      <c r="AM560" t="s">
        <v>2779</v>
      </c>
      <c r="AN560" t="s">
        <v>6</v>
      </c>
      <c r="AO560" s="57">
        <v>46090.486041666663</v>
      </c>
      <c r="AR560" t="s">
        <v>218</v>
      </c>
      <c r="AS560" t="s">
        <v>906</v>
      </c>
      <c r="AT560" t="s">
        <v>230</v>
      </c>
      <c r="AU560">
        <v>20260903</v>
      </c>
      <c r="AV560" t="s">
        <v>221</v>
      </c>
      <c r="AW560" t="s">
        <v>560</v>
      </c>
      <c r="AX560" t="s">
        <v>222</v>
      </c>
      <c r="BA560" s="57">
        <v>46268.291666666664</v>
      </c>
      <c r="BB560" t="s">
        <v>2779</v>
      </c>
      <c r="BC560">
        <v>2026</v>
      </c>
      <c r="BD560">
        <v>9</v>
      </c>
      <c r="BE560">
        <v>3</v>
      </c>
      <c r="BF560" s="6">
        <f t="shared" si="24"/>
        <v>46268</v>
      </c>
      <c r="BG560">
        <f t="shared" si="25"/>
        <v>-0.29166666666424135</v>
      </c>
      <c r="BH560" t="str">
        <f t="shared" si="26"/>
        <v>COMPLY</v>
      </c>
      <c r="BI560" t="str">
        <f>VLOOKUP(H560,Sheet2!$A$1:$B$270,2,FALSE)</f>
        <v>SURABAYA SELATAN</v>
      </c>
    </row>
    <row r="561" spans="1:61">
      <c r="A561">
        <v>632</v>
      </c>
      <c r="B561">
        <v>1002568812</v>
      </c>
      <c r="C561">
        <v>3</v>
      </c>
      <c r="D561" t="s">
        <v>55</v>
      </c>
      <c r="E561">
        <v>5</v>
      </c>
      <c r="F561" t="s">
        <v>307</v>
      </c>
      <c r="G561" t="s">
        <v>124</v>
      </c>
      <c r="H561" t="s">
        <v>328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46268.375659722224</v>
      </c>
      <c r="P561" s="57">
        <v>46270.375486111108</v>
      </c>
      <c r="Q561">
        <v>69382766</v>
      </c>
      <c r="S561">
        <v>152305229935</v>
      </c>
      <c r="T561" t="s">
        <v>2369</v>
      </c>
      <c r="U561" t="s">
        <v>5184</v>
      </c>
      <c r="V561" t="s">
        <v>2370</v>
      </c>
      <c r="Z561">
        <v>112.7784628</v>
      </c>
      <c r="AA561">
        <v>-7.3530056999999998</v>
      </c>
      <c r="AB561" t="s">
        <v>2371</v>
      </c>
      <c r="AC561" t="s">
        <v>236</v>
      </c>
      <c r="AL561" t="s">
        <v>217</v>
      </c>
      <c r="AM561" t="s">
        <v>2372</v>
      </c>
      <c r="AN561" t="s">
        <v>6</v>
      </c>
      <c r="AO561" s="57">
        <v>46090.382060185184</v>
      </c>
      <c r="AP561" s="57">
        <v>46271.625</v>
      </c>
      <c r="AR561" t="s">
        <v>218</v>
      </c>
      <c r="AS561" t="s">
        <v>2373</v>
      </c>
      <c r="AT561" t="s">
        <v>344</v>
      </c>
      <c r="AU561">
        <v>20260905</v>
      </c>
      <c r="AV561" t="s">
        <v>221</v>
      </c>
      <c r="AW561" t="s">
        <v>2169</v>
      </c>
      <c r="AX561" t="s">
        <v>222</v>
      </c>
      <c r="BA561" s="57">
        <v>46271.625</v>
      </c>
      <c r="BB561" t="s">
        <v>2372</v>
      </c>
      <c r="BC561">
        <v>2026</v>
      </c>
      <c r="BD561">
        <v>9</v>
      </c>
      <c r="BE561">
        <v>5</v>
      </c>
      <c r="BF561" s="6">
        <f t="shared" si="24"/>
        <v>46270</v>
      </c>
      <c r="BG561">
        <f t="shared" si="25"/>
        <v>-1.625</v>
      </c>
      <c r="BH561" t="str">
        <f t="shared" si="26"/>
        <v>COMPLY</v>
      </c>
      <c r="BI561" t="str">
        <f>VLOOKUP(H561,Sheet2!$A$1:$B$270,2,FALSE)</f>
        <v>SURABAYA SELATAN</v>
      </c>
    </row>
    <row r="562" spans="1:61">
      <c r="A562">
        <v>633</v>
      </c>
      <c r="B562">
        <v>1002568830</v>
      </c>
      <c r="C562">
        <v>3</v>
      </c>
      <c r="D562" t="s">
        <v>34</v>
      </c>
      <c r="E562">
        <v>5</v>
      </c>
      <c r="F562" t="s">
        <v>563</v>
      </c>
      <c r="G562" t="s">
        <v>86</v>
      </c>
      <c r="H562" t="s">
        <v>416</v>
      </c>
      <c r="I562" t="s">
        <v>212</v>
      </c>
      <c r="J562" t="s">
        <v>213</v>
      </c>
      <c r="K562" t="s">
        <v>149</v>
      </c>
      <c r="M562" t="s">
        <v>76</v>
      </c>
      <c r="N562" t="s">
        <v>215</v>
      </c>
      <c r="O562" s="57">
        <v>46268.379988425928</v>
      </c>
      <c r="P562" s="57">
        <v>46269.422268518516</v>
      </c>
      <c r="Q562">
        <v>69380629</v>
      </c>
      <c r="S562">
        <v>172419207272</v>
      </c>
      <c r="T562" t="s">
        <v>1992</v>
      </c>
      <c r="U562" t="s">
        <v>2670</v>
      </c>
      <c r="V562" t="s">
        <v>2780</v>
      </c>
      <c r="Z562">
        <v>115.197194541104</v>
      </c>
      <c r="AA562">
        <v>-8.6606507128151495</v>
      </c>
      <c r="AB562" t="s">
        <v>2781</v>
      </c>
      <c r="AC562" t="s">
        <v>229</v>
      </c>
      <c r="AL562" t="s">
        <v>217</v>
      </c>
      <c r="AM562" t="s">
        <v>2782</v>
      </c>
      <c r="AN562" t="s">
        <v>6</v>
      </c>
      <c r="AO562" s="57">
        <v>46090.382060185184</v>
      </c>
      <c r="AR562" t="s">
        <v>218</v>
      </c>
      <c r="AS562" t="s">
        <v>817</v>
      </c>
      <c r="AT562" t="s">
        <v>230</v>
      </c>
      <c r="AU562">
        <v>20260904</v>
      </c>
      <c r="AV562" t="s">
        <v>221</v>
      </c>
      <c r="AW562" t="s">
        <v>571</v>
      </c>
      <c r="AX562" t="s">
        <v>222</v>
      </c>
      <c r="BA562" s="57">
        <v>46268.291666666664</v>
      </c>
      <c r="BB562" t="s">
        <v>2782</v>
      </c>
      <c r="BC562">
        <v>2026</v>
      </c>
      <c r="BD562">
        <v>9</v>
      </c>
      <c r="BE562">
        <v>4</v>
      </c>
      <c r="BF562" s="6">
        <f t="shared" si="24"/>
        <v>46269</v>
      </c>
      <c r="BG562">
        <f t="shared" si="25"/>
        <v>0.70833333333575865</v>
      </c>
      <c r="BH562" t="str">
        <f t="shared" si="26"/>
        <v>COMPLY</v>
      </c>
      <c r="BI562" t="str">
        <f>VLOOKUP(H562,Sheet2!$A$1:$B$270,2,FALSE)</f>
        <v>UBUNG</v>
      </c>
    </row>
    <row r="563" spans="1:61">
      <c r="A563">
        <v>635</v>
      </c>
      <c r="B563">
        <v>1002570507</v>
      </c>
      <c r="C563">
        <v>3</v>
      </c>
      <c r="D563" t="s">
        <v>45</v>
      </c>
      <c r="E563">
        <v>5</v>
      </c>
      <c r="F563" t="s">
        <v>210</v>
      </c>
      <c r="G563" t="s">
        <v>116</v>
      </c>
      <c r="H563" t="s">
        <v>268</v>
      </c>
      <c r="I563" t="s">
        <v>212</v>
      </c>
      <c r="J563" t="s">
        <v>213</v>
      </c>
      <c r="K563" t="s">
        <v>149</v>
      </c>
      <c r="M563" t="s">
        <v>76</v>
      </c>
      <c r="N563" t="s">
        <v>215</v>
      </c>
      <c r="O563" s="57">
        <v>46268.697025462963</v>
      </c>
      <c r="P563" s="57">
        <v>46268.755590277775</v>
      </c>
      <c r="Q563">
        <v>69376746</v>
      </c>
      <c r="S563">
        <v>172604214283</v>
      </c>
      <c r="T563" t="s">
        <v>2783</v>
      </c>
      <c r="U563" t="s">
        <v>2784</v>
      </c>
      <c r="V563" t="s">
        <v>2785</v>
      </c>
      <c r="Z563">
        <v>116.0436</v>
      </c>
      <c r="AA563">
        <v>-8.3533000000000008</v>
      </c>
      <c r="AB563" t="s">
        <v>2786</v>
      </c>
      <c r="AC563" t="s">
        <v>216</v>
      </c>
      <c r="AL563" t="s">
        <v>217</v>
      </c>
      <c r="AM563" t="s">
        <v>2787</v>
      </c>
      <c r="AN563" t="s">
        <v>6</v>
      </c>
      <c r="AO563" s="57">
        <v>46090.704918981479</v>
      </c>
      <c r="AR563" t="s">
        <v>218</v>
      </c>
      <c r="AS563" t="s">
        <v>911</v>
      </c>
      <c r="AT563" t="s">
        <v>220</v>
      </c>
      <c r="AU563">
        <v>20260903</v>
      </c>
      <c r="AV563" t="s">
        <v>221</v>
      </c>
      <c r="AW563" t="s">
        <v>598</v>
      </c>
      <c r="AX563" t="s">
        <v>222</v>
      </c>
      <c r="BA563" s="57">
        <v>46268.291666666664</v>
      </c>
      <c r="BB563" t="s">
        <v>2787</v>
      </c>
      <c r="BC563">
        <v>2026</v>
      </c>
      <c r="BD563">
        <v>9</v>
      </c>
      <c r="BE563">
        <v>3</v>
      </c>
      <c r="BF563" s="6">
        <f t="shared" si="24"/>
        <v>46268</v>
      </c>
      <c r="BG563">
        <f t="shared" si="25"/>
        <v>-0.29166666666424135</v>
      </c>
      <c r="BH563" t="str">
        <f t="shared" si="26"/>
        <v>COMPLY</v>
      </c>
      <c r="BI563" t="str">
        <f>VLOOKUP(H563,Sheet2!$A$1:$B$270,2,FALSE)</f>
        <v>SELONG</v>
      </c>
    </row>
    <row r="564" spans="1:61">
      <c r="A564">
        <v>636</v>
      </c>
      <c r="B564">
        <v>1002569412</v>
      </c>
      <c r="C564">
        <v>3</v>
      </c>
      <c r="D564" t="s">
        <v>38</v>
      </c>
      <c r="E564">
        <v>5</v>
      </c>
      <c r="F564" t="s">
        <v>92</v>
      </c>
      <c r="G564" t="s">
        <v>95</v>
      </c>
      <c r="H564" t="s">
        <v>244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46268.481203703705</v>
      </c>
      <c r="P564" s="57">
        <v>46268.733969907407</v>
      </c>
      <c r="Q564">
        <v>69382981</v>
      </c>
      <c r="S564">
        <v>152604231108</v>
      </c>
      <c r="T564" t="s">
        <v>2788</v>
      </c>
      <c r="U564" t="s">
        <v>2789</v>
      </c>
      <c r="V564" t="s">
        <v>2790</v>
      </c>
      <c r="Z564">
        <v>111.48938349957101</v>
      </c>
      <c r="AA564">
        <v>-7.8944413194724499</v>
      </c>
      <c r="AB564" t="s">
        <v>2791</v>
      </c>
      <c r="AC564" t="s">
        <v>1551</v>
      </c>
      <c r="AL564" t="s">
        <v>217</v>
      </c>
      <c r="AM564" t="s">
        <v>2792</v>
      </c>
      <c r="AN564" t="s">
        <v>6</v>
      </c>
      <c r="AO564" s="57">
        <v>46090.486041666663</v>
      </c>
      <c r="AP564" s="57">
        <v>46269.333333333336</v>
      </c>
      <c r="AR564" t="s">
        <v>218</v>
      </c>
      <c r="AS564" t="s">
        <v>2793</v>
      </c>
      <c r="AT564" t="s">
        <v>230</v>
      </c>
      <c r="AU564">
        <v>20260903</v>
      </c>
      <c r="AV564" t="s">
        <v>221</v>
      </c>
      <c r="AW564" t="s">
        <v>2794</v>
      </c>
      <c r="AX564" t="s">
        <v>222</v>
      </c>
      <c r="BA564" s="57">
        <v>46269.333333333336</v>
      </c>
      <c r="BB564" t="s">
        <v>2792</v>
      </c>
      <c r="BC564">
        <v>2026</v>
      </c>
      <c r="BD564">
        <v>9</v>
      </c>
      <c r="BE564">
        <v>3</v>
      </c>
      <c r="BF564" s="6">
        <f t="shared" si="24"/>
        <v>46268</v>
      </c>
      <c r="BG564">
        <f t="shared" si="25"/>
        <v>-1.3333333333357587</v>
      </c>
      <c r="BH564" t="str">
        <f t="shared" si="26"/>
        <v>COMPLY</v>
      </c>
      <c r="BI564" t="str">
        <f>VLOOKUP(H564,Sheet2!$A$1:$B$270,2,FALSE)</f>
        <v>PONOROGO</v>
      </c>
    </row>
    <row r="565" spans="1:61">
      <c r="A565">
        <v>637</v>
      </c>
      <c r="B565">
        <v>1002568824</v>
      </c>
      <c r="C565">
        <v>3</v>
      </c>
      <c r="D565" t="s">
        <v>34</v>
      </c>
      <c r="E565">
        <v>5</v>
      </c>
      <c r="F565" t="s">
        <v>563</v>
      </c>
      <c r="G565" t="s">
        <v>86</v>
      </c>
      <c r="H565" t="s">
        <v>416</v>
      </c>
      <c r="I565" t="s">
        <v>212</v>
      </c>
      <c r="J565" t="s">
        <v>213</v>
      </c>
      <c r="K565" t="s">
        <v>149</v>
      </c>
      <c r="M565" t="s">
        <v>76</v>
      </c>
      <c r="N565" t="s">
        <v>215</v>
      </c>
      <c r="O565" s="57">
        <v>46268.378171296295</v>
      </c>
      <c r="P565" s="57">
        <v>46268.651701388888</v>
      </c>
      <c r="Q565">
        <v>69380628</v>
      </c>
      <c r="S565">
        <v>172419207271</v>
      </c>
      <c r="T565" t="s">
        <v>1992</v>
      </c>
      <c r="U565" t="s">
        <v>2670</v>
      </c>
      <c r="V565" t="s">
        <v>2795</v>
      </c>
      <c r="Z565">
        <v>115.197194541104</v>
      </c>
      <c r="AA565">
        <v>-8.6606507128151495</v>
      </c>
      <c r="AB565" t="s">
        <v>2781</v>
      </c>
      <c r="AC565" t="s">
        <v>229</v>
      </c>
      <c r="AL565" t="s">
        <v>217</v>
      </c>
      <c r="AM565" t="s">
        <v>2796</v>
      </c>
      <c r="AN565" t="s">
        <v>6</v>
      </c>
      <c r="AO565" s="57">
        <v>46090.382060185184</v>
      </c>
      <c r="AR565" t="s">
        <v>218</v>
      </c>
      <c r="AS565" t="s">
        <v>817</v>
      </c>
      <c r="AT565" t="s">
        <v>230</v>
      </c>
      <c r="AU565">
        <v>20260903</v>
      </c>
      <c r="AV565" t="s">
        <v>221</v>
      </c>
      <c r="AW565" t="s">
        <v>571</v>
      </c>
      <c r="AX565" t="s">
        <v>222</v>
      </c>
      <c r="BA565" s="57">
        <v>46268.291666666664</v>
      </c>
      <c r="BB565" t="s">
        <v>2796</v>
      </c>
      <c r="BC565">
        <v>2026</v>
      </c>
      <c r="BD565">
        <v>9</v>
      </c>
      <c r="BE565">
        <v>3</v>
      </c>
      <c r="BF565" s="6">
        <f t="shared" si="24"/>
        <v>46268</v>
      </c>
      <c r="BG565">
        <f t="shared" si="25"/>
        <v>-0.29166666666424135</v>
      </c>
      <c r="BH565" t="str">
        <f t="shared" si="26"/>
        <v>COMPLY</v>
      </c>
      <c r="BI565" t="str">
        <f>VLOOKUP(H565,Sheet2!$A$1:$B$270,2,FALSE)</f>
        <v>UBUNG</v>
      </c>
    </row>
    <row r="566" spans="1:61">
      <c r="A566">
        <v>638</v>
      </c>
      <c r="B566">
        <v>1002568806</v>
      </c>
      <c r="C566">
        <v>3</v>
      </c>
      <c r="D566" t="s">
        <v>42</v>
      </c>
      <c r="E566">
        <v>5</v>
      </c>
      <c r="F566" t="s">
        <v>106</v>
      </c>
      <c r="G566" t="s">
        <v>106</v>
      </c>
      <c r="H566" t="s">
        <v>337</v>
      </c>
      <c r="I566" t="s">
        <v>212</v>
      </c>
      <c r="J566" t="s">
        <v>213</v>
      </c>
      <c r="K566" t="s">
        <v>149</v>
      </c>
      <c r="M566" t="s">
        <v>76</v>
      </c>
      <c r="N566" t="s">
        <v>215</v>
      </c>
      <c r="O566" s="57">
        <v>46268.375474537039</v>
      </c>
      <c r="P566" s="57">
        <v>46268.724930555552</v>
      </c>
      <c r="Q566">
        <v>69382737</v>
      </c>
      <c r="S566">
        <v>152729256790</v>
      </c>
      <c r="T566" t="s">
        <v>2797</v>
      </c>
      <c r="U566" t="s">
        <v>2798</v>
      </c>
      <c r="V566" t="s">
        <v>2799</v>
      </c>
      <c r="Z566">
        <v>112.9027985</v>
      </c>
      <c r="AA566">
        <v>-7.6410157999999999</v>
      </c>
      <c r="AB566" t="s">
        <v>2800</v>
      </c>
      <c r="AC566" t="s">
        <v>229</v>
      </c>
      <c r="AL566" t="s">
        <v>217</v>
      </c>
      <c r="AM566" t="s">
        <v>2801</v>
      </c>
      <c r="AN566" t="s">
        <v>6</v>
      </c>
      <c r="AO566" s="57">
        <v>46090.382060185184</v>
      </c>
      <c r="AP566" s="57">
        <v>46269.458333333336</v>
      </c>
      <c r="AR566" t="s">
        <v>218</v>
      </c>
      <c r="AS566" t="s">
        <v>106</v>
      </c>
      <c r="AT566" t="s">
        <v>230</v>
      </c>
      <c r="AU566">
        <v>20260903</v>
      </c>
      <c r="AV566" t="s">
        <v>221</v>
      </c>
      <c r="AW566" t="s">
        <v>545</v>
      </c>
      <c r="AX566" t="s">
        <v>222</v>
      </c>
      <c r="BA566" s="57">
        <v>46269.458333333336</v>
      </c>
      <c r="BB566" t="s">
        <v>2801</v>
      </c>
      <c r="BC566">
        <v>2026</v>
      </c>
      <c r="BD566">
        <v>9</v>
      </c>
      <c r="BE566">
        <v>3</v>
      </c>
      <c r="BF566" s="6">
        <f t="shared" si="24"/>
        <v>46268</v>
      </c>
      <c r="BG566">
        <f t="shared" si="25"/>
        <v>-1.4583333333357587</v>
      </c>
      <c r="BH566" t="str">
        <f t="shared" si="26"/>
        <v>COMPLY</v>
      </c>
      <c r="BI566" t="str">
        <f>VLOOKUP(H566,Sheet2!$A$1:$B$270,2,FALSE)</f>
        <v>PASURUAN</v>
      </c>
    </row>
    <row r="567" spans="1:61">
      <c r="A567">
        <v>639</v>
      </c>
      <c r="B567">
        <v>1002570079</v>
      </c>
      <c r="C567">
        <v>3</v>
      </c>
      <c r="D567" t="s">
        <v>55</v>
      </c>
      <c r="E567">
        <v>5</v>
      </c>
      <c r="F567" t="s">
        <v>307</v>
      </c>
      <c r="G567" t="s">
        <v>126</v>
      </c>
      <c r="H567" t="s">
        <v>372</v>
      </c>
      <c r="I567" t="s">
        <v>212</v>
      </c>
      <c r="J567" t="s">
        <v>213</v>
      </c>
      <c r="K567" t="s">
        <v>149</v>
      </c>
      <c r="M567" t="s">
        <v>76</v>
      </c>
      <c r="N567" t="s">
        <v>215</v>
      </c>
      <c r="O567" s="57">
        <v>46268.620821759258</v>
      </c>
      <c r="P567" s="57">
        <v>46268.718078703707</v>
      </c>
      <c r="Q567">
        <v>69378177</v>
      </c>
      <c r="R567">
        <v>3135953673</v>
      </c>
      <c r="S567">
        <v>152303244000</v>
      </c>
      <c r="T567" t="s">
        <v>2535</v>
      </c>
      <c r="U567" t="s">
        <v>2802</v>
      </c>
      <c r="V567" t="s">
        <v>2803</v>
      </c>
      <c r="Z567">
        <v>112.77500000000001</v>
      </c>
      <c r="AA567">
        <v>-7.2807000000000004</v>
      </c>
      <c r="AB567" t="s">
        <v>2804</v>
      </c>
      <c r="AC567" t="s">
        <v>229</v>
      </c>
      <c r="AL567" t="s">
        <v>217</v>
      </c>
      <c r="AM567" t="s">
        <v>2805</v>
      </c>
      <c r="AN567" t="s">
        <v>6</v>
      </c>
      <c r="AO567" s="57">
        <v>46090.621493055558</v>
      </c>
      <c r="AR567" t="s">
        <v>218</v>
      </c>
      <c r="AS567" t="s">
        <v>126</v>
      </c>
      <c r="AT567" t="s">
        <v>230</v>
      </c>
      <c r="AU567">
        <v>20260903</v>
      </c>
      <c r="AV567" t="s">
        <v>221</v>
      </c>
      <c r="AW567" t="s">
        <v>585</v>
      </c>
      <c r="AX567" t="s">
        <v>222</v>
      </c>
      <c r="BA567" s="57">
        <v>46268.291666666664</v>
      </c>
      <c r="BB567" t="s">
        <v>2805</v>
      </c>
      <c r="BC567">
        <v>2026</v>
      </c>
      <c r="BD567">
        <v>9</v>
      </c>
      <c r="BE567">
        <v>3</v>
      </c>
      <c r="BF567" s="6">
        <f t="shared" si="24"/>
        <v>46268</v>
      </c>
      <c r="BG567">
        <f t="shared" si="25"/>
        <v>-0.29166666666424135</v>
      </c>
      <c r="BH567" t="str">
        <f t="shared" si="26"/>
        <v>COMPLY</v>
      </c>
      <c r="BI567" t="str">
        <f>VLOOKUP(H567,Sheet2!$A$1:$B$270,2,FALSE)</f>
        <v>SURABAYA SELATAN</v>
      </c>
    </row>
    <row r="568" spans="1:61">
      <c r="A568">
        <v>640</v>
      </c>
      <c r="B568">
        <v>1002570065</v>
      </c>
      <c r="C568">
        <v>3</v>
      </c>
      <c r="D568" t="s">
        <v>51</v>
      </c>
      <c r="E568">
        <v>4</v>
      </c>
      <c r="F568" t="s">
        <v>269</v>
      </c>
      <c r="G568" t="s">
        <v>269</v>
      </c>
      <c r="H568" t="s">
        <v>839</v>
      </c>
      <c r="I568" t="s">
        <v>212</v>
      </c>
      <c r="J568" t="s">
        <v>213</v>
      </c>
      <c r="K568" t="s">
        <v>149</v>
      </c>
      <c r="M568" t="s">
        <v>76</v>
      </c>
      <c r="N568" t="s">
        <v>581</v>
      </c>
      <c r="O568" s="57">
        <v>46268.617314814815</v>
      </c>
      <c r="P568" s="57">
        <v>46270.422013888892</v>
      </c>
      <c r="Q568">
        <v>69383265</v>
      </c>
      <c r="S568">
        <v>142401146195</v>
      </c>
      <c r="T568" t="s">
        <v>2374</v>
      </c>
      <c r="U568" t="s">
        <v>2375</v>
      </c>
      <c r="V568" t="s">
        <v>2376</v>
      </c>
      <c r="Z568">
        <v>110.83948650000001</v>
      </c>
      <c r="AA568">
        <v>-6.827108</v>
      </c>
      <c r="AB568" t="s">
        <v>2377</v>
      </c>
      <c r="AC568" t="s">
        <v>229</v>
      </c>
      <c r="AL568" t="s">
        <v>217</v>
      </c>
      <c r="AM568" t="s">
        <v>2378</v>
      </c>
      <c r="AN568" t="s">
        <v>6</v>
      </c>
      <c r="AO568" s="57">
        <v>46090.621493055558</v>
      </c>
      <c r="AP568" s="57">
        <v>46269.541666666664</v>
      </c>
      <c r="AR568" t="s">
        <v>218</v>
      </c>
      <c r="AS568" t="s">
        <v>219</v>
      </c>
      <c r="AT568" t="s">
        <v>230</v>
      </c>
      <c r="AU568">
        <v>20260905</v>
      </c>
      <c r="AV568" t="s">
        <v>221</v>
      </c>
      <c r="AW568" t="s">
        <v>545</v>
      </c>
      <c r="AX568" t="s">
        <v>222</v>
      </c>
      <c r="BA568" s="57">
        <v>46269.541666666664</v>
      </c>
      <c r="BB568" t="s">
        <v>2378</v>
      </c>
      <c r="BC568">
        <v>2026</v>
      </c>
      <c r="BD568">
        <v>9</v>
      </c>
      <c r="BE568">
        <v>5</v>
      </c>
      <c r="BF568" s="6">
        <f t="shared" si="24"/>
        <v>46270</v>
      </c>
      <c r="BG568">
        <f t="shared" si="25"/>
        <v>0.45833333333575865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641</v>
      </c>
      <c r="B569">
        <v>1002570046</v>
      </c>
      <c r="C569">
        <v>3</v>
      </c>
      <c r="D569" t="s">
        <v>45</v>
      </c>
      <c r="E569">
        <v>5</v>
      </c>
      <c r="F569" t="s">
        <v>210</v>
      </c>
      <c r="G569" t="s">
        <v>118</v>
      </c>
      <c r="H569" t="s">
        <v>277</v>
      </c>
      <c r="I569" t="s">
        <v>212</v>
      </c>
      <c r="J569" t="s">
        <v>213</v>
      </c>
      <c r="K569" t="s">
        <v>149</v>
      </c>
      <c r="M569" t="s">
        <v>76</v>
      </c>
      <c r="N569" t="s">
        <v>215</v>
      </c>
      <c r="O569" s="57">
        <v>46268.614224537036</v>
      </c>
      <c r="P569" s="57">
        <v>46268.703067129631</v>
      </c>
      <c r="Q569">
        <v>69381485</v>
      </c>
      <c r="S569">
        <v>172610203699</v>
      </c>
      <c r="T569" t="s">
        <v>963</v>
      </c>
      <c r="U569" t="s">
        <v>2806</v>
      </c>
      <c r="V569" t="s">
        <v>2807</v>
      </c>
      <c r="Z569">
        <v>116.85702000000001</v>
      </c>
      <c r="AA569">
        <v>-8.7389074000000004</v>
      </c>
      <c r="AB569" t="s">
        <v>1211</v>
      </c>
      <c r="AC569" t="s">
        <v>216</v>
      </c>
      <c r="AL569" t="s">
        <v>217</v>
      </c>
      <c r="AM569" t="s">
        <v>2808</v>
      </c>
      <c r="AN569" t="s">
        <v>6</v>
      </c>
      <c r="AO569" s="57">
        <v>46090.621493055558</v>
      </c>
      <c r="AR569" t="s">
        <v>218</v>
      </c>
      <c r="AS569" t="s">
        <v>907</v>
      </c>
      <c r="AT569" t="s">
        <v>230</v>
      </c>
      <c r="AU569">
        <v>20260903</v>
      </c>
      <c r="AV569" t="s">
        <v>221</v>
      </c>
      <c r="AW569" t="s">
        <v>545</v>
      </c>
      <c r="AX569" t="s">
        <v>222</v>
      </c>
      <c r="BA569" s="57">
        <v>46268.291666666664</v>
      </c>
      <c r="BB569" t="s">
        <v>2808</v>
      </c>
      <c r="BC569">
        <v>2026</v>
      </c>
      <c r="BD569">
        <v>9</v>
      </c>
      <c r="BE569">
        <v>3</v>
      </c>
      <c r="BF569" s="6">
        <f t="shared" si="24"/>
        <v>46268</v>
      </c>
      <c r="BG569">
        <f t="shared" si="25"/>
        <v>-0.29166666666424135</v>
      </c>
      <c r="BH569" t="str">
        <f t="shared" si="26"/>
        <v>COMPLY</v>
      </c>
      <c r="BI569" t="str">
        <f>VLOOKUP(H569,Sheet2!$A$1:$B$270,2,FALSE)</f>
        <v>SUMBAWA</v>
      </c>
    </row>
    <row r="570" spans="1:61">
      <c r="A570">
        <v>642</v>
      </c>
      <c r="B570">
        <v>1002570571</v>
      </c>
      <c r="C570">
        <v>3</v>
      </c>
      <c r="D570" t="s">
        <v>45</v>
      </c>
      <c r="E570">
        <v>5</v>
      </c>
      <c r="F570" t="s">
        <v>210</v>
      </c>
      <c r="G570" t="s">
        <v>118</v>
      </c>
      <c r="H570" t="s">
        <v>277</v>
      </c>
      <c r="I570" t="s">
        <v>212</v>
      </c>
      <c r="J570" t="s">
        <v>213</v>
      </c>
      <c r="K570" t="s">
        <v>149</v>
      </c>
      <c r="M570" t="s">
        <v>76</v>
      </c>
      <c r="N570" t="s">
        <v>215</v>
      </c>
      <c r="O570" s="57">
        <v>46268.709386574075</v>
      </c>
      <c r="P570" s="57">
        <v>46268.849386574075</v>
      </c>
      <c r="Q570">
        <v>69380976</v>
      </c>
      <c r="S570">
        <v>172610203701</v>
      </c>
      <c r="T570" t="s">
        <v>2809</v>
      </c>
      <c r="U570" t="s">
        <v>2810</v>
      </c>
      <c r="V570" t="s">
        <v>2811</v>
      </c>
      <c r="Z570">
        <v>116.82758201</v>
      </c>
      <c r="AA570">
        <v>-8.7691850349999996</v>
      </c>
      <c r="AB570" t="s">
        <v>2812</v>
      </c>
      <c r="AC570" t="s">
        <v>216</v>
      </c>
      <c r="AL570" t="s">
        <v>217</v>
      </c>
      <c r="AM570" t="s">
        <v>2813</v>
      </c>
      <c r="AN570" t="s">
        <v>6</v>
      </c>
      <c r="AO570" s="57">
        <v>46090.715532407405</v>
      </c>
      <c r="AR570" t="s">
        <v>218</v>
      </c>
      <c r="AS570" t="s">
        <v>907</v>
      </c>
      <c r="AT570" t="s">
        <v>230</v>
      </c>
      <c r="AU570">
        <v>20260903</v>
      </c>
      <c r="AV570" t="s">
        <v>221</v>
      </c>
      <c r="AW570" t="s">
        <v>545</v>
      </c>
      <c r="AX570" t="s">
        <v>222</v>
      </c>
      <c r="BA570" s="57">
        <v>46268.291666666664</v>
      </c>
      <c r="BB570" t="s">
        <v>2813</v>
      </c>
      <c r="BC570">
        <v>2026</v>
      </c>
      <c r="BD570">
        <v>9</v>
      </c>
      <c r="BE570">
        <v>3</v>
      </c>
      <c r="BF570" s="6">
        <f t="shared" si="24"/>
        <v>46268</v>
      </c>
      <c r="BG570">
        <f t="shared" si="25"/>
        <v>-0.29166666666424135</v>
      </c>
      <c r="BH570" t="str">
        <f t="shared" si="26"/>
        <v>COMPLY</v>
      </c>
      <c r="BI570" t="str">
        <f>VLOOKUP(H570,Sheet2!$A$1:$B$270,2,FALSE)</f>
        <v>SUMBAWA</v>
      </c>
    </row>
    <row r="571" spans="1:61">
      <c r="A571">
        <v>643</v>
      </c>
      <c r="B571">
        <v>1002570033</v>
      </c>
      <c r="C571">
        <v>3</v>
      </c>
      <c r="D571" t="s">
        <v>45</v>
      </c>
      <c r="E571">
        <v>5</v>
      </c>
      <c r="F571" t="s">
        <v>210</v>
      </c>
      <c r="G571" t="s">
        <v>110</v>
      </c>
      <c r="H571" t="s">
        <v>445</v>
      </c>
      <c r="I571" t="s">
        <v>212</v>
      </c>
      <c r="J571" t="s">
        <v>213</v>
      </c>
      <c r="K571" t="s">
        <v>149</v>
      </c>
      <c r="M571" t="s">
        <v>76</v>
      </c>
      <c r="N571" t="s">
        <v>215</v>
      </c>
      <c r="O571" s="57">
        <v>46268.611655092594</v>
      </c>
      <c r="P571" s="57">
        <v>46269.331018518518</v>
      </c>
      <c r="Q571">
        <v>69381373</v>
      </c>
      <c r="S571">
        <v>172610305704</v>
      </c>
      <c r="T571" t="s">
        <v>1285</v>
      </c>
      <c r="U571" t="s">
        <v>2814</v>
      </c>
      <c r="V571" t="s">
        <v>2815</v>
      </c>
      <c r="Z571">
        <v>118.97285119999999</v>
      </c>
      <c r="AA571">
        <v>-8.5630819000000002</v>
      </c>
      <c r="AB571" t="s">
        <v>1288</v>
      </c>
      <c r="AC571" t="s">
        <v>284</v>
      </c>
      <c r="AL571" t="s">
        <v>217</v>
      </c>
      <c r="AM571" t="s">
        <v>2816</v>
      </c>
      <c r="AN571" t="s">
        <v>6</v>
      </c>
      <c r="AO571" s="57">
        <v>46090.621493055558</v>
      </c>
      <c r="AR571" t="s">
        <v>218</v>
      </c>
      <c r="AS571" t="s">
        <v>914</v>
      </c>
      <c r="AT571" t="s">
        <v>220</v>
      </c>
      <c r="AU571">
        <v>20260904</v>
      </c>
      <c r="AV571" t="s">
        <v>221</v>
      </c>
      <c r="AW571" t="s">
        <v>545</v>
      </c>
      <c r="AX571" t="s">
        <v>222</v>
      </c>
      <c r="BA571" s="57">
        <v>46268.291666666664</v>
      </c>
      <c r="BB571" t="s">
        <v>2816</v>
      </c>
      <c r="BC571">
        <v>2026</v>
      </c>
      <c r="BD571">
        <v>9</v>
      </c>
      <c r="BE571">
        <v>4</v>
      </c>
      <c r="BF571" s="6">
        <f t="shared" si="24"/>
        <v>46269</v>
      </c>
      <c r="BG571">
        <f t="shared" si="25"/>
        <v>0.70833333333575865</v>
      </c>
      <c r="BH571" t="str">
        <f t="shared" si="26"/>
        <v>COMPLY</v>
      </c>
      <c r="BI571" t="str">
        <f>VLOOKUP(H571,Sheet2!$A$1:$B$270,2,FALSE)</f>
        <v>BIMA</v>
      </c>
    </row>
    <row r="572" spans="1:61">
      <c r="A572">
        <v>644</v>
      </c>
      <c r="B572">
        <v>1002570580</v>
      </c>
      <c r="C572">
        <v>3</v>
      </c>
      <c r="D572" t="s">
        <v>38</v>
      </c>
      <c r="E572">
        <v>5</v>
      </c>
      <c r="F572" t="s">
        <v>90</v>
      </c>
      <c r="G572" t="s">
        <v>93</v>
      </c>
      <c r="H572" t="s">
        <v>381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46268.711064814815</v>
      </c>
      <c r="P572" s="57">
        <v>46270.070451388892</v>
      </c>
      <c r="Q572">
        <v>69383442</v>
      </c>
      <c r="S572">
        <v>152615203390</v>
      </c>
      <c r="T572" t="s">
        <v>2383</v>
      </c>
      <c r="U572" t="s">
        <v>2384</v>
      </c>
      <c r="V572" t="s">
        <v>2385</v>
      </c>
      <c r="Z572">
        <v>112.107219</v>
      </c>
      <c r="AA572">
        <v>-7.5929159999999998</v>
      </c>
      <c r="AB572" t="s">
        <v>2386</v>
      </c>
      <c r="AC572" t="s">
        <v>236</v>
      </c>
      <c r="AL572" t="s">
        <v>217</v>
      </c>
      <c r="AM572" t="s">
        <v>2387</v>
      </c>
      <c r="AN572" t="s">
        <v>6</v>
      </c>
      <c r="AO572" s="57">
        <v>46090.715532407405</v>
      </c>
      <c r="AP572" s="57">
        <v>46269.625</v>
      </c>
      <c r="AR572" t="s">
        <v>218</v>
      </c>
      <c r="AS572" t="s">
        <v>589</v>
      </c>
      <c r="AT572" t="s">
        <v>230</v>
      </c>
      <c r="AU572">
        <v>20260905</v>
      </c>
      <c r="AV572" t="s">
        <v>221</v>
      </c>
      <c r="AW572" t="s">
        <v>574</v>
      </c>
      <c r="AX572" t="s">
        <v>222</v>
      </c>
      <c r="BA572" s="57">
        <v>46269.625</v>
      </c>
      <c r="BB572" t="s">
        <v>2387</v>
      </c>
      <c r="BC572">
        <v>2026</v>
      </c>
      <c r="BD572">
        <v>9</v>
      </c>
      <c r="BE572">
        <v>5</v>
      </c>
      <c r="BF572" s="6">
        <f t="shared" si="24"/>
        <v>46270</v>
      </c>
      <c r="BG572">
        <f t="shared" si="25"/>
        <v>0.375</v>
      </c>
      <c r="BH572" t="str">
        <f t="shared" si="26"/>
        <v>COMPLY</v>
      </c>
      <c r="BI572" t="str">
        <f>VLOOKUP(H572,Sheet2!$A$1:$B$270,2,FALSE)</f>
        <v>NGANJUK</v>
      </c>
    </row>
    <row r="573" spans="1:61">
      <c r="A573">
        <v>646</v>
      </c>
      <c r="B573">
        <v>1002569581</v>
      </c>
      <c r="C573">
        <v>3</v>
      </c>
      <c r="D573" t="s">
        <v>45</v>
      </c>
      <c r="E573">
        <v>5</v>
      </c>
      <c r="F573" t="s">
        <v>210</v>
      </c>
      <c r="G573" t="s">
        <v>115</v>
      </c>
      <c r="H573" t="s">
        <v>273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46268.516631944447</v>
      </c>
      <c r="P573" s="57">
        <v>46268.803483796299</v>
      </c>
      <c r="Q573">
        <v>69383074</v>
      </c>
      <c r="S573">
        <v>172603791838</v>
      </c>
      <c r="T573" t="s">
        <v>2817</v>
      </c>
      <c r="U573" t="s">
        <v>2818</v>
      </c>
      <c r="V573" t="s">
        <v>2819</v>
      </c>
      <c r="Z573">
        <v>116.322920322418</v>
      </c>
      <c r="AA573">
        <v>-8.8939756321751897</v>
      </c>
      <c r="AB573" t="s">
        <v>2820</v>
      </c>
      <c r="AC573" t="s">
        <v>216</v>
      </c>
      <c r="AL573" t="s">
        <v>217</v>
      </c>
      <c r="AM573" t="s">
        <v>2604</v>
      </c>
      <c r="AN573" t="s">
        <v>6</v>
      </c>
      <c r="AO573" s="57">
        <v>46090.517581018517</v>
      </c>
      <c r="AP573" s="57">
        <v>46270.333333333336</v>
      </c>
      <c r="AR573" t="s">
        <v>218</v>
      </c>
      <c r="AS573" t="s">
        <v>900</v>
      </c>
      <c r="AT573" t="s">
        <v>230</v>
      </c>
      <c r="AU573">
        <v>20260903</v>
      </c>
      <c r="AV573" t="s">
        <v>221</v>
      </c>
      <c r="AW573" t="s">
        <v>537</v>
      </c>
      <c r="AX573" t="s">
        <v>222</v>
      </c>
      <c r="BA573" s="57">
        <v>46270.333333333336</v>
      </c>
      <c r="BB573" t="s">
        <v>2604</v>
      </c>
      <c r="BC573">
        <v>2026</v>
      </c>
      <c r="BD573">
        <v>9</v>
      </c>
      <c r="BE573">
        <v>3</v>
      </c>
      <c r="BF573" s="6">
        <f t="shared" si="24"/>
        <v>46268</v>
      </c>
      <c r="BG573">
        <f t="shared" si="25"/>
        <v>-2.3333333333357587</v>
      </c>
      <c r="BH573" t="str">
        <f t="shared" si="26"/>
        <v>COMPLY</v>
      </c>
      <c r="BI573" t="str">
        <f>VLOOKUP(H573,Sheet2!$A$1:$B$270,2,FALSE)</f>
        <v>SELONG</v>
      </c>
    </row>
    <row r="574" spans="1:61">
      <c r="A574">
        <v>647</v>
      </c>
      <c r="B574">
        <v>1002569556</v>
      </c>
      <c r="C574">
        <v>3</v>
      </c>
      <c r="D574" t="s">
        <v>59</v>
      </c>
      <c r="E574">
        <v>4</v>
      </c>
      <c r="F574" t="s">
        <v>242</v>
      </c>
      <c r="G574" t="s">
        <v>242</v>
      </c>
      <c r="H574" t="s">
        <v>288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46268.506909722222</v>
      </c>
      <c r="P574" s="57">
        <v>46269.532060185185</v>
      </c>
      <c r="Q574">
        <v>69383065</v>
      </c>
      <c r="S574">
        <v>146137147548</v>
      </c>
      <c r="T574" t="s">
        <v>2403</v>
      </c>
      <c r="U574" t="s">
        <v>2404</v>
      </c>
      <c r="V574" t="s">
        <v>2405</v>
      </c>
      <c r="Z574">
        <v>110.306322731138</v>
      </c>
      <c r="AA574">
        <v>-7.3713005770868101</v>
      </c>
      <c r="AB574" t="s">
        <v>2406</v>
      </c>
      <c r="AC574" t="s">
        <v>236</v>
      </c>
      <c r="AL574" t="s">
        <v>217</v>
      </c>
      <c r="AM574" t="s">
        <v>2407</v>
      </c>
      <c r="AN574" t="s">
        <v>6</v>
      </c>
      <c r="AO574" s="57">
        <v>46090.517581018517</v>
      </c>
      <c r="AP574" s="57">
        <v>46272.333333333336</v>
      </c>
      <c r="AR574" t="s">
        <v>218</v>
      </c>
      <c r="AS574" t="s">
        <v>219</v>
      </c>
      <c r="AT574" t="s">
        <v>230</v>
      </c>
      <c r="AU574">
        <v>20260904</v>
      </c>
      <c r="AV574" t="s">
        <v>221</v>
      </c>
      <c r="AW574" t="s">
        <v>884</v>
      </c>
      <c r="AX574" t="s">
        <v>222</v>
      </c>
      <c r="BA574" s="57">
        <v>46272.333333333336</v>
      </c>
      <c r="BB574" t="s">
        <v>2407</v>
      </c>
      <c r="BC574">
        <v>2026</v>
      </c>
      <c r="BD574">
        <v>9</v>
      </c>
      <c r="BE574">
        <v>4</v>
      </c>
      <c r="BF574" s="6">
        <f t="shared" si="24"/>
        <v>46269</v>
      </c>
      <c r="BG574">
        <f t="shared" si="25"/>
        <v>-3.3333333333357587</v>
      </c>
      <c r="BH574" t="str">
        <f t="shared" si="26"/>
        <v>COMPLY</v>
      </c>
      <c r="BI574" t="e">
        <f>VLOOKUP(H574,Sheet2!$A$1:$B$270,2,FALSE)</f>
        <v>#N/A</v>
      </c>
    </row>
    <row r="575" spans="1:61">
      <c r="A575">
        <v>648</v>
      </c>
      <c r="B575">
        <v>1002569039</v>
      </c>
      <c r="C575">
        <v>3</v>
      </c>
      <c r="D575" t="s">
        <v>49</v>
      </c>
      <c r="E575">
        <v>4</v>
      </c>
      <c r="F575" t="s">
        <v>245</v>
      </c>
      <c r="G575" t="s">
        <v>246</v>
      </c>
      <c r="H575" t="s">
        <v>2821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46268.415243055555</v>
      </c>
      <c r="P575" s="57">
        <v>46268.708113425928</v>
      </c>
      <c r="Q575">
        <v>69382859</v>
      </c>
      <c r="S575">
        <v>143424112875</v>
      </c>
      <c r="T575" t="s">
        <v>2822</v>
      </c>
      <c r="U575" t="s">
        <v>2823</v>
      </c>
      <c r="V575" t="s">
        <v>2824</v>
      </c>
      <c r="Z575">
        <v>110.467466</v>
      </c>
      <c r="AA575">
        <v>-6.9592809999999998</v>
      </c>
      <c r="AB575" t="s">
        <v>2825</v>
      </c>
      <c r="AC575" t="s">
        <v>236</v>
      </c>
      <c r="AL575" t="s">
        <v>217</v>
      </c>
      <c r="AM575" t="s">
        <v>2826</v>
      </c>
      <c r="AN575" t="s">
        <v>6</v>
      </c>
      <c r="AO575" s="57">
        <v>46090.423622685186</v>
      </c>
      <c r="AP575" s="57">
        <v>46269.333333333336</v>
      </c>
      <c r="AR575" t="s">
        <v>218</v>
      </c>
      <c r="AS575" t="s">
        <v>899</v>
      </c>
      <c r="AT575" t="s">
        <v>230</v>
      </c>
      <c r="AU575">
        <v>20260903</v>
      </c>
      <c r="AV575" t="s">
        <v>221</v>
      </c>
      <c r="AW575" t="s">
        <v>886</v>
      </c>
      <c r="AX575" t="s">
        <v>222</v>
      </c>
      <c r="BA575" s="57">
        <v>46269.333333333336</v>
      </c>
      <c r="BB575" t="s">
        <v>2826</v>
      </c>
      <c r="BC575">
        <v>2026</v>
      </c>
      <c r="BD575">
        <v>9</v>
      </c>
      <c r="BE575">
        <v>3</v>
      </c>
      <c r="BF575" s="6">
        <f t="shared" si="24"/>
        <v>46268</v>
      </c>
      <c r="BG575">
        <f t="shared" si="25"/>
        <v>-1.3333333333357587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649</v>
      </c>
      <c r="B576">
        <v>1002569703</v>
      </c>
      <c r="C576">
        <v>3</v>
      </c>
      <c r="D576" t="s">
        <v>38</v>
      </c>
      <c r="E576">
        <v>5</v>
      </c>
      <c r="F576" t="s">
        <v>92</v>
      </c>
      <c r="G576" t="s">
        <v>89</v>
      </c>
      <c r="H576" t="s">
        <v>399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46268.552037037036</v>
      </c>
      <c r="P576" s="57">
        <v>46270.562071759261</v>
      </c>
      <c r="Q576">
        <v>69383148</v>
      </c>
      <c r="S576">
        <v>152609258705</v>
      </c>
      <c r="T576" t="s">
        <v>2408</v>
      </c>
      <c r="U576" t="s">
        <v>2409</v>
      </c>
      <c r="V576" t="s">
        <v>2410</v>
      </c>
      <c r="Z576">
        <v>111.882591638245</v>
      </c>
      <c r="AA576">
        <v>-7.1518349849711704</v>
      </c>
      <c r="AB576" t="s">
        <v>2411</v>
      </c>
      <c r="AC576" t="s">
        <v>236</v>
      </c>
      <c r="AL576" t="s">
        <v>217</v>
      </c>
      <c r="AM576" t="s">
        <v>2412</v>
      </c>
      <c r="AN576" t="s">
        <v>6</v>
      </c>
      <c r="AO576" s="57">
        <v>46090.559363425928</v>
      </c>
      <c r="AP576" s="57">
        <v>46272.625</v>
      </c>
      <c r="AR576" t="s">
        <v>218</v>
      </c>
      <c r="AS576" t="s">
        <v>219</v>
      </c>
      <c r="AT576" t="s">
        <v>230</v>
      </c>
      <c r="AU576">
        <v>20260905</v>
      </c>
      <c r="AV576" t="s">
        <v>221</v>
      </c>
      <c r="AW576" t="s">
        <v>882</v>
      </c>
      <c r="AX576" t="s">
        <v>222</v>
      </c>
      <c r="BA576" s="57">
        <v>46272.625</v>
      </c>
      <c r="BB576" t="s">
        <v>2412</v>
      </c>
      <c r="BC576">
        <v>2026</v>
      </c>
      <c r="BD576">
        <v>9</v>
      </c>
      <c r="BE576">
        <v>5</v>
      </c>
      <c r="BF576" s="6">
        <f t="shared" si="24"/>
        <v>46270</v>
      </c>
      <c r="BG576">
        <f t="shared" si="25"/>
        <v>-2.625</v>
      </c>
      <c r="BH576" t="str">
        <f t="shared" si="26"/>
        <v>COMPLY</v>
      </c>
      <c r="BI576" t="str">
        <f>VLOOKUP(H576,Sheet2!$A$1:$B$270,2,FALSE)</f>
        <v>BOJONEGORO</v>
      </c>
    </row>
    <row r="577" spans="1:61">
      <c r="A577">
        <v>650</v>
      </c>
      <c r="B577">
        <v>1002569798</v>
      </c>
      <c r="C577">
        <v>3</v>
      </c>
      <c r="D577" t="s">
        <v>38</v>
      </c>
      <c r="E577">
        <v>5</v>
      </c>
      <c r="F577" t="s">
        <v>90</v>
      </c>
      <c r="G577" t="s">
        <v>93</v>
      </c>
      <c r="H577" t="s">
        <v>421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46268.568715277775</v>
      </c>
      <c r="P577" s="57">
        <v>46269.608611111114</v>
      </c>
      <c r="Q577">
        <v>69383188</v>
      </c>
      <c r="S577">
        <v>152628205054</v>
      </c>
      <c r="T577" t="s">
        <v>2681</v>
      </c>
      <c r="U577" t="s">
        <v>2682</v>
      </c>
      <c r="V577" t="s">
        <v>2683</v>
      </c>
      <c r="Z577">
        <v>111.95857700000001</v>
      </c>
      <c r="AA577">
        <v>-7.5283420000000003</v>
      </c>
      <c r="AB577" t="s">
        <v>2684</v>
      </c>
      <c r="AC577" t="s">
        <v>236</v>
      </c>
      <c r="AL577" t="s">
        <v>217</v>
      </c>
      <c r="AM577" t="s">
        <v>2567</v>
      </c>
      <c r="AN577" t="s">
        <v>6</v>
      </c>
      <c r="AO577" s="57">
        <v>46090.569456018522</v>
      </c>
      <c r="AP577" s="57">
        <v>46269.541666666664</v>
      </c>
      <c r="AR577" t="s">
        <v>218</v>
      </c>
      <c r="AS577" t="s">
        <v>589</v>
      </c>
      <c r="AT577" t="s">
        <v>230</v>
      </c>
      <c r="AU577">
        <v>20260904</v>
      </c>
      <c r="AV577" t="s">
        <v>221</v>
      </c>
      <c r="AW577" t="s">
        <v>881</v>
      </c>
      <c r="AX577" t="s">
        <v>222</v>
      </c>
      <c r="BA577" s="57">
        <v>46269.541666666664</v>
      </c>
      <c r="BB577" t="s">
        <v>2567</v>
      </c>
      <c r="BC577">
        <v>2026</v>
      </c>
      <c r="BD577">
        <v>9</v>
      </c>
      <c r="BE577">
        <v>4</v>
      </c>
      <c r="BF577" s="6">
        <f t="shared" si="24"/>
        <v>46269</v>
      </c>
      <c r="BG577">
        <f t="shared" si="25"/>
        <v>-0.54166666666424135</v>
      </c>
      <c r="BH577" t="str">
        <f t="shared" si="26"/>
        <v>COMPLY</v>
      </c>
      <c r="BI577" t="str">
        <f>VLOOKUP(H577,Sheet2!$A$1:$B$270,2,FALSE)</f>
        <v>NGANJUK</v>
      </c>
    </row>
    <row r="578" spans="1:61">
      <c r="A578">
        <v>651</v>
      </c>
      <c r="B578">
        <v>1002569771</v>
      </c>
      <c r="C578">
        <v>3</v>
      </c>
      <c r="D578" t="s">
        <v>45</v>
      </c>
      <c r="E578">
        <v>5</v>
      </c>
      <c r="F578" t="s">
        <v>210</v>
      </c>
      <c r="G578" t="s">
        <v>118</v>
      </c>
      <c r="H578" t="s">
        <v>367</v>
      </c>
      <c r="I578" t="s">
        <v>212</v>
      </c>
      <c r="J578" t="s">
        <v>213</v>
      </c>
      <c r="K578" t="s">
        <v>149</v>
      </c>
      <c r="M578" t="s">
        <v>76</v>
      </c>
      <c r="N578" t="s">
        <v>215</v>
      </c>
      <c r="O578" s="57">
        <v>46268.566331018519</v>
      </c>
      <c r="P578" s="57">
        <v>46268.663298611114</v>
      </c>
      <c r="Q578">
        <v>69379218</v>
      </c>
      <c r="S578">
        <v>172612801408</v>
      </c>
      <c r="T578" t="s">
        <v>2827</v>
      </c>
      <c r="U578" t="s">
        <v>2828</v>
      </c>
      <c r="V578" t="s">
        <v>2829</v>
      </c>
      <c r="Z578">
        <v>118.0050055</v>
      </c>
      <c r="AA578">
        <v>-8.7703138000000003</v>
      </c>
      <c r="AB578" t="s">
        <v>2830</v>
      </c>
      <c r="AC578" t="s">
        <v>216</v>
      </c>
      <c r="AL578" t="s">
        <v>217</v>
      </c>
      <c r="AM578" t="s">
        <v>2831</v>
      </c>
      <c r="AN578" t="s">
        <v>6</v>
      </c>
      <c r="AO578" s="57">
        <v>46090.569456018522</v>
      </c>
      <c r="AR578" t="s">
        <v>218</v>
      </c>
      <c r="AS578" t="s">
        <v>901</v>
      </c>
      <c r="AT578" t="s">
        <v>220</v>
      </c>
      <c r="AU578">
        <v>20260903</v>
      </c>
      <c r="AV578" t="s">
        <v>221</v>
      </c>
      <c r="AW578" t="s">
        <v>567</v>
      </c>
      <c r="AX578" t="s">
        <v>222</v>
      </c>
      <c r="BA578" s="57">
        <v>46268.291666666664</v>
      </c>
      <c r="BB578" t="s">
        <v>2831</v>
      </c>
      <c r="BC578">
        <v>2026</v>
      </c>
      <c r="BD578">
        <v>9</v>
      </c>
      <c r="BE578">
        <v>3</v>
      </c>
      <c r="BF578" s="6">
        <f t="shared" ref="BF578:BF641" si="27">DATE(BC578,BD578,BE578)</f>
        <v>46268</v>
      </c>
      <c r="BG578">
        <f t="shared" ref="BG578:BG641" si="28">BF578-BA578</f>
        <v>-0.29166666666424135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SUMBAWA</v>
      </c>
    </row>
    <row r="579" spans="1:61">
      <c r="A579">
        <v>652</v>
      </c>
      <c r="B579">
        <v>1002569762</v>
      </c>
      <c r="C579">
        <v>3</v>
      </c>
      <c r="D579" t="s">
        <v>59</v>
      </c>
      <c r="E579">
        <v>4</v>
      </c>
      <c r="F579" t="s">
        <v>242</v>
      </c>
      <c r="G579" t="s">
        <v>600</v>
      </c>
      <c r="H579" t="s">
        <v>601</v>
      </c>
      <c r="I579" t="s">
        <v>212</v>
      </c>
      <c r="J579" t="s">
        <v>213</v>
      </c>
      <c r="K579" t="s">
        <v>149</v>
      </c>
      <c r="M579" t="s">
        <v>76</v>
      </c>
      <c r="N579" t="s">
        <v>215</v>
      </c>
      <c r="O579" s="57">
        <v>46268.56486111111</v>
      </c>
      <c r="P579" s="57">
        <v>46268.618715277778</v>
      </c>
      <c r="Q579">
        <v>69381389</v>
      </c>
      <c r="S579">
        <v>141149112957</v>
      </c>
      <c r="T579" t="s">
        <v>1294</v>
      </c>
      <c r="U579" t="s">
        <v>2832</v>
      </c>
      <c r="V579" t="s">
        <v>2833</v>
      </c>
      <c r="Z579">
        <v>110.088425</v>
      </c>
      <c r="AA579">
        <v>-7.2865549999999999</v>
      </c>
      <c r="AB579" t="s">
        <v>1297</v>
      </c>
      <c r="AC579" t="s">
        <v>284</v>
      </c>
      <c r="AL579" t="s">
        <v>217</v>
      </c>
      <c r="AM579" t="s">
        <v>2834</v>
      </c>
      <c r="AN579" t="s">
        <v>6</v>
      </c>
      <c r="AO579" s="57">
        <v>46090.569456018522</v>
      </c>
      <c r="AR579" t="s">
        <v>218</v>
      </c>
      <c r="AS579" t="s">
        <v>919</v>
      </c>
      <c r="AT579" t="s">
        <v>230</v>
      </c>
      <c r="AU579">
        <v>20260903</v>
      </c>
      <c r="AV579" t="s">
        <v>221</v>
      </c>
      <c r="AW579" t="s">
        <v>560</v>
      </c>
      <c r="AX579" t="s">
        <v>222</v>
      </c>
      <c r="BA579" s="57">
        <v>46268.291666666664</v>
      </c>
      <c r="BB579" t="s">
        <v>2834</v>
      </c>
      <c r="BC579">
        <v>2026</v>
      </c>
      <c r="BD579">
        <v>9</v>
      </c>
      <c r="BE579">
        <v>3</v>
      </c>
      <c r="BF579" s="6">
        <f t="shared" si="27"/>
        <v>46268</v>
      </c>
      <c r="BG579">
        <f t="shared" si="28"/>
        <v>-0.29166666666424135</v>
      </c>
      <c r="BH579" t="str">
        <f t="shared" si="29"/>
        <v>COMPLY</v>
      </c>
      <c r="BI579" t="e">
        <f>VLOOKUP(H579,Sheet2!$A$1:$B$270,2,FALSE)</f>
        <v>#N/A</v>
      </c>
    </row>
    <row r="580" spans="1:61">
      <c r="A580">
        <v>653</v>
      </c>
      <c r="B580">
        <v>1002569720</v>
      </c>
      <c r="C580">
        <v>3</v>
      </c>
      <c r="D580" t="s">
        <v>55</v>
      </c>
      <c r="E580">
        <v>5</v>
      </c>
      <c r="F580" t="s">
        <v>307</v>
      </c>
      <c r="G580" t="s">
        <v>126</v>
      </c>
      <c r="H580" t="s">
        <v>372</v>
      </c>
      <c r="I580" t="s">
        <v>212</v>
      </c>
      <c r="J580" t="s">
        <v>213</v>
      </c>
      <c r="K580" t="s">
        <v>149</v>
      </c>
      <c r="M580" t="s">
        <v>76</v>
      </c>
      <c r="N580" t="s">
        <v>215</v>
      </c>
      <c r="O580" s="57">
        <v>46268.557812500003</v>
      </c>
      <c r="P580" s="57">
        <v>46270.662719907406</v>
      </c>
      <c r="Q580">
        <v>69383152</v>
      </c>
      <c r="R580">
        <v>3135953524</v>
      </c>
      <c r="S580">
        <v>152303243710</v>
      </c>
      <c r="T580" t="s">
        <v>5185</v>
      </c>
      <c r="U580" t="s">
        <v>2226</v>
      </c>
      <c r="V580" t="s">
        <v>5186</v>
      </c>
      <c r="Z580">
        <v>112.78130109999999</v>
      </c>
      <c r="AA580">
        <v>-7.3009601999999996</v>
      </c>
      <c r="AB580" t="s">
        <v>2227</v>
      </c>
      <c r="AC580" t="s">
        <v>225</v>
      </c>
      <c r="AL580" t="s">
        <v>217</v>
      </c>
      <c r="AM580" t="s">
        <v>5187</v>
      </c>
      <c r="AN580" t="s">
        <v>6</v>
      </c>
      <c r="AO580" s="57">
        <v>46090.559363425928</v>
      </c>
      <c r="AP580" s="57">
        <v>46272.333333333336</v>
      </c>
      <c r="AR580" t="s">
        <v>218</v>
      </c>
      <c r="AS580" t="s">
        <v>126</v>
      </c>
      <c r="AT580" t="s">
        <v>230</v>
      </c>
      <c r="AU580">
        <v>20260905</v>
      </c>
      <c r="AV580" t="s">
        <v>221</v>
      </c>
      <c r="AW580" t="s">
        <v>546</v>
      </c>
      <c r="AX580" t="s">
        <v>222</v>
      </c>
      <c r="BA580" s="57">
        <v>46272.333333333336</v>
      </c>
      <c r="BB580" t="s">
        <v>5187</v>
      </c>
      <c r="BC580">
        <v>2026</v>
      </c>
      <c r="BD580">
        <v>9</v>
      </c>
      <c r="BE580">
        <v>5</v>
      </c>
      <c r="BF580" s="6">
        <f t="shared" si="27"/>
        <v>46270</v>
      </c>
      <c r="BG580">
        <f t="shared" si="28"/>
        <v>-2.3333333333357587</v>
      </c>
      <c r="BH580" t="str">
        <f t="shared" si="29"/>
        <v>COMPLY</v>
      </c>
      <c r="BI580" t="str">
        <f>VLOOKUP(H580,Sheet2!$A$1:$B$270,2,FALSE)</f>
        <v>SURABAYA SELATAN</v>
      </c>
    </row>
    <row r="581" spans="1:61">
      <c r="A581">
        <v>654</v>
      </c>
      <c r="B581">
        <v>1002569067</v>
      </c>
      <c r="C581">
        <v>3</v>
      </c>
      <c r="D581" t="s">
        <v>42</v>
      </c>
      <c r="E581">
        <v>5</v>
      </c>
      <c r="F581" t="s">
        <v>232</v>
      </c>
      <c r="G581" t="s">
        <v>101</v>
      </c>
      <c r="H581" t="s">
        <v>259</v>
      </c>
      <c r="I581" t="s">
        <v>212</v>
      </c>
      <c r="J581" t="s">
        <v>213</v>
      </c>
      <c r="K581" t="s">
        <v>149</v>
      </c>
      <c r="M581" t="s">
        <v>76</v>
      </c>
      <c r="N581" t="s">
        <v>215</v>
      </c>
      <c r="O581" s="57">
        <v>46268.420034722221</v>
      </c>
      <c r="P581" s="57">
        <v>46269.29792824074</v>
      </c>
      <c r="Q581">
        <v>69382887</v>
      </c>
      <c r="S581">
        <v>152316232565</v>
      </c>
      <c r="T581" t="s">
        <v>2835</v>
      </c>
      <c r="U581" t="s">
        <v>2836</v>
      </c>
      <c r="V581" t="s">
        <v>2837</v>
      </c>
      <c r="Z581">
        <v>112.70549389999999</v>
      </c>
      <c r="AA581">
        <v>-7.4433011999999996</v>
      </c>
      <c r="AB581" t="s">
        <v>2838</v>
      </c>
      <c r="AC581" t="s">
        <v>229</v>
      </c>
      <c r="AL581" t="s">
        <v>217</v>
      </c>
      <c r="AM581" t="s">
        <v>2839</v>
      </c>
      <c r="AN581" t="s">
        <v>6</v>
      </c>
      <c r="AO581" s="57">
        <v>46090.423622685186</v>
      </c>
      <c r="AP581" s="57">
        <v>46269.625</v>
      </c>
      <c r="AR581" t="s">
        <v>218</v>
      </c>
      <c r="AS581" t="s">
        <v>232</v>
      </c>
      <c r="AT581" t="s">
        <v>230</v>
      </c>
      <c r="AU581">
        <v>20260904</v>
      </c>
      <c r="AV581" t="s">
        <v>221</v>
      </c>
      <c r="AW581" t="s">
        <v>572</v>
      </c>
      <c r="AX581" t="s">
        <v>222</v>
      </c>
      <c r="BA581" s="57">
        <v>46269.625</v>
      </c>
      <c r="BB581" t="s">
        <v>2839</v>
      </c>
      <c r="BC581">
        <v>2026</v>
      </c>
      <c r="BD581">
        <v>9</v>
      </c>
      <c r="BE581">
        <v>4</v>
      </c>
      <c r="BF581" s="6">
        <f t="shared" si="27"/>
        <v>46269</v>
      </c>
      <c r="BG581">
        <f t="shared" si="28"/>
        <v>-0.625</v>
      </c>
      <c r="BH581" t="str">
        <f t="shared" si="29"/>
        <v>COMPLY</v>
      </c>
      <c r="BI581" t="str">
        <f>VLOOKUP(H581,Sheet2!$A$1:$B$270,2,FALSE)</f>
        <v>SIDOARJO</v>
      </c>
    </row>
    <row r="582" spans="1:61">
      <c r="A582">
        <v>655</v>
      </c>
      <c r="B582">
        <v>1002569698</v>
      </c>
      <c r="C582">
        <v>3</v>
      </c>
      <c r="D582" t="s">
        <v>38</v>
      </c>
      <c r="E582">
        <v>5</v>
      </c>
      <c r="F582" t="s">
        <v>90</v>
      </c>
      <c r="G582" t="s">
        <v>96</v>
      </c>
      <c r="H582" t="s">
        <v>283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46268.55064814815</v>
      </c>
      <c r="P582" s="57">
        <v>46268.677546296298</v>
      </c>
      <c r="Q582">
        <v>69383147</v>
      </c>
      <c r="S582">
        <v>152608209019</v>
      </c>
      <c r="T582" t="s">
        <v>2840</v>
      </c>
      <c r="U582" t="s">
        <v>2841</v>
      </c>
      <c r="V582" t="s">
        <v>2842</v>
      </c>
      <c r="Z582">
        <v>111.574030034244</v>
      </c>
      <c r="AA582">
        <v>-8.0951220620013498</v>
      </c>
      <c r="AB582" t="s">
        <v>2843</v>
      </c>
      <c r="AC582" t="s">
        <v>216</v>
      </c>
      <c r="AL582" t="s">
        <v>217</v>
      </c>
      <c r="AM582" t="s">
        <v>2844</v>
      </c>
      <c r="AN582" t="s">
        <v>6</v>
      </c>
      <c r="AO582" s="57">
        <v>46090.559363425928</v>
      </c>
      <c r="AP582" s="57">
        <v>46269.541666666664</v>
      </c>
      <c r="AR582" t="s">
        <v>218</v>
      </c>
      <c r="AS582" t="s">
        <v>96</v>
      </c>
      <c r="AT582" t="s">
        <v>230</v>
      </c>
      <c r="AU582">
        <v>20260903</v>
      </c>
      <c r="AV582" t="s">
        <v>221</v>
      </c>
      <c r="AW582" t="s">
        <v>882</v>
      </c>
      <c r="AX582" t="s">
        <v>222</v>
      </c>
      <c r="BA582" s="57">
        <v>46269.541666666664</v>
      </c>
      <c r="BB582" t="s">
        <v>2844</v>
      </c>
      <c r="BC582">
        <v>2026</v>
      </c>
      <c r="BD582">
        <v>9</v>
      </c>
      <c r="BE582">
        <v>3</v>
      </c>
      <c r="BF582" s="6">
        <f t="shared" si="27"/>
        <v>46268</v>
      </c>
      <c r="BG582">
        <f t="shared" si="28"/>
        <v>-1.5416666666642413</v>
      </c>
      <c r="BH582" t="str">
        <f t="shared" si="29"/>
        <v>COMPLY</v>
      </c>
      <c r="BI582" t="str">
        <f>VLOOKUP(H582,Sheet2!$A$1:$B$270,2,FALSE)</f>
        <v>PONOROGO</v>
      </c>
    </row>
    <row r="583" spans="1:61">
      <c r="A583">
        <v>657</v>
      </c>
      <c r="B583">
        <v>1002569510</v>
      </c>
      <c r="C583">
        <v>3</v>
      </c>
      <c r="D583" t="s">
        <v>49</v>
      </c>
      <c r="E583">
        <v>4</v>
      </c>
      <c r="F583" t="s">
        <v>245</v>
      </c>
      <c r="G583" t="s">
        <v>246</v>
      </c>
      <c r="H583" t="s">
        <v>2594</v>
      </c>
      <c r="I583" t="s">
        <v>212</v>
      </c>
      <c r="J583" t="s">
        <v>213</v>
      </c>
      <c r="K583" t="s">
        <v>149</v>
      </c>
      <c r="M583" t="s">
        <v>76</v>
      </c>
      <c r="N583" t="s">
        <v>215</v>
      </c>
      <c r="O583" s="57">
        <v>46268.49695601852</v>
      </c>
      <c r="P583" s="57">
        <v>46268.708680555559</v>
      </c>
      <c r="Q583">
        <v>69365498</v>
      </c>
      <c r="S583">
        <v>141423136806</v>
      </c>
      <c r="T583" t="s">
        <v>2845</v>
      </c>
      <c r="U583" t="s">
        <v>2846</v>
      </c>
      <c r="V583" t="s">
        <v>2847</v>
      </c>
      <c r="Z583">
        <v>110.437453</v>
      </c>
      <c r="AA583">
        <v>-7.0665490000000002</v>
      </c>
      <c r="AB583" t="s">
        <v>2848</v>
      </c>
      <c r="AC583" t="s">
        <v>216</v>
      </c>
      <c r="AL583" t="s">
        <v>217</v>
      </c>
      <c r="AM583" t="s">
        <v>2849</v>
      </c>
      <c r="AN583" t="s">
        <v>6</v>
      </c>
      <c r="AO583" s="57">
        <v>46090.506990740738</v>
      </c>
      <c r="AR583" t="s">
        <v>218</v>
      </c>
      <c r="AS583" t="s">
        <v>219</v>
      </c>
      <c r="AT583" t="s">
        <v>230</v>
      </c>
      <c r="AU583">
        <v>20260903</v>
      </c>
      <c r="AV583" t="s">
        <v>221</v>
      </c>
      <c r="AW583" t="s">
        <v>545</v>
      </c>
      <c r="AX583" t="s">
        <v>222</v>
      </c>
      <c r="BA583" s="57">
        <v>46268.291666666664</v>
      </c>
      <c r="BB583" t="s">
        <v>2849</v>
      </c>
      <c r="BC583">
        <v>2026</v>
      </c>
      <c r="BD583">
        <v>9</v>
      </c>
      <c r="BE583">
        <v>3</v>
      </c>
      <c r="BF583" s="6">
        <f t="shared" si="27"/>
        <v>46268</v>
      </c>
      <c r="BG583">
        <f t="shared" si="28"/>
        <v>-0.29166666666424135</v>
      </c>
      <c r="BH583" t="str">
        <f t="shared" si="29"/>
        <v>COMPLY</v>
      </c>
      <c r="BI583" t="e">
        <f>VLOOKUP(H583,Sheet2!$A$1:$B$270,2,FALSE)</f>
        <v>#N/A</v>
      </c>
    </row>
    <row r="584" spans="1:61">
      <c r="A584">
        <v>658</v>
      </c>
      <c r="B584">
        <v>1002569521</v>
      </c>
      <c r="C584">
        <v>3</v>
      </c>
      <c r="D584" t="s">
        <v>49</v>
      </c>
      <c r="E584">
        <v>4</v>
      </c>
      <c r="F584" t="s">
        <v>245</v>
      </c>
      <c r="G584" t="s">
        <v>564</v>
      </c>
      <c r="H584" t="s">
        <v>565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46268.498576388891</v>
      </c>
      <c r="P584" s="57">
        <v>46269.592604166668</v>
      </c>
      <c r="Q584">
        <v>69383035</v>
      </c>
      <c r="S584">
        <v>142434111579</v>
      </c>
      <c r="T584" t="s">
        <v>2982</v>
      </c>
      <c r="U584" t="s">
        <v>2983</v>
      </c>
      <c r="V584" t="s">
        <v>2984</v>
      </c>
      <c r="Z584">
        <v>110.49921657215999</v>
      </c>
      <c r="AA584">
        <v>-7.3221551691241098</v>
      </c>
      <c r="AB584" t="s">
        <v>2985</v>
      </c>
      <c r="AC584" t="s">
        <v>236</v>
      </c>
      <c r="AL584" t="s">
        <v>217</v>
      </c>
      <c r="AM584" t="s">
        <v>2716</v>
      </c>
      <c r="AN584" t="s">
        <v>6</v>
      </c>
      <c r="AO584" s="57">
        <v>46090.506990740738</v>
      </c>
      <c r="AP584" s="57">
        <v>46269.333333333336</v>
      </c>
      <c r="AR584" t="s">
        <v>218</v>
      </c>
      <c r="AS584" t="s">
        <v>219</v>
      </c>
      <c r="AT584" t="s">
        <v>230</v>
      </c>
      <c r="AU584">
        <v>20260904</v>
      </c>
      <c r="AV584" t="s">
        <v>221</v>
      </c>
      <c r="AW584" t="s">
        <v>889</v>
      </c>
      <c r="AX584" t="s">
        <v>222</v>
      </c>
      <c r="BA584" s="57">
        <v>46269.333333333336</v>
      </c>
      <c r="BB584" t="s">
        <v>2716</v>
      </c>
      <c r="BC584">
        <v>2026</v>
      </c>
      <c r="BD584">
        <v>9</v>
      </c>
      <c r="BE584">
        <v>4</v>
      </c>
      <c r="BF584" s="6">
        <f t="shared" si="27"/>
        <v>46269</v>
      </c>
      <c r="BG584">
        <f t="shared" si="28"/>
        <v>-0.33333333333575865</v>
      </c>
      <c r="BH584" t="str">
        <f t="shared" si="29"/>
        <v>COMPLY</v>
      </c>
      <c r="BI584" t="e">
        <f>VLOOKUP(H584,Sheet2!$A$1:$B$270,2,FALSE)</f>
        <v>#N/A</v>
      </c>
    </row>
    <row r="585" spans="1:61">
      <c r="A585">
        <v>659</v>
      </c>
      <c r="B585">
        <v>1002570637</v>
      </c>
      <c r="C585">
        <v>3</v>
      </c>
      <c r="D585" t="s">
        <v>55</v>
      </c>
      <c r="E585">
        <v>5</v>
      </c>
      <c r="F585" t="s">
        <v>261</v>
      </c>
      <c r="G585" t="s">
        <v>126</v>
      </c>
      <c r="H585" t="s">
        <v>262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46268.740231481483</v>
      </c>
      <c r="P585" s="57">
        <v>46269.581076388888</v>
      </c>
      <c r="Q585">
        <v>69383488</v>
      </c>
      <c r="S585">
        <v>152413167958</v>
      </c>
      <c r="T585" t="s">
        <v>2443</v>
      </c>
      <c r="U585" t="s">
        <v>2444</v>
      </c>
      <c r="V585" t="s">
        <v>2445</v>
      </c>
      <c r="Z585">
        <v>112.7397034</v>
      </c>
      <c r="AA585">
        <v>-7.2586805999999999</v>
      </c>
      <c r="AB585" t="s">
        <v>2446</v>
      </c>
      <c r="AC585" t="s">
        <v>236</v>
      </c>
      <c r="AL585" t="s">
        <v>217</v>
      </c>
      <c r="AM585" t="s">
        <v>2447</v>
      </c>
      <c r="AN585" t="s">
        <v>6</v>
      </c>
      <c r="AO585" s="57">
        <v>46090.746493055558</v>
      </c>
      <c r="AP585" s="57">
        <v>46269.625</v>
      </c>
      <c r="AR585" t="s">
        <v>218</v>
      </c>
      <c r="AS585" t="s">
        <v>575</v>
      </c>
      <c r="AT585" t="s">
        <v>230</v>
      </c>
      <c r="AU585">
        <v>20260904</v>
      </c>
      <c r="AV585" t="s">
        <v>221</v>
      </c>
      <c r="AW585" t="s">
        <v>886</v>
      </c>
      <c r="AX585" t="s">
        <v>222</v>
      </c>
      <c r="BA585" s="57">
        <v>46269.625</v>
      </c>
      <c r="BB585" t="s">
        <v>2447</v>
      </c>
      <c r="BC585">
        <v>2026</v>
      </c>
      <c r="BD585">
        <v>9</v>
      </c>
      <c r="BE585">
        <v>4</v>
      </c>
      <c r="BF585" s="6">
        <f t="shared" si="27"/>
        <v>46269</v>
      </c>
      <c r="BG585">
        <f t="shared" si="28"/>
        <v>-0.625</v>
      </c>
      <c r="BH585" t="str">
        <f t="shared" si="29"/>
        <v>COMPLY</v>
      </c>
      <c r="BI585" t="str">
        <f>VLOOKUP(H585,Sheet2!$A$1:$B$270,2,FALSE)</f>
        <v>SURABAYA SELATAN</v>
      </c>
    </row>
    <row r="586" spans="1:61">
      <c r="A586">
        <v>660</v>
      </c>
      <c r="B586">
        <v>1002569549</v>
      </c>
      <c r="C586">
        <v>3</v>
      </c>
      <c r="D586" t="s">
        <v>38</v>
      </c>
      <c r="E586">
        <v>5</v>
      </c>
      <c r="F586" t="s">
        <v>248</v>
      </c>
      <c r="G586" t="s">
        <v>91</v>
      </c>
      <c r="H586" t="s">
        <v>412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46268.504814814813</v>
      </c>
      <c r="P586" s="57">
        <v>46269.709004629629</v>
      </c>
      <c r="Q586">
        <v>69383043</v>
      </c>
      <c r="S586">
        <v>152715213479</v>
      </c>
      <c r="T586" t="s">
        <v>2448</v>
      </c>
      <c r="U586" t="s">
        <v>2449</v>
      </c>
      <c r="V586" t="s">
        <v>2450</v>
      </c>
      <c r="Z586">
        <v>112.6372174</v>
      </c>
      <c r="AA586">
        <v>-8.1774351999999997</v>
      </c>
      <c r="AB586" t="s">
        <v>2451</v>
      </c>
      <c r="AC586" t="s">
        <v>236</v>
      </c>
      <c r="AL586" t="s">
        <v>217</v>
      </c>
      <c r="AM586" t="s">
        <v>2452</v>
      </c>
      <c r="AN586" t="s">
        <v>6</v>
      </c>
      <c r="AO586" s="57">
        <v>46090.506990740738</v>
      </c>
      <c r="AP586" s="57">
        <v>46269.541666666664</v>
      </c>
      <c r="AR586" t="s">
        <v>218</v>
      </c>
      <c r="AS586" t="s">
        <v>584</v>
      </c>
      <c r="AT586" t="s">
        <v>230</v>
      </c>
      <c r="AU586">
        <v>20260904</v>
      </c>
      <c r="AV586" t="s">
        <v>221</v>
      </c>
      <c r="AW586" t="s">
        <v>883</v>
      </c>
      <c r="AX586" t="s">
        <v>222</v>
      </c>
      <c r="BA586" s="57">
        <v>46269.541666666664</v>
      </c>
      <c r="BB586" t="s">
        <v>2452</v>
      </c>
      <c r="BC586">
        <v>2026</v>
      </c>
      <c r="BD586">
        <v>9</v>
      </c>
      <c r="BE586">
        <v>4</v>
      </c>
      <c r="BF586" s="6">
        <f t="shared" si="27"/>
        <v>46269</v>
      </c>
      <c r="BG586">
        <f t="shared" si="28"/>
        <v>-0.54166666666424135</v>
      </c>
      <c r="BH586" t="str">
        <f t="shared" si="29"/>
        <v>COMPLY</v>
      </c>
      <c r="BI586" t="str">
        <f>VLOOKUP(H586,Sheet2!$A$1:$B$270,2,FALSE)</f>
        <v>MALANG</v>
      </c>
    </row>
    <row r="587" spans="1:61">
      <c r="A587">
        <v>661</v>
      </c>
      <c r="B587">
        <v>1002569598</v>
      </c>
      <c r="C587">
        <v>3</v>
      </c>
      <c r="D587" t="s">
        <v>59</v>
      </c>
      <c r="E587">
        <v>4</v>
      </c>
      <c r="F587" t="s">
        <v>549</v>
      </c>
      <c r="G587" t="s">
        <v>582</v>
      </c>
      <c r="H587" t="s">
        <v>841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46268.524965277778</v>
      </c>
      <c r="P587" s="57">
        <v>46270.569293981483</v>
      </c>
      <c r="Q587">
        <v>69383090</v>
      </c>
      <c r="S587">
        <v>143132123523</v>
      </c>
      <c r="T587" t="s">
        <v>1564</v>
      </c>
      <c r="U587" t="s">
        <v>5188</v>
      </c>
      <c r="V587" t="s">
        <v>2459</v>
      </c>
      <c r="Z587">
        <v>110.4014075</v>
      </c>
      <c r="AA587">
        <v>-7.8188123999999997</v>
      </c>
      <c r="AB587" t="s">
        <v>2460</v>
      </c>
      <c r="AC587" t="s">
        <v>236</v>
      </c>
      <c r="AL587" t="s">
        <v>217</v>
      </c>
      <c r="AM587" t="s">
        <v>2461</v>
      </c>
      <c r="AN587" t="s">
        <v>6</v>
      </c>
      <c r="AO587" s="57">
        <v>46090.52783564815</v>
      </c>
      <c r="AP587" s="57">
        <v>46273.333333333336</v>
      </c>
      <c r="AR587" t="s">
        <v>218</v>
      </c>
      <c r="AS587" t="s">
        <v>915</v>
      </c>
      <c r="AT587" t="s">
        <v>230</v>
      </c>
      <c r="AU587">
        <v>20260905</v>
      </c>
      <c r="AV587" t="s">
        <v>221</v>
      </c>
      <c r="AW587" t="s">
        <v>886</v>
      </c>
      <c r="AX587" t="s">
        <v>222</v>
      </c>
      <c r="BA587" s="57">
        <v>46273.333333333336</v>
      </c>
      <c r="BB587" t="s">
        <v>2461</v>
      </c>
      <c r="BC587">
        <v>2026</v>
      </c>
      <c r="BD587">
        <v>9</v>
      </c>
      <c r="BE587">
        <v>5</v>
      </c>
      <c r="BF587" s="6">
        <f t="shared" si="27"/>
        <v>46270</v>
      </c>
      <c r="BG587">
        <f t="shared" si="28"/>
        <v>-3.3333333333357587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662</v>
      </c>
      <c r="B588">
        <v>1002570623</v>
      </c>
      <c r="C588">
        <v>3</v>
      </c>
      <c r="D588" t="s">
        <v>38</v>
      </c>
      <c r="E588">
        <v>5</v>
      </c>
      <c r="F588" t="s">
        <v>90</v>
      </c>
      <c r="G588" t="s">
        <v>93</v>
      </c>
      <c r="H588" t="s">
        <v>381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46268.733981481484</v>
      </c>
      <c r="P588" s="57">
        <v>46269.86922453704</v>
      </c>
      <c r="Q588">
        <v>69383481</v>
      </c>
      <c r="S588">
        <v>152615203391</v>
      </c>
      <c r="T588" t="s">
        <v>2383</v>
      </c>
      <c r="U588" t="s">
        <v>2384</v>
      </c>
      <c r="V588" t="s">
        <v>2471</v>
      </c>
      <c r="Z588">
        <v>112.107219</v>
      </c>
      <c r="AA588">
        <v>-7.5929159999999998</v>
      </c>
      <c r="AB588" t="s">
        <v>2472</v>
      </c>
      <c r="AC588" t="s">
        <v>236</v>
      </c>
      <c r="AL588" t="s">
        <v>217</v>
      </c>
      <c r="AM588" t="s">
        <v>2342</v>
      </c>
      <c r="AN588" t="s">
        <v>6</v>
      </c>
      <c r="AO588" s="57">
        <v>46090.73605324074</v>
      </c>
      <c r="AP588" s="57">
        <v>46269.625</v>
      </c>
      <c r="AR588" t="s">
        <v>218</v>
      </c>
      <c r="AS588" t="s">
        <v>589</v>
      </c>
      <c r="AT588" t="s">
        <v>230</v>
      </c>
      <c r="AU588">
        <v>20260904</v>
      </c>
      <c r="AV588" t="s">
        <v>221</v>
      </c>
      <c r="AW588" t="s">
        <v>237</v>
      </c>
      <c r="AX588" t="s">
        <v>222</v>
      </c>
      <c r="BA588" s="57">
        <v>46269.625</v>
      </c>
      <c r="BB588" t="s">
        <v>2342</v>
      </c>
      <c r="BC588">
        <v>2026</v>
      </c>
      <c r="BD588">
        <v>9</v>
      </c>
      <c r="BE588">
        <v>4</v>
      </c>
      <c r="BF588" s="6">
        <f t="shared" si="27"/>
        <v>46269</v>
      </c>
      <c r="BG588">
        <f t="shared" si="28"/>
        <v>-0.625</v>
      </c>
      <c r="BH588" t="str">
        <f t="shared" si="29"/>
        <v>COMPLY</v>
      </c>
      <c r="BI588" t="str">
        <f>VLOOKUP(H588,Sheet2!$A$1:$B$270,2,FALSE)</f>
        <v>NGANJUK</v>
      </c>
    </row>
    <row r="589" spans="1:61">
      <c r="A589">
        <v>663</v>
      </c>
      <c r="B589">
        <v>1002569900</v>
      </c>
      <c r="C589">
        <v>3</v>
      </c>
      <c r="D589" t="s">
        <v>59</v>
      </c>
      <c r="E589">
        <v>4</v>
      </c>
      <c r="F589" t="s">
        <v>242</v>
      </c>
      <c r="G589" t="s">
        <v>242</v>
      </c>
      <c r="H589" t="s">
        <v>2473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46268.587453703702</v>
      </c>
      <c r="P589" s="57">
        <v>46270.005416666667</v>
      </c>
      <c r="Q589">
        <v>69383207</v>
      </c>
      <c r="S589">
        <v>146175114932</v>
      </c>
      <c r="T589" t="s">
        <v>2474</v>
      </c>
      <c r="U589" t="s">
        <v>5189</v>
      </c>
      <c r="V589" t="s">
        <v>2475</v>
      </c>
      <c r="Z589">
        <v>110.255214787</v>
      </c>
      <c r="AA589">
        <v>-7.5097864972013504</v>
      </c>
      <c r="AB589" t="s">
        <v>2476</v>
      </c>
      <c r="AC589" t="s">
        <v>236</v>
      </c>
      <c r="AL589" t="s">
        <v>217</v>
      </c>
      <c r="AM589" t="s">
        <v>2402</v>
      </c>
      <c r="AN589" t="s">
        <v>6</v>
      </c>
      <c r="AO589" s="57">
        <v>46090.590648148151</v>
      </c>
      <c r="AP589" s="57">
        <v>46269.541666666664</v>
      </c>
      <c r="AR589" t="s">
        <v>218</v>
      </c>
      <c r="AS589" t="s">
        <v>2477</v>
      </c>
      <c r="AT589" t="s">
        <v>230</v>
      </c>
      <c r="AU589">
        <v>20260905</v>
      </c>
      <c r="AV589" t="s">
        <v>221</v>
      </c>
      <c r="AW589" t="s">
        <v>882</v>
      </c>
      <c r="AX589" t="s">
        <v>222</v>
      </c>
      <c r="BA589" s="57">
        <v>46269.541666666664</v>
      </c>
      <c r="BB589" t="s">
        <v>2402</v>
      </c>
      <c r="BC589">
        <v>2026</v>
      </c>
      <c r="BD589">
        <v>9</v>
      </c>
      <c r="BE589">
        <v>5</v>
      </c>
      <c r="BF589" s="6">
        <f t="shared" si="27"/>
        <v>46270</v>
      </c>
      <c r="BG589">
        <f t="shared" si="28"/>
        <v>0.45833333333575865</v>
      </c>
      <c r="BH589" t="str">
        <f t="shared" si="29"/>
        <v>COMPLY</v>
      </c>
      <c r="BI589" t="e">
        <f>VLOOKUP(H589,Sheet2!$A$1:$B$270,2,FALSE)</f>
        <v>#N/A</v>
      </c>
    </row>
    <row r="590" spans="1:61">
      <c r="A590">
        <v>664</v>
      </c>
      <c r="B590">
        <v>1002568650</v>
      </c>
      <c r="C590">
        <v>3</v>
      </c>
      <c r="D590" t="s">
        <v>38</v>
      </c>
      <c r="E590">
        <v>5</v>
      </c>
      <c r="F590" t="s">
        <v>248</v>
      </c>
      <c r="G590" t="s">
        <v>91</v>
      </c>
      <c r="H590" t="s">
        <v>398</v>
      </c>
      <c r="I590" t="s">
        <v>212</v>
      </c>
      <c r="J590" t="s">
        <v>213</v>
      </c>
      <c r="K590" t="s">
        <v>149</v>
      </c>
      <c r="L590" t="s">
        <v>214</v>
      </c>
      <c r="M590" t="s">
        <v>76</v>
      </c>
      <c r="N590" t="s">
        <v>215</v>
      </c>
      <c r="O590" s="57">
        <v>46268.32912037037</v>
      </c>
      <c r="P590" s="57">
        <v>46268.525590277779</v>
      </c>
      <c r="Q590">
        <v>69382687</v>
      </c>
      <c r="S590">
        <v>152718219160</v>
      </c>
      <c r="T590" t="s">
        <v>2691</v>
      </c>
      <c r="U590" t="s">
        <v>2692</v>
      </c>
      <c r="V590" t="s">
        <v>2850</v>
      </c>
      <c r="Z590">
        <v>112.5651574</v>
      </c>
      <c r="AA590">
        <v>-8.1250394999999997</v>
      </c>
      <c r="AB590" t="s">
        <v>2851</v>
      </c>
      <c r="AC590" t="s">
        <v>236</v>
      </c>
      <c r="AL590" t="s">
        <v>217</v>
      </c>
      <c r="AM590" t="s">
        <v>2695</v>
      </c>
      <c r="AN590" t="s">
        <v>6</v>
      </c>
      <c r="AO590" s="57">
        <v>46090.329814814817</v>
      </c>
      <c r="AP590" s="57">
        <v>46269.333333333336</v>
      </c>
      <c r="AR590" t="s">
        <v>218</v>
      </c>
      <c r="AS590" t="s">
        <v>91</v>
      </c>
      <c r="AT590" t="s">
        <v>344</v>
      </c>
      <c r="AU590">
        <v>20260903</v>
      </c>
      <c r="AV590" t="s">
        <v>221</v>
      </c>
      <c r="AW590" t="s">
        <v>1660</v>
      </c>
      <c r="AX590" t="s">
        <v>222</v>
      </c>
      <c r="BA590" s="57">
        <v>46269.333333333336</v>
      </c>
      <c r="BB590" t="s">
        <v>2695</v>
      </c>
      <c r="BC590">
        <v>2026</v>
      </c>
      <c r="BD590">
        <v>9</v>
      </c>
      <c r="BE590">
        <v>3</v>
      </c>
      <c r="BF590" s="6">
        <f t="shared" si="27"/>
        <v>46268</v>
      </c>
      <c r="BG590">
        <f t="shared" si="28"/>
        <v>-1.3333333333357587</v>
      </c>
      <c r="BH590" t="str">
        <f t="shared" si="29"/>
        <v>COMPLY</v>
      </c>
      <c r="BI590" t="str">
        <f>VLOOKUP(H590,Sheet2!$A$1:$B$270,2,FALSE)</f>
        <v>MALANG</v>
      </c>
    </row>
    <row r="591" spans="1:61">
      <c r="A591">
        <v>665</v>
      </c>
      <c r="B591">
        <v>1002569889</v>
      </c>
      <c r="C591">
        <v>3</v>
      </c>
      <c r="D591" t="s">
        <v>45</v>
      </c>
      <c r="E591">
        <v>5</v>
      </c>
      <c r="F591" t="s">
        <v>113</v>
      </c>
      <c r="G591" t="s">
        <v>120</v>
      </c>
      <c r="H591" t="s">
        <v>312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46268.585370370369</v>
      </c>
      <c r="P591" s="57">
        <v>46272.616701388892</v>
      </c>
      <c r="Q591">
        <v>69383206</v>
      </c>
      <c r="S591">
        <v>172517222631</v>
      </c>
      <c r="T591" t="s">
        <v>2478</v>
      </c>
      <c r="U591" t="s">
        <v>2479</v>
      </c>
      <c r="V591" t="s">
        <v>2480</v>
      </c>
      <c r="Z591">
        <v>120.2421071</v>
      </c>
      <c r="AA591">
        <v>-9.6706801000000002</v>
      </c>
      <c r="AB591" t="s">
        <v>2481</v>
      </c>
      <c r="AC591" t="s">
        <v>236</v>
      </c>
      <c r="AL591" t="s">
        <v>217</v>
      </c>
      <c r="AM591" t="s">
        <v>2482</v>
      </c>
      <c r="AN591" t="s">
        <v>6</v>
      </c>
      <c r="AO591" s="57">
        <v>46090.590648148151</v>
      </c>
      <c r="AP591" s="57">
        <v>46270.625</v>
      </c>
      <c r="AR591" t="s">
        <v>218</v>
      </c>
      <c r="AS591" t="s">
        <v>219</v>
      </c>
      <c r="AT591" t="s">
        <v>230</v>
      </c>
      <c r="AU591">
        <v>20260907</v>
      </c>
      <c r="AV591" t="s">
        <v>221</v>
      </c>
      <c r="AW591" t="s">
        <v>885</v>
      </c>
      <c r="AX591" t="s">
        <v>222</v>
      </c>
      <c r="BA591" s="57">
        <v>46270.625</v>
      </c>
      <c r="BB591" t="s">
        <v>2482</v>
      </c>
      <c r="BC591">
        <v>2026</v>
      </c>
      <c r="BD591">
        <v>9</v>
      </c>
      <c r="BE591">
        <v>7</v>
      </c>
      <c r="BF591" s="6">
        <f t="shared" si="27"/>
        <v>46272</v>
      </c>
      <c r="BG591">
        <f t="shared" si="28"/>
        <v>1.375</v>
      </c>
      <c r="BH591" t="str">
        <f t="shared" si="29"/>
        <v>NOT COMPLY</v>
      </c>
      <c r="BI591" t="str">
        <f>VLOOKUP(H591,Sheet2!$A$1:$B$270,2,FALSE)</f>
        <v>WAINGAPU</v>
      </c>
    </row>
    <row r="592" spans="1:61">
      <c r="A592">
        <v>666</v>
      </c>
      <c r="B592">
        <v>1002569880</v>
      </c>
      <c r="C592">
        <v>3</v>
      </c>
      <c r="D592" t="s">
        <v>38</v>
      </c>
      <c r="E592">
        <v>5</v>
      </c>
      <c r="F592" t="s">
        <v>92</v>
      </c>
      <c r="G592" t="s">
        <v>89</v>
      </c>
      <c r="H592" t="s">
        <v>360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46268.583298611113</v>
      </c>
      <c r="P592" s="57">
        <v>46269.842442129629</v>
      </c>
      <c r="Q592">
        <v>69383201</v>
      </c>
      <c r="S592">
        <v>152644206588</v>
      </c>
      <c r="T592" t="s">
        <v>2483</v>
      </c>
      <c r="U592" t="s">
        <v>2484</v>
      </c>
      <c r="V592" t="s">
        <v>2485</v>
      </c>
      <c r="Z592">
        <v>111.53917949999899</v>
      </c>
      <c r="AA592">
        <v>-7.2577580999999904</v>
      </c>
      <c r="AB592" t="s">
        <v>2486</v>
      </c>
      <c r="AC592" t="s">
        <v>236</v>
      </c>
      <c r="AL592" t="s">
        <v>217</v>
      </c>
      <c r="AM592" t="s">
        <v>2487</v>
      </c>
      <c r="AN592" t="s">
        <v>6</v>
      </c>
      <c r="AO592" s="57">
        <v>46090.590648148151</v>
      </c>
      <c r="AP592" s="57">
        <v>46269.458333333336</v>
      </c>
      <c r="AR592" t="s">
        <v>218</v>
      </c>
      <c r="AS592" t="s">
        <v>1594</v>
      </c>
      <c r="AT592" t="s">
        <v>230</v>
      </c>
      <c r="AU592">
        <v>20260904</v>
      </c>
      <c r="AV592" t="s">
        <v>221</v>
      </c>
      <c r="AW592" t="s">
        <v>886</v>
      </c>
      <c r="AX592" t="s">
        <v>222</v>
      </c>
      <c r="BA592" s="57">
        <v>46269.458333333336</v>
      </c>
      <c r="BB592" t="s">
        <v>2487</v>
      </c>
      <c r="BC592">
        <v>2026</v>
      </c>
      <c r="BD592">
        <v>9</v>
      </c>
      <c r="BE592">
        <v>4</v>
      </c>
      <c r="BF592" s="6">
        <f t="shared" si="27"/>
        <v>46269</v>
      </c>
      <c r="BG592">
        <f t="shared" si="28"/>
        <v>-0.45833333333575865</v>
      </c>
      <c r="BH592" t="str">
        <f t="shared" si="29"/>
        <v>COMPLY</v>
      </c>
      <c r="BI592" t="str">
        <f>VLOOKUP(H592,Sheet2!$A$1:$B$270,2,FALSE)</f>
        <v>BOJONEGORO</v>
      </c>
    </row>
    <row r="593" spans="1:61">
      <c r="A593">
        <v>667</v>
      </c>
      <c r="B593">
        <v>1002569871</v>
      </c>
      <c r="C593">
        <v>3</v>
      </c>
      <c r="D593" t="s">
        <v>38</v>
      </c>
      <c r="E593">
        <v>5</v>
      </c>
      <c r="F593" t="s">
        <v>92</v>
      </c>
      <c r="G593" t="s">
        <v>94</v>
      </c>
      <c r="H593" t="s">
        <v>452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46268.581203703703</v>
      </c>
      <c r="P593" s="57">
        <v>46269.489722222221</v>
      </c>
      <c r="Q593">
        <v>69383184</v>
      </c>
      <c r="S593">
        <v>152605224199</v>
      </c>
      <c r="T593" t="s">
        <v>2986</v>
      </c>
      <c r="U593" t="s">
        <v>2987</v>
      </c>
      <c r="V593" t="s">
        <v>2988</v>
      </c>
      <c r="Z593">
        <v>111.50867703030499</v>
      </c>
      <c r="AA593">
        <v>-7.3290882892401896</v>
      </c>
      <c r="AB593" t="s">
        <v>2989</v>
      </c>
      <c r="AC593" t="s">
        <v>236</v>
      </c>
      <c r="AL593" t="s">
        <v>217</v>
      </c>
      <c r="AM593" t="s">
        <v>2503</v>
      </c>
      <c r="AN593" t="s">
        <v>6</v>
      </c>
      <c r="AO593" s="57">
        <v>46090.590648148151</v>
      </c>
      <c r="AP593" s="57">
        <v>46269.541666666664</v>
      </c>
      <c r="AR593" t="s">
        <v>218</v>
      </c>
      <c r="AS593" t="s">
        <v>219</v>
      </c>
      <c r="AT593" t="s">
        <v>344</v>
      </c>
      <c r="AU593">
        <v>20260904</v>
      </c>
      <c r="AV593" t="s">
        <v>221</v>
      </c>
      <c r="AW593" t="s">
        <v>2990</v>
      </c>
      <c r="AX593" t="s">
        <v>222</v>
      </c>
      <c r="BA593" s="57">
        <v>46269.541666666664</v>
      </c>
      <c r="BB593" t="s">
        <v>2503</v>
      </c>
      <c r="BC593">
        <v>2026</v>
      </c>
      <c r="BD593">
        <v>9</v>
      </c>
      <c r="BE593">
        <v>4</v>
      </c>
      <c r="BF593" s="6">
        <f t="shared" si="27"/>
        <v>46269</v>
      </c>
      <c r="BG593">
        <f t="shared" si="28"/>
        <v>-0.54166666666424135</v>
      </c>
      <c r="BH593" t="str">
        <f t="shared" si="29"/>
        <v>COMPLY</v>
      </c>
      <c r="BI593" t="str">
        <f>VLOOKUP(H593,Sheet2!$A$1:$B$270,2,FALSE)</f>
        <v>MADIUN</v>
      </c>
    </row>
    <row r="594" spans="1:61">
      <c r="A594">
        <v>668</v>
      </c>
      <c r="B594">
        <v>1002569588</v>
      </c>
      <c r="C594">
        <v>3</v>
      </c>
      <c r="D594" t="s">
        <v>45</v>
      </c>
      <c r="E594">
        <v>5</v>
      </c>
      <c r="F594" t="s">
        <v>113</v>
      </c>
      <c r="G594" t="s">
        <v>113</v>
      </c>
      <c r="H594" t="s">
        <v>408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46268.520787037036</v>
      </c>
      <c r="P594" s="57">
        <v>46272.675034722219</v>
      </c>
      <c r="Q594">
        <v>69383078</v>
      </c>
      <c r="S594">
        <v>172502311716</v>
      </c>
      <c r="T594" t="s">
        <v>2499</v>
      </c>
      <c r="U594" t="s">
        <v>2500</v>
      </c>
      <c r="V594" t="s">
        <v>2501</v>
      </c>
      <c r="Z594">
        <v>123.63090579999999</v>
      </c>
      <c r="AA594">
        <v>-10.151863000000001</v>
      </c>
      <c r="AB594" t="s">
        <v>2502</v>
      </c>
      <c r="AC594" t="s">
        <v>236</v>
      </c>
      <c r="AL594" t="s">
        <v>217</v>
      </c>
      <c r="AM594" t="s">
        <v>2503</v>
      </c>
      <c r="AN594" t="s">
        <v>6</v>
      </c>
      <c r="AO594" s="57">
        <v>46090.52783564815</v>
      </c>
      <c r="AP594" s="57">
        <v>46269.541666666664</v>
      </c>
      <c r="AR594" t="s">
        <v>218</v>
      </c>
      <c r="AS594" t="s">
        <v>113</v>
      </c>
      <c r="AT594" t="s">
        <v>230</v>
      </c>
      <c r="AU594">
        <v>20260907</v>
      </c>
      <c r="AV594" t="s">
        <v>221</v>
      </c>
      <c r="AW594" t="s">
        <v>889</v>
      </c>
      <c r="AX594" t="s">
        <v>222</v>
      </c>
      <c r="BA594" s="57">
        <v>46269.541666666664</v>
      </c>
      <c r="BB594" t="s">
        <v>2503</v>
      </c>
      <c r="BC594">
        <v>2026</v>
      </c>
      <c r="BD594">
        <v>9</v>
      </c>
      <c r="BE594">
        <v>7</v>
      </c>
      <c r="BF594" s="6">
        <f t="shared" si="27"/>
        <v>46272</v>
      </c>
      <c r="BG594">
        <f t="shared" si="28"/>
        <v>2.4583333333357587</v>
      </c>
      <c r="BH594" t="str">
        <f t="shared" si="29"/>
        <v>NOT COMPLY</v>
      </c>
      <c r="BI594" t="str">
        <f>VLOOKUP(H594,Sheet2!$A$1:$B$270,2,FALSE)</f>
        <v>KUPANG</v>
      </c>
    </row>
    <row r="595" spans="1:61">
      <c r="A595">
        <v>669</v>
      </c>
      <c r="B595">
        <v>1002569811</v>
      </c>
      <c r="C595">
        <v>3</v>
      </c>
      <c r="D595" t="s">
        <v>59</v>
      </c>
      <c r="E595">
        <v>4</v>
      </c>
      <c r="F595" t="s">
        <v>549</v>
      </c>
      <c r="G595" t="s">
        <v>582</v>
      </c>
      <c r="H595" t="s">
        <v>835</v>
      </c>
      <c r="I595" t="s">
        <v>212</v>
      </c>
      <c r="J595" t="s">
        <v>213</v>
      </c>
      <c r="K595" t="s">
        <v>149</v>
      </c>
      <c r="M595" t="s">
        <v>76</v>
      </c>
      <c r="N595" t="s">
        <v>581</v>
      </c>
      <c r="O595" s="57">
        <v>46268.571759259263</v>
      </c>
      <c r="P595" s="57">
        <v>46268.649583333332</v>
      </c>
      <c r="Q595">
        <v>69381235</v>
      </c>
      <c r="R595">
        <v>2745059207</v>
      </c>
      <c r="S595">
        <v>146113146908</v>
      </c>
      <c r="T595" t="s">
        <v>1034</v>
      </c>
      <c r="U595" t="s">
        <v>2852</v>
      </c>
      <c r="V595" t="s">
        <v>2853</v>
      </c>
      <c r="Z595">
        <v>110.390365614787</v>
      </c>
      <c r="AA595">
        <v>-7.7760586641504101</v>
      </c>
      <c r="AB595" t="s">
        <v>1352</v>
      </c>
      <c r="AC595" t="s">
        <v>587</v>
      </c>
      <c r="AL595" t="s">
        <v>217</v>
      </c>
      <c r="AM595" t="s">
        <v>2854</v>
      </c>
      <c r="AN595" t="s">
        <v>6</v>
      </c>
      <c r="AO595" s="57">
        <v>46090.579861111109</v>
      </c>
      <c r="AR595" t="s">
        <v>218</v>
      </c>
      <c r="AS595" t="s">
        <v>219</v>
      </c>
      <c r="AT595" t="s">
        <v>230</v>
      </c>
      <c r="AU595">
        <v>20260903</v>
      </c>
      <c r="AV595" t="s">
        <v>221</v>
      </c>
      <c r="AW595" t="s">
        <v>585</v>
      </c>
      <c r="AX595" t="s">
        <v>222</v>
      </c>
      <c r="BA595" s="57">
        <v>46268.291666666664</v>
      </c>
      <c r="BB595" t="s">
        <v>2854</v>
      </c>
      <c r="BC595">
        <v>2026</v>
      </c>
      <c r="BD595">
        <v>9</v>
      </c>
      <c r="BE595">
        <v>3</v>
      </c>
      <c r="BF595" s="6">
        <f t="shared" si="27"/>
        <v>46268</v>
      </c>
      <c r="BG595">
        <f t="shared" si="28"/>
        <v>-0.29166666666424135</v>
      </c>
      <c r="BH595" t="str">
        <f t="shared" si="29"/>
        <v>COMPLY</v>
      </c>
      <c r="BI595" t="e">
        <f>VLOOKUP(H595,Sheet2!$A$1:$B$270,2,FALSE)</f>
        <v>#N/A</v>
      </c>
    </row>
    <row r="596" spans="1:61">
      <c r="A596">
        <v>670</v>
      </c>
      <c r="B596">
        <v>1002569820</v>
      </c>
      <c r="C596">
        <v>3</v>
      </c>
      <c r="D596" t="s">
        <v>49</v>
      </c>
      <c r="E596">
        <v>4</v>
      </c>
      <c r="F596" t="s">
        <v>245</v>
      </c>
      <c r="G596" t="s">
        <v>2524</v>
      </c>
      <c r="H596" t="s">
        <v>2525</v>
      </c>
      <c r="I596" t="s">
        <v>212</v>
      </c>
      <c r="J596" t="s">
        <v>213</v>
      </c>
      <c r="K596" t="s">
        <v>149</v>
      </c>
      <c r="M596" t="s">
        <v>76</v>
      </c>
      <c r="N596" t="s">
        <v>215</v>
      </c>
      <c r="O596" s="57">
        <v>46268.574687499997</v>
      </c>
      <c r="P596" s="57">
        <v>46269.636631944442</v>
      </c>
      <c r="Q596">
        <v>69383173</v>
      </c>
      <c r="R596">
        <v>2946101009</v>
      </c>
      <c r="S596">
        <v>141409102967</v>
      </c>
      <c r="T596" t="s">
        <v>2526</v>
      </c>
      <c r="U596" t="s">
        <v>2527</v>
      </c>
      <c r="V596" t="s">
        <v>2528</v>
      </c>
      <c r="Z596">
        <v>110.0465123</v>
      </c>
      <c r="AA596">
        <v>-7.0878718000000003</v>
      </c>
      <c r="AB596" t="s">
        <v>2529</v>
      </c>
      <c r="AC596" t="s">
        <v>284</v>
      </c>
      <c r="AL596" t="s">
        <v>217</v>
      </c>
      <c r="AM596" t="s">
        <v>2416</v>
      </c>
      <c r="AN596" t="s">
        <v>6</v>
      </c>
      <c r="AO596" s="57">
        <v>46090.579861111109</v>
      </c>
      <c r="AP596" s="57">
        <v>46269.541666666664</v>
      </c>
      <c r="AR596" t="s">
        <v>218</v>
      </c>
      <c r="AS596" t="s">
        <v>219</v>
      </c>
      <c r="AT596" t="s">
        <v>230</v>
      </c>
      <c r="AU596">
        <v>20260904</v>
      </c>
      <c r="AV596" t="s">
        <v>221</v>
      </c>
      <c r="AW596" t="s">
        <v>545</v>
      </c>
      <c r="AX596" t="s">
        <v>222</v>
      </c>
      <c r="BA596" s="57">
        <v>46269.541666666664</v>
      </c>
      <c r="BB596" t="s">
        <v>2416</v>
      </c>
      <c r="BC596">
        <v>2026</v>
      </c>
      <c r="BD596">
        <v>9</v>
      </c>
      <c r="BE596">
        <v>4</v>
      </c>
      <c r="BF596" s="6">
        <f t="shared" si="27"/>
        <v>46269</v>
      </c>
      <c r="BG596">
        <f t="shared" si="28"/>
        <v>-0.54166666666424135</v>
      </c>
      <c r="BH596" t="str">
        <f t="shared" si="29"/>
        <v>COMPLY</v>
      </c>
      <c r="BI596" t="e">
        <f>VLOOKUP(H596,Sheet2!$A$1:$B$270,2,FALSE)</f>
        <v>#N/A</v>
      </c>
    </row>
    <row r="597" spans="1:61">
      <c r="A597">
        <v>671</v>
      </c>
      <c r="B597">
        <v>1002569842</v>
      </c>
      <c r="C597">
        <v>3</v>
      </c>
      <c r="D597" t="s">
        <v>42</v>
      </c>
      <c r="E597">
        <v>5</v>
      </c>
      <c r="F597" t="s">
        <v>232</v>
      </c>
      <c r="G597" t="s">
        <v>105</v>
      </c>
      <c r="H597" t="s">
        <v>371</v>
      </c>
      <c r="I597" t="s">
        <v>212</v>
      </c>
      <c r="J597" t="s">
        <v>213</v>
      </c>
      <c r="K597" t="s">
        <v>149</v>
      </c>
      <c r="M597" t="s">
        <v>76</v>
      </c>
      <c r="N597" t="s">
        <v>215</v>
      </c>
      <c r="O597" s="57">
        <v>46268.57744212963</v>
      </c>
      <c r="P597" s="57">
        <v>46269.851574074077</v>
      </c>
      <c r="Q597">
        <v>69383177</v>
      </c>
      <c r="S597">
        <v>152312243363</v>
      </c>
      <c r="T597" t="s">
        <v>2530</v>
      </c>
      <c r="U597" t="s">
        <v>2531</v>
      </c>
      <c r="V597" t="s">
        <v>2532</v>
      </c>
      <c r="Z597">
        <v>112.4590355</v>
      </c>
      <c r="AA597">
        <v>-7.4992048999999996</v>
      </c>
      <c r="AB597" t="s">
        <v>2533</v>
      </c>
      <c r="AC597" t="s">
        <v>229</v>
      </c>
      <c r="AL597" t="s">
        <v>217</v>
      </c>
      <c r="AM597" t="s">
        <v>2534</v>
      </c>
      <c r="AN597" t="s">
        <v>6</v>
      </c>
      <c r="AO597" s="57">
        <v>46090.579861111109</v>
      </c>
      <c r="AP597" s="57">
        <v>46269.625</v>
      </c>
      <c r="AR597" t="s">
        <v>218</v>
      </c>
      <c r="AS597" t="s">
        <v>105</v>
      </c>
      <c r="AT597" t="s">
        <v>230</v>
      </c>
      <c r="AU597">
        <v>20260904</v>
      </c>
      <c r="AV597" t="s">
        <v>221</v>
      </c>
      <c r="AW597" t="s">
        <v>544</v>
      </c>
      <c r="AX597" t="s">
        <v>222</v>
      </c>
      <c r="BA597" s="57">
        <v>46269.625</v>
      </c>
      <c r="BB597" t="s">
        <v>2534</v>
      </c>
      <c r="BC597">
        <v>2026</v>
      </c>
      <c r="BD597">
        <v>9</v>
      </c>
      <c r="BE597">
        <v>4</v>
      </c>
      <c r="BF597" s="6">
        <f t="shared" si="27"/>
        <v>46269</v>
      </c>
      <c r="BG597">
        <f t="shared" si="28"/>
        <v>-0.625</v>
      </c>
      <c r="BH597" t="str">
        <f t="shared" si="29"/>
        <v>COMPLY</v>
      </c>
      <c r="BI597" t="str">
        <f>VLOOKUP(H597,Sheet2!$A$1:$B$270,2,FALSE)</f>
        <v>MOJOKERTO</v>
      </c>
    </row>
    <row r="598" spans="1:61">
      <c r="A598">
        <v>672</v>
      </c>
      <c r="B598">
        <v>1002570394</v>
      </c>
      <c r="C598">
        <v>3</v>
      </c>
      <c r="D598" t="s">
        <v>38</v>
      </c>
      <c r="E598">
        <v>5</v>
      </c>
      <c r="F598" t="s">
        <v>92</v>
      </c>
      <c r="G598" t="s">
        <v>94</v>
      </c>
      <c r="H598" t="s">
        <v>442</v>
      </c>
      <c r="I598" t="s">
        <v>212</v>
      </c>
      <c r="J598" t="s">
        <v>213</v>
      </c>
      <c r="K598" t="s">
        <v>149</v>
      </c>
      <c r="M598" t="s">
        <v>76</v>
      </c>
      <c r="N598" t="s">
        <v>215</v>
      </c>
      <c r="O598" s="57">
        <v>46268.675555555557</v>
      </c>
      <c r="P598" s="57">
        <v>46268.961134259262</v>
      </c>
      <c r="Q598">
        <v>69374507</v>
      </c>
      <c r="S598">
        <v>152635205092</v>
      </c>
      <c r="T598" t="s">
        <v>2855</v>
      </c>
      <c r="U598" t="s">
        <v>2856</v>
      </c>
      <c r="V598" t="s">
        <v>2857</v>
      </c>
      <c r="Z598">
        <v>111.29630706816501</v>
      </c>
      <c r="AA598">
        <v>-7.5671988500294898</v>
      </c>
      <c r="AB598" t="s">
        <v>2858</v>
      </c>
      <c r="AC598" t="s">
        <v>216</v>
      </c>
      <c r="AL598" t="s">
        <v>217</v>
      </c>
      <c r="AM598" t="s">
        <v>2859</v>
      </c>
      <c r="AN598" t="s">
        <v>6</v>
      </c>
      <c r="AO598" s="57">
        <v>46090.684282407405</v>
      </c>
      <c r="AR598" t="s">
        <v>218</v>
      </c>
      <c r="AS598" t="s">
        <v>219</v>
      </c>
      <c r="AT598" t="s">
        <v>230</v>
      </c>
      <c r="AU598">
        <v>20260903</v>
      </c>
      <c r="AV598" t="s">
        <v>221</v>
      </c>
      <c r="AW598" t="s">
        <v>2860</v>
      </c>
      <c r="AX598" t="s">
        <v>222</v>
      </c>
      <c r="BA598" s="57">
        <v>46268.291666666664</v>
      </c>
      <c r="BB598" t="s">
        <v>2859</v>
      </c>
      <c r="BC598">
        <v>2026</v>
      </c>
      <c r="BD598">
        <v>9</v>
      </c>
      <c r="BE598">
        <v>3</v>
      </c>
      <c r="BF598" s="6">
        <f t="shared" si="27"/>
        <v>46268</v>
      </c>
      <c r="BG598">
        <f t="shared" si="28"/>
        <v>-0.29166666666424135</v>
      </c>
      <c r="BH598" t="str">
        <f t="shared" si="29"/>
        <v>COMPLY</v>
      </c>
      <c r="BI598" t="str">
        <f>VLOOKUP(H598,Sheet2!$A$1:$B$270,2,FALSE)</f>
        <v>MADIUN</v>
      </c>
    </row>
    <row r="599" spans="1:61">
      <c r="A599">
        <v>673</v>
      </c>
      <c r="B599">
        <v>1002569855</v>
      </c>
      <c r="C599">
        <v>3</v>
      </c>
      <c r="D599" t="s">
        <v>38</v>
      </c>
      <c r="E599">
        <v>5</v>
      </c>
      <c r="F599" t="s">
        <v>248</v>
      </c>
      <c r="G599" t="s">
        <v>91</v>
      </c>
      <c r="H599" t="s">
        <v>388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46268.57912037037</v>
      </c>
      <c r="P599" s="57">
        <v>46270.656388888892</v>
      </c>
      <c r="Q599">
        <v>69383180</v>
      </c>
      <c r="S599">
        <v>152703903726</v>
      </c>
      <c r="T599" t="s">
        <v>2541</v>
      </c>
      <c r="U599" t="s">
        <v>2542</v>
      </c>
      <c r="V599" t="s">
        <v>2543</v>
      </c>
      <c r="Z599">
        <v>112.61056600000001</v>
      </c>
      <c r="AA599">
        <v>-7.9567730000000001</v>
      </c>
      <c r="AB599" t="s">
        <v>2544</v>
      </c>
      <c r="AC599" t="s">
        <v>236</v>
      </c>
      <c r="AL599" t="s">
        <v>217</v>
      </c>
      <c r="AM599" t="s">
        <v>2545</v>
      </c>
      <c r="AN599" t="s">
        <v>6</v>
      </c>
      <c r="AO599" s="57">
        <v>46090.579861111109</v>
      </c>
      <c r="AP599" s="57">
        <v>46270.333333333336</v>
      </c>
      <c r="AR599" t="s">
        <v>218</v>
      </c>
      <c r="AS599" t="s">
        <v>557</v>
      </c>
      <c r="AT599" t="s">
        <v>230</v>
      </c>
      <c r="AU599">
        <v>20260905</v>
      </c>
      <c r="AV599" t="s">
        <v>221</v>
      </c>
      <c r="AW599" t="s">
        <v>886</v>
      </c>
      <c r="AX599" t="s">
        <v>222</v>
      </c>
      <c r="BA599" s="57">
        <v>46270.333333333336</v>
      </c>
      <c r="BB599" t="s">
        <v>2545</v>
      </c>
      <c r="BC599">
        <v>2026</v>
      </c>
      <c r="BD599">
        <v>9</v>
      </c>
      <c r="BE599">
        <v>5</v>
      </c>
      <c r="BF599" s="6">
        <f t="shared" si="27"/>
        <v>46270</v>
      </c>
      <c r="BG599">
        <f t="shared" si="28"/>
        <v>-0.33333333333575865</v>
      </c>
      <c r="BH599" t="str">
        <f t="shared" si="29"/>
        <v>COMPLY</v>
      </c>
      <c r="BI599" t="str">
        <f>VLOOKUP(H599,Sheet2!$A$1:$B$270,2,FALSE)</f>
        <v>MALANG</v>
      </c>
    </row>
    <row r="600" spans="1:61">
      <c r="A600">
        <v>674</v>
      </c>
      <c r="B600">
        <v>1002569790</v>
      </c>
      <c r="C600">
        <v>3</v>
      </c>
      <c r="D600" t="s">
        <v>55</v>
      </c>
      <c r="E600">
        <v>5</v>
      </c>
      <c r="F600" t="s">
        <v>307</v>
      </c>
      <c r="G600" t="s">
        <v>124</v>
      </c>
      <c r="H600" t="s">
        <v>328</v>
      </c>
      <c r="I600" t="s">
        <v>212</v>
      </c>
      <c r="J600" t="s">
        <v>213</v>
      </c>
      <c r="K600" t="s">
        <v>149</v>
      </c>
      <c r="M600" t="s">
        <v>76</v>
      </c>
      <c r="N600" t="s">
        <v>215</v>
      </c>
      <c r="O600" s="57">
        <v>46268.570972222224</v>
      </c>
      <c r="P600" s="57">
        <v>46272.633668981478</v>
      </c>
      <c r="Q600">
        <v>69383167</v>
      </c>
      <c r="S600">
        <v>152305231138</v>
      </c>
      <c r="T600" t="s">
        <v>2546</v>
      </c>
      <c r="U600" t="s">
        <v>5190</v>
      </c>
      <c r="V600" t="s">
        <v>2547</v>
      </c>
      <c r="Z600">
        <v>112.77570830000001</v>
      </c>
      <c r="AA600">
        <v>-7.3422147000000004</v>
      </c>
      <c r="AB600" t="s">
        <v>2548</v>
      </c>
      <c r="AC600" t="s">
        <v>229</v>
      </c>
      <c r="AL600" t="s">
        <v>217</v>
      </c>
      <c r="AM600" t="s">
        <v>2549</v>
      </c>
      <c r="AN600" t="s">
        <v>6</v>
      </c>
      <c r="AO600" s="57">
        <v>46090.579861111109</v>
      </c>
      <c r="AP600" s="57">
        <v>46272.625</v>
      </c>
      <c r="AR600" t="s">
        <v>218</v>
      </c>
      <c r="AS600" t="s">
        <v>2373</v>
      </c>
      <c r="AT600" t="s">
        <v>230</v>
      </c>
      <c r="AU600">
        <v>20260907</v>
      </c>
      <c r="AV600" t="s">
        <v>221</v>
      </c>
      <c r="AW600" t="s">
        <v>545</v>
      </c>
      <c r="AX600" t="s">
        <v>222</v>
      </c>
      <c r="BA600" s="57">
        <v>46272.625</v>
      </c>
      <c r="BB600" t="s">
        <v>2549</v>
      </c>
      <c r="BC600">
        <v>2026</v>
      </c>
      <c r="BD600">
        <v>9</v>
      </c>
      <c r="BE600">
        <v>7</v>
      </c>
      <c r="BF600" s="6">
        <f t="shared" si="27"/>
        <v>46272</v>
      </c>
      <c r="BG600">
        <f t="shared" si="28"/>
        <v>-0.625</v>
      </c>
      <c r="BH600" t="str">
        <f t="shared" si="29"/>
        <v>COMPLY</v>
      </c>
      <c r="BI600" t="str">
        <f>VLOOKUP(H600,Sheet2!$A$1:$B$270,2,FALSE)</f>
        <v>SURABAYA SELATAN</v>
      </c>
    </row>
    <row r="601" spans="1:61">
      <c r="A601">
        <v>675</v>
      </c>
      <c r="B601">
        <v>1002569800</v>
      </c>
      <c r="C601">
        <v>3</v>
      </c>
      <c r="D601" t="s">
        <v>59</v>
      </c>
      <c r="E601">
        <v>4</v>
      </c>
      <c r="F601" t="s">
        <v>242</v>
      </c>
      <c r="G601" t="s">
        <v>1540</v>
      </c>
      <c r="H601" t="s">
        <v>1541</v>
      </c>
      <c r="I601" t="s">
        <v>212</v>
      </c>
      <c r="J601" t="s">
        <v>213</v>
      </c>
      <c r="K601" t="s">
        <v>149</v>
      </c>
      <c r="M601" t="s">
        <v>76</v>
      </c>
      <c r="N601" t="s">
        <v>215</v>
      </c>
      <c r="O601" s="57">
        <v>46268.570173611108</v>
      </c>
      <c r="P601" s="57">
        <v>46269.601145833331</v>
      </c>
      <c r="Q601">
        <v>69383172</v>
      </c>
      <c r="R601">
        <v>2866160033</v>
      </c>
      <c r="S601">
        <v>141373127378</v>
      </c>
      <c r="T601" t="s">
        <v>2550</v>
      </c>
      <c r="U601" t="s">
        <v>5191</v>
      </c>
      <c r="V601" t="s">
        <v>2551</v>
      </c>
      <c r="Z601">
        <v>109.9100456</v>
      </c>
      <c r="AA601">
        <v>-7.3606774000000001</v>
      </c>
      <c r="AB601" t="s">
        <v>2552</v>
      </c>
      <c r="AC601" t="s">
        <v>225</v>
      </c>
      <c r="AL601" t="s">
        <v>217</v>
      </c>
      <c r="AM601" t="s">
        <v>2553</v>
      </c>
      <c r="AN601" t="s">
        <v>6</v>
      </c>
      <c r="AO601" s="57">
        <v>46090.579861111109</v>
      </c>
      <c r="AP601" s="57">
        <v>46269.541666666664</v>
      </c>
      <c r="AR601" t="s">
        <v>218</v>
      </c>
      <c r="AS601" t="s">
        <v>219</v>
      </c>
      <c r="AT601" t="s">
        <v>230</v>
      </c>
      <c r="AU601">
        <v>20260904</v>
      </c>
      <c r="AV601" t="s">
        <v>221</v>
      </c>
      <c r="AW601" t="s">
        <v>585</v>
      </c>
      <c r="AX601" t="s">
        <v>222</v>
      </c>
      <c r="BA601" s="57">
        <v>46269.541666666664</v>
      </c>
      <c r="BB601" t="s">
        <v>2553</v>
      </c>
      <c r="BC601">
        <v>2026</v>
      </c>
      <c r="BD601">
        <v>9</v>
      </c>
      <c r="BE601">
        <v>4</v>
      </c>
      <c r="BF601" s="6">
        <f t="shared" si="27"/>
        <v>46269</v>
      </c>
      <c r="BG601">
        <f t="shared" si="28"/>
        <v>-0.54166666666424135</v>
      </c>
      <c r="BH601" t="str">
        <f t="shared" si="29"/>
        <v>COMPLY</v>
      </c>
      <c r="BI601" t="e">
        <f>VLOOKUP(H601,Sheet2!$A$1:$B$270,2,FALSE)</f>
        <v>#N/A</v>
      </c>
    </row>
    <row r="602" spans="1:61">
      <c r="A602">
        <v>676</v>
      </c>
      <c r="B602">
        <v>1002569812</v>
      </c>
      <c r="C602">
        <v>3</v>
      </c>
      <c r="D602" t="s">
        <v>49</v>
      </c>
      <c r="E602">
        <v>4</v>
      </c>
      <c r="F602" t="s">
        <v>245</v>
      </c>
      <c r="G602" t="s">
        <v>1920</v>
      </c>
      <c r="H602" t="s">
        <v>2554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46268.571481481478</v>
      </c>
      <c r="P602" s="57">
        <v>46269.527013888888</v>
      </c>
      <c r="Q602">
        <v>69383195</v>
      </c>
      <c r="S602">
        <v>141459109258</v>
      </c>
      <c r="T602" t="s">
        <v>2555</v>
      </c>
      <c r="U602" t="s">
        <v>2556</v>
      </c>
      <c r="V602" t="s">
        <v>2557</v>
      </c>
      <c r="Z602">
        <v>110.45977000000001</v>
      </c>
      <c r="AA602">
        <v>-7.2409720000000002</v>
      </c>
      <c r="AB602" t="s">
        <v>2558</v>
      </c>
      <c r="AC602" t="s">
        <v>236</v>
      </c>
      <c r="AL602" t="s">
        <v>217</v>
      </c>
      <c r="AM602" t="s">
        <v>2559</v>
      </c>
      <c r="AN602" t="s">
        <v>6</v>
      </c>
      <c r="AO602" s="57">
        <v>46090.579861111109</v>
      </c>
      <c r="AP602" s="57">
        <v>46269.541666666664</v>
      </c>
      <c r="AR602" t="s">
        <v>218</v>
      </c>
      <c r="AS602" t="s">
        <v>1927</v>
      </c>
      <c r="AT602" t="s">
        <v>230</v>
      </c>
      <c r="AU602">
        <v>20260904</v>
      </c>
      <c r="AV602" t="s">
        <v>221</v>
      </c>
      <c r="AW602" t="s">
        <v>2560</v>
      </c>
      <c r="AX602" t="s">
        <v>222</v>
      </c>
      <c r="BA602" s="57">
        <v>46269.541666666664</v>
      </c>
      <c r="BB602" t="s">
        <v>2559</v>
      </c>
      <c r="BC602">
        <v>2026</v>
      </c>
      <c r="BD602">
        <v>9</v>
      </c>
      <c r="BE602">
        <v>4</v>
      </c>
      <c r="BF602" s="6">
        <f t="shared" si="27"/>
        <v>46269</v>
      </c>
      <c r="BG602">
        <f t="shared" si="28"/>
        <v>-0.54166666666424135</v>
      </c>
      <c r="BH602" t="str">
        <f t="shared" si="29"/>
        <v>COMPLY</v>
      </c>
      <c r="BI602" t="e">
        <f>VLOOKUP(H602,Sheet2!$A$1:$B$270,2,FALSE)</f>
        <v>#N/A</v>
      </c>
    </row>
    <row r="603" spans="1:61">
      <c r="A603">
        <v>677</v>
      </c>
      <c r="B603">
        <v>1002570445</v>
      </c>
      <c r="C603">
        <v>3</v>
      </c>
      <c r="D603" t="s">
        <v>51</v>
      </c>
      <c r="E603">
        <v>4</v>
      </c>
      <c r="F603" t="s">
        <v>269</v>
      </c>
      <c r="G603" t="s">
        <v>551</v>
      </c>
      <c r="H603" t="s">
        <v>2569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46268.681979166664</v>
      </c>
      <c r="P603" s="57">
        <v>46269.682106481479</v>
      </c>
      <c r="Q603">
        <v>69383395</v>
      </c>
      <c r="S603">
        <v>141568113965</v>
      </c>
      <c r="T603" t="s">
        <v>2570</v>
      </c>
      <c r="U603" t="s">
        <v>2571</v>
      </c>
      <c r="V603" t="s">
        <v>2572</v>
      </c>
      <c r="Z603">
        <v>110.9117708</v>
      </c>
      <c r="AA603">
        <v>-7.0909963999999999</v>
      </c>
      <c r="AB603" t="s">
        <v>2573</v>
      </c>
      <c r="AC603" t="s">
        <v>236</v>
      </c>
      <c r="AL603" t="s">
        <v>217</v>
      </c>
      <c r="AM603" t="s">
        <v>2503</v>
      </c>
      <c r="AN603" t="s">
        <v>6</v>
      </c>
      <c r="AO603" s="57">
        <v>46090.684282407405</v>
      </c>
      <c r="AP603" s="57">
        <v>46269.541666666664</v>
      </c>
      <c r="AR603" t="s">
        <v>218</v>
      </c>
      <c r="AS603" t="s">
        <v>219</v>
      </c>
      <c r="AT603" t="s">
        <v>230</v>
      </c>
      <c r="AU603">
        <v>20260904</v>
      </c>
      <c r="AV603" t="s">
        <v>221</v>
      </c>
      <c r="AW603" t="s">
        <v>893</v>
      </c>
      <c r="AX603" t="s">
        <v>222</v>
      </c>
      <c r="BA603" s="57">
        <v>46269.541666666664</v>
      </c>
      <c r="BB603" t="s">
        <v>2503</v>
      </c>
      <c r="BC603">
        <v>2026</v>
      </c>
      <c r="BD603">
        <v>9</v>
      </c>
      <c r="BE603">
        <v>4</v>
      </c>
      <c r="BF603" s="6">
        <f t="shared" si="27"/>
        <v>46269</v>
      </c>
      <c r="BG603">
        <f t="shared" si="28"/>
        <v>-0.54166666666424135</v>
      </c>
      <c r="BH603" t="str">
        <f t="shared" si="29"/>
        <v>COMPLY</v>
      </c>
      <c r="BI603" t="e">
        <f>VLOOKUP(H603,Sheet2!$A$1:$B$270,2,FALSE)</f>
        <v>#N/A</v>
      </c>
    </row>
    <row r="604" spans="1:61">
      <c r="A604">
        <v>678</v>
      </c>
      <c r="B604">
        <v>1002569793</v>
      </c>
      <c r="C604">
        <v>3</v>
      </c>
      <c r="D604" t="s">
        <v>42</v>
      </c>
      <c r="E604">
        <v>5</v>
      </c>
      <c r="F604" t="s">
        <v>232</v>
      </c>
      <c r="G604" t="s">
        <v>105</v>
      </c>
      <c r="H604" t="s">
        <v>434</v>
      </c>
      <c r="I604" t="s">
        <v>212</v>
      </c>
      <c r="J604" t="s">
        <v>213</v>
      </c>
      <c r="K604" t="s">
        <v>149</v>
      </c>
      <c r="M604" t="s">
        <v>76</v>
      </c>
      <c r="N604" t="s">
        <v>215</v>
      </c>
      <c r="O604" s="57">
        <v>46268.57104166667</v>
      </c>
      <c r="P604" s="57">
        <v>46268.760520833333</v>
      </c>
      <c r="Q604">
        <v>69383191</v>
      </c>
      <c r="S604">
        <v>152330220812</v>
      </c>
      <c r="T604" t="s">
        <v>2861</v>
      </c>
      <c r="U604" t="s">
        <v>2862</v>
      </c>
      <c r="V604" t="s">
        <v>2863</v>
      </c>
      <c r="Z604">
        <v>112.5263765</v>
      </c>
      <c r="AA604">
        <v>-7.5227998999999999</v>
      </c>
      <c r="AB604" t="s">
        <v>2533</v>
      </c>
      <c r="AC604" t="s">
        <v>229</v>
      </c>
      <c r="AL604" t="s">
        <v>217</v>
      </c>
      <c r="AM604" t="s">
        <v>2864</v>
      </c>
      <c r="AN604" t="s">
        <v>6</v>
      </c>
      <c r="AO604" s="57">
        <v>46090.579861111109</v>
      </c>
      <c r="AP604" s="57">
        <v>46269.625</v>
      </c>
      <c r="AR604" t="s">
        <v>218</v>
      </c>
      <c r="AS604" t="s">
        <v>105</v>
      </c>
      <c r="AT604" t="s">
        <v>230</v>
      </c>
      <c r="AU604">
        <v>20260903</v>
      </c>
      <c r="AV604" t="s">
        <v>221</v>
      </c>
      <c r="AW604" t="s">
        <v>545</v>
      </c>
      <c r="AX604" t="s">
        <v>222</v>
      </c>
      <c r="BA604" s="57">
        <v>46269.625</v>
      </c>
      <c r="BB604" t="s">
        <v>2864</v>
      </c>
      <c r="BC604">
        <v>2026</v>
      </c>
      <c r="BD604">
        <v>9</v>
      </c>
      <c r="BE604">
        <v>3</v>
      </c>
      <c r="BF604" s="6">
        <f t="shared" si="27"/>
        <v>46268</v>
      </c>
      <c r="BG604">
        <f t="shared" si="28"/>
        <v>-1.625</v>
      </c>
      <c r="BH604" t="str">
        <f t="shared" si="29"/>
        <v>COMPLY</v>
      </c>
      <c r="BI604" t="str">
        <f>VLOOKUP(H604,Sheet2!$A$1:$B$270,2,FALSE)</f>
        <v>MOJOKERTO</v>
      </c>
    </row>
    <row r="605" spans="1:61">
      <c r="A605">
        <v>679</v>
      </c>
      <c r="B605">
        <v>1002569164</v>
      </c>
      <c r="C605">
        <v>3</v>
      </c>
      <c r="D605" t="s">
        <v>38</v>
      </c>
      <c r="E605">
        <v>5</v>
      </c>
      <c r="F605" t="s">
        <v>92</v>
      </c>
      <c r="G605" t="s">
        <v>92</v>
      </c>
      <c r="H605" t="s">
        <v>472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46268.436064814814</v>
      </c>
      <c r="P605" s="57">
        <v>46270.339097222219</v>
      </c>
      <c r="Q605">
        <v>69382904</v>
      </c>
      <c r="R605" t="s">
        <v>5192</v>
      </c>
      <c r="S605">
        <v>-152632207018</v>
      </c>
      <c r="T605" t="s">
        <v>2574</v>
      </c>
      <c r="U605" t="s">
        <v>2575</v>
      </c>
      <c r="V605" t="s">
        <v>2576</v>
      </c>
      <c r="Z605">
        <v>111.667725098342</v>
      </c>
      <c r="AA605">
        <v>-7.5458439174376402</v>
      </c>
      <c r="AB605" t="s">
        <v>2577</v>
      </c>
      <c r="AC605" t="s">
        <v>236</v>
      </c>
      <c r="AL605" t="s">
        <v>217</v>
      </c>
      <c r="AM605" t="s">
        <v>2578</v>
      </c>
      <c r="AN605" t="s">
        <v>6</v>
      </c>
      <c r="AO605" s="57">
        <v>46090.444398148145</v>
      </c>
      <c r="AP605" s="57">
        <v>46269.541666666664</v>
      </c>
      <c r="AR605" t="s">
        <v>218</v>
      </c>
      <c r="AS605" t="s">
        <v>570</v>
      </c>
      <c r="AT605" t="s">
        <v>230</v>
      </c>
      <c r="AU605">
        <v>20260905</v>
      </c>
      <c r="AV605" t="s">
        <v>221</v>
      </c>
      <c r="AW605" t="s">
        <v>889</v>
      </c>
      <c r="AX605" t="s">
        <v>222</v>
      </c>
      <c r="BA605" s="57">
        <v>46269.541666666664</v>
      </c>
      <c r="BB605" t="s">
        <v>2578</v>
      </c>
      <c r="BC605">
        <v>2026</v>
      </c>
      <c r="BD605">
        <v>9</v>
      </c>
      <c r="BE605">
        <v>5</v>
      </c>
      <c r="BF605" s="6">
        <f t="shared" si="27"/>
        <v>46270</v>
      </c>
      <c r="BG605">
        <f t="shared" si="28"/>
        <v>0.45833333333575865</v>
      </c>
      <c r="BH605" t="str">
        <f t="shared" si="29"/>
        <v>COMPLY</v>
      </c>
      <c r="BI605" t="str">
        <f>VLOOKUP(H605,Sheet2!$A$1:$B$270,2,FALSE)</f>
        <v>MADIUN</v>
      </c>
    </row>
    <row r="606" spans="1:61">
      <c r="A606">
        <v>680</v>
      </c>
      <c r="B606">
        <v>1002570449</v>
      </c>
      <c r="C606">
        <v>3</v>
      </c>
      <c r="D606" t="s">
        <v>45</v>
      </c>
      <c r="E606">
        <v>5</v>
      </c>
      <c r="F606" t="s">
        <v>210</v>
      </c>
      <c r="G606" t="s">
        <v>116</v>
      </c>
      <c r="H606" t="s">
        <v>351</v>
      </c>
      <c r="I606" t="s">
        <v>212</v>
      </c>
      <c r="J606" t="s">
        <v>213</v>
      </c>
      <c r="K606" t="s">
        <v>149</v>
      </c>
      <c r="L606" t="s">
        <v>214</v>
      </c>
      <c r="M606" t="s">
        <v>76</v>
      </c>
      <c r="N606" t="s">
        <v>215</v>
      </c>
      <c r="O606" s="57">
        <v>46268.683287037034</v>
      </c>
      <c r="P606" s="57">
        <v>46270.377708333333</v>
      </c>
      <c r="Q606">
        <v>69383381</v>
      </c>
      <c r="S606">
        <v>172620205008</v>
      </c>
      <c r="T606" t="s">
        <v>2579</v>
      </c>
      <c r="U606" t="s">
        <v>2580</v>
      </c>
      <c r="V606" t="s">
        <v>2581</v>
      </c>
      <c r="Z606">
        <v>116.411438</v>
      </c>
      <c r="AA606">
        <v>-8.6403770000000009</v>
      </c>
      <c r="AB606" t="s">
        <v>2582</v>
      </c>
      <c r="AC606" t="s">
        <v>236</v>
      </c>
      <c r="AL606" t="s">
        <v>217</v>
      </c>
      <c r="AM606" t="s">
        <v>2583</v>
      </c>
      <c r="AN606" t="s">
        <v>6</v>
      </c>
      <c r="AO606" s="57">
        <v>46090.684282407405</v>
      </c>
      <c r="AP606" s="57">
        <v>46269.625</v>
      </c>
      <c r="AR606" t="s">
        <v>218</v>
      </c>
      <c r="AS606" t="s">
        <v>1710</v>
      </c>
      <c r="AT606" t="s">
        <v>230</v>
      </c>
      <c r="AU606">
        <v>20260905</v>
      </c>
      <c r="AV606" t="s">
        <v>221</v>
      </c>
      <c r="AW606" t="s">
        <v>885</v>
      </c>
      <c r="AX606" t="s">
        <v>222</v>
      </c>
      <c r="BA606" s="57">
        <v>46269.625</v>
      </c>
      <c r="BB606" t="s">
        <v>2583</v>
      </c>
      <c r="BC606">
        <v>2026</v>
      </c>
      <c r="BD606">
        <v>9</v>
      </c>
      <c r="BE606">
        <v>5</v>
      </c>
      <c r="BF606" s="6">
        <f t="shared" si="27"/>
        <v>46270</v>
      </c>
      <c r="BG606">
        <f t="shared" si="28"/>
        <v>0.375</v>
      </c>
      <c r="BH606" t="str">
        <f t="shared" si="29"/>
        <v>COMPLY</v>
      </c>
      <c r="BI606" t="str">
        <f>VLOOKUP(H606,Sheet2!$A$1:$B$270,2,FALSE)</f>
        <v>SELONG</v>
      </c>
    </row>
    <row r="607" spans="1:61">
      <c r="A607">
        <v>681</v>
      </c>
      <c r="B607">
        <v>1002570693</v>
      </c>
      <c r="C607">
        <v>3</v>
      </c>
      <c r="D607" t="s">
        <v>42</v>
      </c>
      <c r="E607">
        <v>5</v>
      </c>
      <c r="F607" t="s">
        <v>102</v>
      </c>
      <c r="G607" t="s">
        <v>100</v>
      </c>
      <c r="H607" t="s">
        <v>276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46268.81453703704</v>
      </c>
      <c r="P607" s="57">
        <v>46268.98296296296</v>
      </c>
      <c r="Q607">
        <v>69383523</v>
      </c>
      <c r="S607">
        <v>152507223996</v>
      </c>
      <c r="T607" t="s">
        <v>2865</v>
      </c>
      <c r="U607" t="s">
        <v>2866</v>
      </c>
      <c r="V607" t="s">
        <v>2867</v>
      </c>
      <c r="Z607">
        <v>113.72334379702799</v>
      </c>
      <c r="AA607">
        <v>-8.0209698707625101</v>
      </c>
      <c r="AB607" t="s">
        <v>2868</v>
      </c>
      <c r="AC607" t="s">
        <v>216</v>
      </c>
      <c r="AL607" t="s">
        <v>217</v>
      </c>
      <c r="AM607" t="s">
        <v>2604</v>
      </c>
      <c r="AN607" t="s">
        <v>6</v>
      </c>
      <c r="AO607" s="57">
        <v>46090.819328703707</v>
      </c>
      <c r="AP607" s="57">
        <v>46270.333333333336</v>
      </c>
      <c r="AR607" t="s">
        <v>218</v>
      </c>
      <c r="AS607" t="s">
        <v>100</v>
      </c>
      <c r="AT607" t="s">
        <v>230</v>
      </c>
      <c r="AU607">
        <v>20260903</v>
      </c>
      <c r="AV607" t="s">
        <v>221</v>
      </c>
      <c r="AW607" t="s">
        <v>881</v>
      </c>
      <c r="AX607" t="s">
        <v>222</v>
      </c>
      <c r="BA607" s="57">
        <v>46270.333333333336</v>
      </c>
      <c r="BB607" t="s">
        <v>2604</v>
      </c>
      <c r="BC607">
        <v>2026</v>
      </c>
      <c r="BD607">
        <v>9</v>
      </c>
      <c r="BE607">
        <v>3</v>
      </c>
      <c r="BF607" s="6">
        <f t="shared" si="27"/>
        <v>46268</v>
      </c>
      <c r="BG607">
        <f t="shared" si="28"/>
        <v>-2.3333333333357587</v>
      </c>
      <c r="BH607" t="str">
        <f t="shared" si="29"/>
        <v>COMPLY</v>
      </c>
      <c r="BI607" t="str">
        <f>VLOOKUP(H607,Sheet2!$A$1:$B$270,2,FALSE)</f>
        <v>JEMBER</v>
      </c>
    </row>
    <row r="608" spans="1:61">
      <c r="A608">
        <v>682</v>
      </c>
      <c r="B608">
        <v>1002569112</v>
      </c>
      <c r="C608">
        <v>3</v>
      </c>
      <c r="D608" t="s">
        <v>45</v>
      </c>
      <c r="E608">
        <v>5</v>
      </c>
      <c r="F608" t="s">
        <v>210</v>
      </c>
      <c r="G608" t="s">
        <v>116</v>
      </c>
      <c r="H608" t="s">
        <v>268</v>
      </c>
      <c r="I608" t="s">
        <v>212</v>
      </c>
      <c r="J608" t="s">
        <v>213</v>
      </c>
      <c r="K608" t="s">
        <v>149</v>
      </c>
      <c r="M608" t="s">
        <v>76</v>
      </c>
      <c r="N608" t="s">
        <v>215</v>
      </c>
      <c r="O608" s="57">
        <v>46268.427581018521</v>
      </c>
      <c r="P608" s="57">
        <v>46268.724861111114</v>
      </c>
      <c r="Q608">
        <v>69380682</v>
      </c>
      <c r="S608">
        <v>172604214280</v>
      </c>
      <c r="T608" t="s">
        <v>2869</v>
      </c>
      <c r="U608" t="s">
        <v>2870</v>
      </c>
      <c r="V608" t="s">
        <v>2871</v>
      </c>
      <c r="Z608">
        <v>116.266319</v>
      </c>
      <c r="AA608">
        <v>-8.2741451000000001</v>
      </c>
      <c r="AB608" t="s">
        <v>2872</v>
      </c>
      <c r="AC608" t="s">
        <v>216</v>
      </c>
      <c r="AL608" t="s">
        <v>217</v>
      </c>
      <c r="AM608" t="s">
        <v>2873</v>
      </c>
      <c r="AN608" t="s">
        <v>6</v>
      </c>
      <c r="AO608" s="57">
        <v>46090.434074074074</v>
      </c>
      <c r="AR608" t="s">
        <v>218</v>
      </c>
      <c r="AS608" t="s">
        <v>911</v>
      </c>
      <c r="AT608" t="s">
        <v>230</v>
      </c>
      <c r="AU608">
        <v>20260903</v>
      </c>
      <c r="AV608" t="s">
        <v>221</v>
      </c>
      <c r="AW608" t="s">
        <v>545</v>
      </c>
      <c r="AX608" t="s">
        <v>222</v>
      </c>
      <c r="BA608" s="57">
        <v>46268.291666666664</v>
      </c>
      <c r="BB608" t="s">
        <v>2873</v>
      </c>
      <c r="BC608">
        <v>2026</v>
      </c>
      <c r="BD608">
        <v>9</v>
      </c>
      <c r="BE608">
        <v>3</v>
      </c>
      <c r="BF608" s="6">
        <f t="shared" si="27"/>
        <v>46268</v>
      </c>
      <c r="BG608">
        <f t="shared" si="28"/>
        <v>-0.29166666666424135</v>
      </c>
      <c r="BH608" t="str">
        <f t="shared" si="29"/>
        <v>COMPLY</v>
      </c>
      <c r="BI608" t="str">
        <f>VLOOKUP(H608,Sheet2!$A$1:$B$270,2,FALSE)</f>
        <v>SELONG</v>
      </c>
    </row>
    <row r="609" spans="1:61">
      <c r="A609">
        <v>684</v>
      </c>
      <c r="B609">
        <v>1002569123</v>
      </c>
      <c r="C609">
        <v>3</v>
      </c>
      <c r="D609" t="s">
        <v>42</v>
      </c>
      <c r="E609">
        <v>5</v>
      </c>
      <c r="F609" t="s">
        <v>232</v>
      </c>
      <c r="G609" t="s">
        <v>101</v>
      </c>
      <c r="H609" t="s">
        <v>233</v>
      </c>
      <c r="I609" t="s">
        <v>212</v>
      </c>
      <c r="J609" t="s">
        <v>213</v>
      </c>
      <c r="K609" t="s">
        <v>149</v>
      </c>
      <c r="M609" t="s">
        <v>76</v>
      </c>
      <c r="N609" t="s">
        <v>215</v>
      </c>
      <c r="O609" s="57">
        <v>46268.429305555554</v>
      </c>
      <c r="P609" s="57">
        <v>46268.822905092595</v>
      </c>
      <c r="Q609">
        <v>69382884</v>
      </c>
      <c r="S609">
        <v>152327226538</v>
      </c>
      <c r="T609" t="s">
        <v>2874</v>
      </c>
      <c r="U609" t="s">
        <v>2875</v>
      </c>
      <c r="V609" t="s">
        <v>2876</v>
      </c>
      <c r="Z609">
        <v>112.6960146</v>
      </c>
      <c r="AA609">
        <v>-7.5163735999999997</v>
      </c>
      <c r="AB609" t="s">
        <v>2877</v>
      </c>
      <c r="AC609" t="s">
        <v>229</v>
      </c>
      <c r="AL609" t="s">
        <v>217</v>
      </c>
      <c r="AM609" t="s">
        <v>2878</v>
      </c>
      <c r="AN609" t="s">
        <v>6</v>
      </c>
      <c r="AO609" s="57">
        <v>46090.434074074074</v>
      </c>
      <c r="AP609" s="57">
        <v>46269.333333333336</v>
      </c>
      <c r="AR609" t="s">
        <v>218</v>
      </c>
      <c r="AS609" t="s">
        <v>770</v>
      </c>
      <c r="AT609" t="s">
        <v>230</v>
      </c>
      <c r="AU609">
        <v>20260903</v>
      </c>
      <c r="AV609" t="s">
        <v>221</v>
      </c>
      <c r="AW609" t="s">
        <v>546</v>
      </c>
      <c r="AX609" t="s">
        <v>222</v>
      </c>
      <c r="BA609" s="57">
        <v>46269.333333333336</v>
      </c>
      <c r="BB609" t="s">
        <v>2878</v>
      </c>
      <c r="BC609">
        <v>2026</v>
      </c>
      <c r="BD609">
        <v>9</v>
      </c>
      <c r="BE609">
        <v>3</v>
      </c>
      <c r="BF609" s="6">
        <f t="shared" si="27"/>
        <v>46268</v>
      </c>
      <c r="BG609">
        <f t="shared" si="28"/>
        <v>-1.3333333333357587</v>
      </c>
      <c r="BH609" t="str">
        <f t="shared" si="29"/>
        <v>COMPLY</v>
      </c>
      <c r="BI609" t="str">
        <f>VLOOKUP(H609,Sheet2!$A$1:$B$270,2,FALSE)</f>
        <v>SIDOARJO</v>
      </c>
    </row>
    <row r="610" spans="1:61">
      <c r="A610">
        <v>685</v>
      </c>
      <c r="B610">
        <v>1002569127</v>
      </c>
      <c r="C610">
        <v>3</v>
      </c>
      <c r="D610" t="s">
        <v>55</v>
      </c>
      <c r="E610">
        <v>5</v>
      </c>
      <c r="F610" t="s">
        <v>261</v>
      </c>
      <c r="G610" t="s">
        <v>128</v>
      </c>
      <c r="H610" t="s">
        <v>352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46268.429120370369</v>
      </c>
      <c r="P610" s="57">
        <v>46269.544537037036</v>
      </c>
      <c r="Q610">
        <v>69382905</v>
      </c>
      <c r="S610">
        <v>152412249136</v>
      </c>
      <c r="T610" t="s">
        <v>2665</v>
      </c>
      <c r="U610" t="s">
        <v>2666</v>
      </c>
      <c r="V610" t="s">
        <v>2667</v>
      </c>
      <c r="Z610">
        <v>112.60086212307201</v>
      </c>
      <c r="AA610">
        <v>-7.2256541631925604</v>
      </c>
      <c r="AB610" t="s">
        <v>2668</v>
      </c>
      <c r="AC610" t="s">
        <v>216</v>
      </c>
      <c r="AL610" t="s">
        <v>217</v>
      </c>
      <c r="AM610" t="s">
        <v>2669</v>
      </c>
      <c r="AN610" t="s">
        <v>6</v>
      </c>
      <c r="AO610" s="57">
        <v>46090.434074074074</v>
      </c>
      <c r="AP610" s="57">
        <v>46269.333333333336</v>
      </c>
      <c r="AR610" t="s">
        <v>218</v>
      </c>
      <c r="AS610" t="s">
        <v>594</v>
      </c>
      <c r="AT610" t="s">
        <v>230</v>
      </c>
      <c r="AU610">
        <v>20260904</v>
      </c>
      <c r="AV610" t="s">
        <v>221</v>
      </c>
      <c r="AW610" t="s">
        <v>882</v>
      </c>
      <c r="AX610" t="s">
        <v>222</v>
      </c>
      <c r="BA610" s="57">
        <v>46269.333333333336</v>
      </c>
      <c r="BB610" t="s">
        <v>2669</v>
      </c>
      <c r="BC610">
        <v>2026</v>
      </c>
      <c r="BD610">
        <v>9</v>
      </c>
      <c r="BE610">
        <v>4</v>
      </c>
      <c r="BF610" s="6">
        <f t="shared" si="27"/>
        <v>46269</v>
      </c>
      <c r="BG610">
        <f t="shared" si="28"/>
        <v>-0.33333333333575865</v>
      </c>
      <c r="BH610" t="str">
        <f t="shared" si="29"/>
        <v>COMPLY</v>
      </c>
      <c r="BI610" t="str">
        <f>VLOOKUP(H610,Sheet2!$A$1:$B$270,2,FALSE)</f>
        <v>SURABAYA UTARA</v>
      </c>
    </row>
    <row r="611" spans="1:61">
      <c r="A611">
        <v>686</v>
      </c>
      <c r="B611">
        <v>1002569007</v>
      </c>
      <c r="C611">
        <v>3</v>
      </c>
      <c r="D611" t="s">
        <v>59</v>
      </c>
      <c r="E611">
        <v>4</v>
      </c>
      <c r="F611" t="s">
        <v>549</v>
      </c>
      <c r="G611" t="s">
        <v>1694</v>
      </c>
      <c r="H611" t="s">
        <v>2003</v>
      </c>
      <c r="I611" t="s">
        <v>212</v>
      </c>
      <c r="J611" t="s">
        <v>213</v>
      </c>
      <c r="K611" t="s">
        <v>149</v>
      </c>
      <c r="M611" t="s">
        <v>76</v>
      </c>
      <c r="N611" t="s">
        <v>215</v>
      </c>
      <c r="O611" s="57">
        <v>46268.409884259258</v>
      </c>
      <c r="P611" s="57">
        <v>46269.753611111111</v>
      </c>
      <c r="Q611">
        <v>69382852</v>
      </c>
      <c r="S611">
        <v>146144118733</v>
      </c>
      <c r="T611" t="s">
        <v>2228</v>
      </c>
      <c r="U611" t="s">
        <v>2229</v>
      </c>
      <c r="V611" t="s">
        <v>5193</v>
      </c>
      <c r="Z611">
        <v>110.421550869941</v>
      </c>
      <c r="AA611">
        <v>-7.6210794688290999</v>
      </c>
      <c r="AB611" t="s">
        <v>2230</v>
      </c>
      <c r="AC611" t="s">
        <v>285</v>
      </c>
      <c r="AL611" t="s">
        <v>217</v>
      </c>
      <c r="AM611" t="s">
        <v>5194</v>
      </c>
      <c r="AN611" t="s">
        <v>6</v>
      </c>
      <c r="AO611" s="57">
        <v>46090.413159722222</v>
      </c>
      <c r="AP611" s="57">
        <v>46270.541666666664</v>
      </c>
      <c r="AR611" t="s">
        <v>218</v>
      </c>
      <c r="AS611" t="s">
        <v>219</v>
      </c>
      <c r="AT611" t="s">
        <v>230</v>
      </c>
      <c r="AU611">
        <v>20260904</v>
      </c>
      <c r="AV611" t="s">
        <v>221</v>
      </c>
      <c r="AW611" t="s">
        <v>545</v>
      </c>
      <c r="AX611" t="s">
        <v>222</v>
      </c>
      <c r="BA611" s="57">
        <v>46270.541666666664</v>
      </c>
      <c r="BB611" t="s">
        <v>5194</v>
      </c>
      <c r="BC611">
        <v>2026</v>
      </c>
      <c r="BD611">
        <v>9</v>
      </c>
      <c r="BE611">
        <v>4</v>
      </c>
      <c r="BF611" s="6">
        <f t="shared" si="27"/>
        <v>46269</v>
      </c>
      <c r="BG611">
        <f t="shared" si="28"/>
        <v>-1.5416666666642413</v>
      </c>
      <c r="BH611" t="str">
        <f t="shared" si="29"/>
        <v>COMPLY</v>
      </c>
      <c r="BI611" t="e">
        <f>VLOOKUP(H611,Sheet2!$A$1:$B$270,2,FALSE)</f>
        <v>#N/A</v>
      </c>
    </row>
    <row r="612" spans="1:61">
      <c r="A612">
        <v>688</v>
      </c>
      <c r="B612">
        <v>1002568971</v>
      </c>
      <c r="C612">
        <v>3</v>
      </c>
      <c r="D612" t="s">
        <v>42</v>
      </c>
      <c r="E612">
        <v>5</v>
      </c>
      <c r="F612" t="s">
        <v>232</v>
      </c>
      <c r="G612" t="s">
        <v>103</v>
      </c>
      <c r="H612" t="s">
        <v>294</v>
      </c>
      <c r="I612" t="s">
        <v>212</v>
      </c>
      <c r="J612" t="s">
        <v>213</v>
      </c>
      <c r="K612" t="s">
        <v>149</v>
      </c>
      <c r="M612" t="s">
        <v>76</v>
      </c>
      <c r="N612" t="s">
        <v>215</v>
      </c>
      <c r="O612" s="57">
        <v>46268.403819444444</v>
      </c>
      <c r="P612" s="57">
        <v>46268.630011574074</v>
      </c>
      <c r="Q612">
        <v>69382842</v>
      </c>
      <c r="S612">
        <v>152319208230</v>
      </c>
      <c r="T612" t="s">
        <v>2879</v>
      </c>
      <c r="U612" t="s">
        <v>2880</v>
      </c>
      <c r="V612" t="s">
        <v>2881</v>
      </c>
      <c r="Z612">
        <v>112.4170999</v>
      </c>
      <c r="AA612">
        <v>-7.5831483999999998</v>
      </c>
      <c r="AB612" t="s">
        <v>2882</v>
      </c>
      <c r="AC612" t="s">
        <v>229</v>
      </c>
      <c r="AL612" t="s">
        <v>217</v>
      </c>
      <c r="AM612" t="s">
        <v>2883</v>
      </c>
      <c r="AN612" t="s">
        <v>6</v>
      </c>
      <c r="AO612" s="57">
        <v>46090.413159722222</v>
      </c>
      <c r="AP612" s="57">
        <v>46269.333333333336</v>
      </c>
      <c r="AR612" t="s">
        <v>218</v>
      </c>
      <c r="AS612" t="s">
        <v>103</v>
      </c>
      <c r="AT612" t="s">
        <v>230</v>
      </c>
      <c r="AU612">
        <v>20260903</v>
      </c>
      <c r="AV612" t="s">
        <v>221</v>
      </c>
      <c r="AW612" t="s">
        <v>545</v>
      </c>
      <c r="AX612" t="s">
        <v>222</v>
      </c>
      <c r="BA612" s="57">
        <v>46269.333333333336</v>
      </c>
      <c r="BB612" t="s">
        <v>2883</v>
      </c>
      <c r="BC612">
        <v>2026</v>
      </c>
      <c r="BD612">
        <v>9</v>
      </c>
      <c r="BE612">
        <v>3</v>
      </c>
      <c r="BF612" s="6">
        <f t="shared" si="27"/>
        <v>46268</v>
      </c>
      <c r="BG612">
        <f t="shared" si="28"/>
        <v>-1.3333333333357587</v>
      </c>
      <c r="BH612" t="str">
        <f t="shared" si="29"/>
        <v>COMPLY</v>
      </c>
      <c r="BI612" t="str">
        <f>VLOOKUP(H612,Sheet2!$A$1:$B$270,2,FALSE)</f>
        <v>MOJOKERTO</v>
      </c>
    </row>
    <row r="613" spans="1:61">
      <c r="A613">
        <v>689</v>
      </c>
      <c r="B613">
        <v>1002570688</v>
      </c>
      <c r="C613">
        <v>3</v>
      </c>
      <c r="D613" t="s">
        <v>55</v>
      </c>
      <c r="E613">
        <v>5</v>
      </c>
      <c r="F613" t="s">
        <v>307</v>
      </c>
      <c r="G613" t="s">
        <v>126</v>
      </c>
      <c r="H613" t="s">
        <v>308</v>
      </c>
      <c r="I613" t="s">
        <v>212</v>
      </c>
      <c r="J613" t="s">
        <v>213</v>
      </c>
      <c r="K613" t="s">
        <v>149</v>
      </c>
      <c r="L613" t="s">
        <v>214</v>
      </c>
      <c r="M613" t="s">
        <v>76</v>
      </c>
      <c r="N613" t="s">
        <v>215</v>
      </c>
      <c r="O613" s="57">
        <v>46268.806203703702</v>
      </c>
      <c r="P613" s="57">
        <v>46269.734861111108</v>
      </c>
      <c r="Q613">
        <v>69383521</v>
      </c>
      <c r="S613">
        <v>152320246376</v>
      </c>
      <c r="T613" t="s">
        <v>2600</v>
      </c>
      <c r="U613" t="s">
        <v>2601</v>
      </c>
      <c r="V613" t="s">
        <v>2602</v>
      </c>
      <c r="Z613">
        <v>112.76026160000001</v>
      </c>
      <c r="AA613">
        <v>-7.2698505000000004</v>
      </c>
      <c r="AB613" t="s">
        <v>2603</v>
      </c>
      <c r="AC613" t="s">
        <v>216</v>
      </c>
      <c r="AL613" t="s">
        <v>217</v>
      </c>
      <c r="AM613" t="s">
        <v>2604</v>
      </c>
      <c r="AN613" t="s">
        <v>6</v>
      </c>
      <c r="AO613" s="57">
        <v>46090.809652777774</v>
      </c>
      <c r="AP613" s="57">
        <v>46270.333333333336</v>
      </c>
      <c r="AR613" t="s">
        <v>218</v>
      </c>
      <c r="AS613" t="s">
        <v>906</v>
      </c>
      <c r="AT613" t="s">
        <v>344</v>
      </c>
      <c r="AU613">
        <v>20260904</v>
      </c>
      <c r="AV613" t="s">
        <v>221</v>
      </c>
      <c r="AW613" t="s">
        <v>1183</v>
      </c>
      <c r="AX613" t="s">
        <v>222</v>
      </c>
      <c r="BA613" s="57">
        <v>46270.333333333336</v>
      </c>
      <c r="BB613" t="s">
        <v>2604</v>
      </c>
      <c r="BC613">
        <v>2026</v>
      </c>
      <c r="BD613">
        <v>9</v>
      </c>
      <c r="BE613">
        <v>4</v>
      </c>
      <c r="BF613" s="6">
        <f t="shared" si="27"/>
        <v>46269</v>
      </c>
      <c r="BG613">
        <f t="shared" si="28"/>
        <v>-1.3333333333357587</v>
      </c>
      <c r="BH613" t="str">
        <f t="shared" si="29"/>
        <v>COMPLY</v>
      </c>
      <c r="BI613" t="str">
        <f>VLOOKUP(H613,Sheet2!$A$1:$B$270,2,FALSE)</f>
        <v>SURABAYA SELATAN</v>
      </c>
    </row>
    <row r="614" spans="1:61">
      <c r="A614">
        <v>690</v>
      </c>
      <c r="B614">
        <v>1002570682</v>
      </c>
      <c r="C614">
        <v>3</v>
      </c>
      <c r="D614" t="s">
        <v>59</v>
      </c>
      <c r="E614">
        <v>4</v>
      </c>
      <c r="F614" t="s">
        <v>223</v>
      </c>
      <c r="G614" t="s">
        <v>223</v>
      </c>
      <c r="H614" t="s">
        <v>844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46268.80064814815</v>
      </c>
      <c r="P614" s="57">
        <v>46270.656631944446</v>
      </c>
      <c r="Q614">
        <v>69383516</v>
      </c>
      <c r="S614">
        <v>143387116900</v>
      </c>
      <c r="T614" t="s">
        <v>2605</v>
      </c>
      <c r="U614" t="s">
        <v>2606</v>
      </c>
      <c r="V614" t="s">
        <v>2607</v>
      </c>
      <c r="Z614">
        <v>109.05146999999999</v>
      </c>
      <c r="AA614">
        <v>-7.5411149999999996</v>
      </c>
      <c r="AB614" t="s">
        <v>2608</v>
      </c>
      <c r="AC614" t="s">
        <v>236</v>
      </c>
      <c r="AL614" t="s">
        <v>217</v>
      </c>
      <c r="AM614" t="s">
        <v>2609</v>
      </c>
      <c r="AN614" t="s">
        <v>6</v>
      </c>
      <c r="AO614" s="57">
        <v>46090.809652777774</v>
      </c>
      <c r="AP614" s="57">
        <v>46270.333333333336</v>
      </c>
      <c r="AR614" t="s">
        <v>218</v>
      </c>
      <c r="AS614" t="s">
        <v>909</v>
      </c>
      <c r="AT614" t="s">
        <v>230</v>
      </c>
      <c r="AU614">
        <v>20260905</v>
      </c>
      <c r="AV614" t="s">
        <v>221</v>
      </c>
      <c r="AW614" t="s">
        <v>887</v>
      </c>
      <c r="AX614" t="s">
        <v>222</v>
      </c>
      <c r="BA614" s="57">
        <v>46270.333333333336</v>
      </c>
      <c r="BB614" t="s">
        <v>2609</v>
      </c>
      <c r="BC614">
        <v>2026</v>
      </c>
      <c r="BD614">
        <v>9</v>
      </c>
      <c r="BE614">
        <v>5</v>
      </c>
      <c r="BF614" s="6">
        <f t="shared" si="27"/>
        <v>46270</v>
      </c>
      <c r="BG614">
        <f t="shared" si="28"/>
        <v>-0.33333333333575865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691</v>
      </c>
      <c r="B615">
        <v>1002568697</v>
      </c>
      <c r="C615">
        <v>3</v>
      </c>
      <c r="D615" t="s">
        <v>38</v>
      </c>
      <c r="E615">
        <v>5</v>
      </c>
      <c r="F615" t="s">
        <v>90</v>
      </c>
      <c r="G615" t="s">
        <v>90</v>
      </c>
      <c r="H615" t="s">
        <v>346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46268.348564814813</v>
      </c>
      <c r="P615" s="57">
        <v>46268.732974537037</v>
      </c>
      <c r="Q615">
        <v>69382722</v>
      </c>
      <c r="S615">
        <v>152639219547</v>
      </c>
      <c r="T615" t="s">
        <v>2884</v>
      </c>
      <c r="U615" t="s">
        <v>2885</v>
      </c>
      <c r="V615" t="s">
        <v>2886</v>
      </c>
      <c r="Z615">
        <v>112.174905</v>
      </c>
      <c r="AA615">
        <v>-7.8463229999999999</v>
      </c>
      <c r="AB615" t="s">
        <v>2887</v>
      </c>
      <c r="AC615" t="s">
        <v>236</v>
      </c>
      <c r="AL615" t="s">
        <v>217</v>
      </c>
      <c r="AM615" t="s">
        <v>2888</v>
      </c>
      <c r="AN615" t="s">
        <v>6</v>
      </c>
      <c r="AO615" s="57">
        <v>46090.350740740738</v>
      </c>
      <c r="AP615" s="57">
        <v>46269.333333333336</v>
      </c>
      <c r="AR615" t="s">
        <v>218</v>
      </c>
      <c r="AS615" t="s">
        <v>304</v>
      </c>
      <c r="AT615" t="s">
        <v>230</v>
      </c>
      <c r="AU615">
        <v>20260903</v>
      </c>
      <c r="AV615" t="s">
        <v>221</v>
      </c>
      <c r="AW615" t="s">
        <v>885</v>
      </c>
      <c r="AX615" t="s">
        <v>222</v>
      </c>
      <c r="BA615" s="57">
        <v>46269.333333333336</v>
      </c>
      <c r="BB615" t="s">
        <v>2888</v>
      </c>
      <c r="BC615">
        <v>2026</v>
      </c>
      <c r="BD615">
        <v>9</v>
      </c>
      <c r="BE615">
        <v>3</v>
      </c>
      <c r="BF615" s="6">
        <f t="shared" si="27"/>
        <v>46268</v>
      </c>
      <c r="BG615">
        <f t="shared" si="28"/>
        <v>-1.3333333333357587</v>
      </c>
      <c r="BH615" t="str">
        <f t="shared" si="29"/>
        <v>COMPLY</v>
      </c>
      <c r="BI615" t="str">
        <f>VLOOKUP(H615,Sheet2!$A$1:$B$270,2,FALSE)</f>
        <v>KEDIRI</v>
      </c>
    </row>
    <row r="616" spans="1:61">
      <c r="A616">
        <v>692</v>
      </c>
      <c r="B616">
        <v>1002570596</v>
      </c>
      <c r="C616">
        <v>3</v>
      </c>
      <c r="D616" t="s">
        <v>59</v>
      </c>
      <c r="E616">
        <v>4</v>
      </c>
      <c r="F616" t="s">
        <v>223</v>
      </c>
      <c r="G616" t="s">
        <v>223</v>
      </c>
      <c r="H616" t="s">
        <v>1008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46268.719398148147</v>
      </c>
      <c r="P616" s="57">
        <v>46270.567523148151</v>
      </c>
      <c r="Q616">
        <v>69383457</v>
      </c>
      <c r="S616">
        <v>146396100349</v>
      </c>
      <c r="T616" t="s">
        <v>2610</v>
      </c>
      <c r="U616" t="s">
        <v>2611</v>
      </c>
      <c r="V616" t="s">
        <v>2612</v>
      </c>
      <c r="Z616">
        <v>109.240239</v>
      </c>
      <c r="AA616">
        <v>-7.3106689999999999</v>
      </c>
      <c r="AB616" t="s">
        <v>2613</v>
      </c>
      <c r="AC616" t="s">
        <v>236</v>
      </c>
      <c r="AL616" t="s">
        <v>217</v>
      </c>
      <c r="AM616" t="s">
        <v>2255</v>
      </c>
      <c r="AN616" t="s">
        <v>6</v>
      </c>
      <c r="AO616" s="57">
        <v>46090.725902777776</v>
      </c>
      <c r="AP616" s="57">
        <v>46269.625</v>
      </c>
      <c r="AR616" t="s">
        <v>218</v>
      </c>
      <c r="AS616" t="s">
        <v>219</v>
      </c>
      <c r="AT616" t="s">
        <v>230</v>
      </c>
      <c r="AU616">
        <v>20260905</v>
      </c>
      <c r="AV616" t="s">
        <v>221</v>
      </c>
      <c r="AW616" t="s">
        <v>882</v>
      </c>
      <c r="AX616" t="s">
        <v>222</v>
      </c>
      <c r="BA616" s="57">
        <v>46269.625</v>
      </c>
      <c r="BB616" t="s">
        <v>2255</v>
      </c>
      <c r="BC616">
        <v>2026</v>
      </c>
      <c r="BD616">
        <v>9</v>
      </c>
      <c r="BE616">
        <v>5</v>
      </c>
      <c r="BF616" s="6">
        <f t="shared" si="27"/>
        <v>46270</v>
      </c>
      <c r="BG616">
        <f t="shared" si="28"/>
        <v>0.375</v>
      </c>
      <c r="BH616" t="str">
        <f t="shared" si="29"/>
        <v>COMPLY</v>
      </c>
      <c r="BI616" t="e">
        <f>VLOOKUP(H616,Sheet2!$A$1:$B$270,2,FALSE)</f>
        <v>#N/A</v>
      </c>
    </row>
    <row r="617" spans="1:61">
      <c r="A617">
        <v>694</v>
      </c>
      <c r="B617">
        <v>1002568665</v>
      </c>
      <c r="C617">
        <v>3</v>
      </c>
      <c r="D617" t="s">
        <v>38</v>
      </c>
      <c r="E617">
        <v>5</v>
      </c>
      <c r="F617" t="s">
        <v>248</v>
      </c>
      <c r="G617" t="s">
        <v>91</v>
      </c>
      <c r="H617" t="s">
        <v>403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46268.338159722225</v>
      </c>
      <c r="P617" s="57">
        <v>46268.66883101852</v>
      </c>
      <c r="Q617">
        <v>69382707</v>
      </c>
      <c r="S617">
        <v>152701239134</v>
      </c>
      <c r="T617" t="s">
        <v>2889</v>
      </c>
      <c r="U617" t="s">
        <v>2222</v>
      </c>
      <c r="V617" t="s">
        <v>2890</v>
      </c>
      <c r="Z617">
        <v>112.631162</v>
      </c>
      <c r="AA617">
        <v>-7.9713270999999999</v>
      </c>
      <c r="AB617" t="s">
        <v>2891</v>
      </c>
      <c r="AC617" t="s">
        <v>236</v>
      </c>
      <c r="AL617" t="s">
        <v>217</v>
      </c>
      <c r="AM617" t="s">
        <v>2892</v>
      </c>
      <c r="AN617" t="s">
        <v>6</v>
      </c>
      <c r="AO617" s="57">
        <v>46090.340266203704</v>
      </c>
      <c r="AP617" s="57">
        <v>46269.333333333336</v>
      </c>
      <c r="AR617" t="s">
        <v>218</v>
      </c>
      <c r="AS617" t="s">
        <v>248</v>
      </c>
      <c r="AT617" t="s">
        <v>230</v>
      </c>
      <c r="AU617">
        <v>20260903</v>
      </c>
      <c r="AV617" t="s">
        <v>221</v>
      </c>
      <c r="AW617" t="s">
        <v>886</v>
      </c>
      <c r="AX617" t="s">
        <v>222</v>
      </c>
      <c r="BA617" s="57">
        <v>46269.333333333336</v>
      </c>
      <c r="BB617" t="s">
        <v>2892</v>
      </c>
      <c r="BC617">
        <v>2026</v>
      </c>
      <c r="BD617">
        <v>9</v>
      </c>
      <c r="BE617">
        <v>3</v>
      </c>
      <c r="BF617" s="6">
        <f t="shared" si="27"/>
        <v>46268</v>
      </c>
      <c r="BG617">
        <f t="shared" si="28"/>
        <v>-1.3333333333357587</v>
      </c>
      <c r="BH617" t="str">
        <f t="shared" si="29"/>
        <v>COMPLY</v>
      </c>
      <c r="BI617" t="str">
        <f>VLOOKUP(H617,Sheet2!$A$1:$B$270,2,FALSE)</f>
        <v>MALANG</v>
      </c>
    </row>
    <row r="618" spans="1:61">
      <c r="A618">
        <v>695</v>
      </c>
      <c r="B618">
        <v>1002568668</v>
      </c>
      <c r="C618">
        <v>3</v>
      </c>
      <c r="D618" t="s">
        <v>42</v>
      </c>
      <c r="E618">
        <v>5</v>
      </c>
      <c r="F618" t="s">
        <v>232</v>
      </c>
      <c r="G618" t="s">
        <v>106</v>
      </c>
      <c r="H618" t="s">
        <v>319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46268.339548611111</v>
      </c>
      <c r="P618" s="57">
        <v>46269.702164351853</v>
      </c>
      <c r="Q618">
        <v>69382711</v>
      </c>
      <c r="S618">
        <v>152742207456</v>
      </c>
      <c r="T618" t="s">
        <v>2614</v>
      </c>
      <c r="U618" t="s">
        <v>2615</v>
      </c>
      <c r="V618" t="s">
        <v>2616</v>
      </c>
      <c r="Z618">
        <v>112.7169061678</v>
      </c>
      <c r="AA618">
        <v>-7.5973796358475996</v>
      </c>
      <c r="AB618" t="s">
        <v>2617</v>
      </c>
      <c r="AC618" t="s">
        <v>236</v>
      </c>
      <c r="AL618" t="s">
        <v>217</v>
      </c>
      <c r="AM618" t="s">
        <v>2618</v>
      </c>
      <c r="AN618" t="s">
        <v>6</v>
      </c>
      <c r="AO618" s="57">
        <v>46090.340266203704</v>
      </c>
      <c r="AP618" s="57">
        <v>46271.333333333336</v>
      </c>
      <c r="AR618" t="s">
        <v>218</v>
      </c>
      <c r="AS618" t="s">
        <v>1510</v>
      </c>
      <c r="AT618" t="s">
        <v>230</v>
      </c>
      <c r="AU618">
        <v>20260904</v>
      </c>
      <c r="AV618" t="s">
        <v>221</v>
      </c>
      <c r="AW618" t="s">
        <v>885</v>
      </c>
      <c r="AX618" t="s">
        <v>222</v>
      </c>
      <c r="BA618" s="57">
        <v>46271.333333333336</v>
      </c>
      <c r="BB618" t="s">
        <v>2618</v>
      </c>
      <c r="BC618">
        <v>2026</v>
      </c>
      <c r="BD618">
        <v>9</v>
      </c>
      <c r="BE618">
        <v>4</v>
      </c>
      <c r="BF618" s="6">
        <f t="shared" si="27"/>
        <v>46269</v>
      </c>
      <c r="BG618">
        <f t="shared" si="28"/>
        <v>-2.3333333333357587</v>
      </c>
      <c r="BH618" t="str">
        <f t="shared" si="29"/>
        <v>COMPLY</v>
      </c>
      <c r="BI618" t="str">
        <f>VLOOKUP(H618,Sheet2!$A$1:$B$270,2,FALSE)</f>
        <v>PASURUAN</v>
      </c>
    </row>
    <row r="619" spans="1:61">
      <c r="A619">
        <v>696</v>
      </c>
      <c r="B619">
        <v>1002568658</v>
      </c>
      <c r="C619">
        <v>3</v>
      </c>
      <c r="D619" t="s">
        <v>55</v>
      </c>
      <c r="E619">
        <v>5</v>
      </c>
      <c r="F619" t="s">
        <v>261</v>
      </c>
      <c r="G619" t="s">
        <v>122</v>
      </c>
      <c r="H619" t="s">
        <v>347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46268.336076388892</v>
      </c>
      <c r="P619" s="57">
        <v>46268.776585648149</v>
      </c>
      <c r="Q619">
        <v>69382689</v>
      </c>
      <c r="S619">
        <v>152421262594</v>
      </c>
      <c r="T619" t="s">
        <v>2893</v>
      </c>
      <c r="U619" t="s">
        <v>1281</v>
      </c>
      <c r="V619" t="s">
        <v>2894</v>
      </c>
      <c r="Z619">
        <v>112.65820004045899</v>
      </c>
      <c r="AA619">
        <v>-7.1553099263990996</v>
      </c>
      <c r="AB619" t="s">
        <v>2895</v>
      </c>
      <c r="AC619" t="s">
        <v>216</v>
      </c>
      <c r="AL619" t="s">
        <v>217</v>
      </c>
      <c r="AM619" t="s">
        <v>2896</v>
      </c>
      <c r="AN619" t="s">
        <v>6</v>
      </c>
      <c r="AO619" s="57">
        <v>46090.340266203704</v>
      </c>
      <c r="AP619" s="57">
        <v>46272.458333333336</v>
      </c>
      <c r="AR619" t="s">
        <v>218</v>
      </c>
      <c r="AS619" t="s">
        <v>122</v>
      </c>
      <c r="AT619" t="s">
        <v>230</v>
      </c>
      <c r="AU619">
        <v>20260903</v>
      </c>
      <c r="AV619" t="s">
        <v>221</v>
      </c>
      <c r="AW619" t="s">
        <v>889</v>
      </c>
      <c r="AX619" t="s">
        <v>222</v>
      </c>
      <c r="BA619" s="57">
        <v>46272.458333333336</v>
      </c>
      <c r="BB619" t="s">
        <v>2896</v>
      </c>
      <c r="BC619">
        <v>2026</v>
      </c>
      <c r="BD619">
        <v>9</v>
      </c>
      <c r="BE619">
        <v>3</v>
      </c>
      <c r="BF619" s="6">
        <f t="shared" si="27"/>
        <v>46268</v>
      </c>
      <c r="BG619">
        <f t="shared" si="28"/>
        <v>-4.4583333333357587</v>
      </c>
      <c r="BH619" t="str">
        <f t="shared" si="29"/>
        <v>COMPLY</v>
      </c>
      <c r="BI619" t="str">
        <f>VLOOKUP(H619,Sheet2!$A$1:$B$270,2,FALSE)</f>
        <v>GRESIK</v>
      </c>
    </row>
    <row r="620" spans="1:61">
      <c r="A620">
        <v>699</v>
      </c>
      <c r="B620">
        <v>1002566996</v>
      </c>
      <c r="C620">
        <v>3</v>
      </c>
      <c r="D620" t="s">
        <v>45</v>
      </c>
      <c r="E620">
        <v>5</v>
      </c>
      <c r="F620" t="s">
        <v>113</v>
      </c>
      <c r="G620" t="s">
        <v>109</v>
      </c>
      <c r="H620" t="s">
        <v>413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46267.421481481484</v>
      </c>
      <c r="P620" s="57">
        <v>46268.882604166669</v>
      </c>
      <c r="Q620">
        <v>69382062</v>
      </c>
      <c r="S620">
        <v>172518797056</v>
      </c>
      <c r="T620" t="s">
        <v>2075</v>
      </c>
      <c r="U620" t="s">
        <v>2076</v>
      </c>
      <c r="V620" t="s">
        <v>2077</v>
      </c>
      <c r="Z620">
        <v>124.48156237722</v>
      </c>
      <c r="AA620">
        <v>-9.4678893831694708</v>
      </c>
      <c r="AB620" t="s">
        <v>2078</v>
      </c>
      <c r="AC620" t="s">
        <v>236</v>
      </c>
      <c r="AL620" t="s">
        <v>217</v>
      </c>
      <c r="AM620" t="s">
        <v>2055</v>
      </c>
      <c r="AN620" t="s">
        <v>6</v>
      </c>
      <c r="AO620" s="57">
        <v>46062.423657407409</v>
      </c>
      <c r="AP620" s="57">
        <v>46268.333333333336</v>
      </c>
      <c r="AR620" t="s">
        <v>218</v>
      </c>
      <c r="AS620" t="s">
        <v>219</v>
      </c>
      <c r="AT620" t="s">
        <v>230</v>
      </c>
      <c r="AU620">
        <v>20260903</v>
      </c>
      <c r="AV620" t="s">
        <v>221</v>
      </c>
      <c r="AW620" t="s">
        <v>885</v>
      </c>
      <c r="AX620" t="s">
        <v>222</v>
      </c>
      <c r="BA620" s="57">
        <v>46268.333333333336</v>
      </c>
      <c r="BB620" t="s">
        <v>2055</v>
      </c>
      <c r="BC620">
        <v>2026</v>
      </c>
      <c r="BD620">
        <v>9</v>
      </c>
      <c r="BE620">
        <v>3</v>
      </c>
      <c r="BF620" s="6">
        <f t="shared" si="27"/>
        <v>46268</v>
      </c>
      <c r="BG620">
        <f t="shared" si="28"/>
        <v>-0.33333333333575865</v>
      </c>
      <c r="BH620" t="str">
        <f t="shared" si="29"/>
        <v>COMPLY</v>
      </c>
      <c r="BI620" t="str">
        <f>VLOOKUP(H620,Sheet2!$A$1:$B$270,2,FALSE)</f>
        <v>ATAMBUA</v>
      </c>
    </row>
    <row r="621" spans="1:61">
      <c r="A621">
        <v>700</v>
      </c>
      <c r="B621">
        <v>1002568552</v>
      </c>
      <c r="C621">
        <v>3</v>
      </c>
      <c r="D621" t="s">
        <v>59</v>
      </c>
      <c r="E621">
        <v>4</v>
      </c>
      <c r="F621" t="s">
        <v>549</v>
      </c>
      <c r="G621" t="s">
        <v>582</v>
      </c>
      <c r="H621" t="s">
        <v>835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46267.762465277781</v>
      </c>
      <c r="P621" s="57">
        <v>46268.498101851852</v>
      </c>
      <c r="Q621">
        <v>69382616</v>
      </c>
      <c r="S621">
        <v>146113146899</v>
      </c>
      <c r="T621" t="s">
        <v>1564</v>
      </c>
      <c r="U621" t="s">
        <v>2897</v>
      </c>
      <c r="V621" t="s">
        <v>1565</v>
      </c>
      <c r="Z621">
        <v>110.3804032</v>
      </c>
      <c r="AA621">
        <v>-7.7611340999999996</v>
      </c>
      <c r="AB621" t="s">
        <v>1566</v>
      </c>
      <c r="AC621" t="s">
        <v>236</v>
      </c>
      <c r="AL621" t="s">
        <v>217</v>
      </c>
      <c r="AM621" t="s">
        <v>1567</v>
      </c>
      <c r="AN621" t="s">
        <v>6</v>
      </c>
      <c r="AO621" s="57">
        <v>46062.767453703702</v>
      </c>
      <c r="AP621" s="57">
        <v>46269.416666666664</v>
      </c>
      <c r="AR621" t="s">
        <v>218</v>
      </c>
      <c r="AS621" t="s">
        <v>219</v>
      </c>
      <c r="AT621" t="s">
        <v>230</v>
      </c>
      <c r="AU621">
        <v>20260903</v>
      </c>
      <c r="AV621" t="s">
        <v>221</v>
      </c>
      <c r="AW621" t="s">
        <v>886</v>
      </c>
      <c r="AX621" t="s">
        <v>222</v>
      </c>
      <c r="BA621" s="57">
        <v>46269.416666666664</v>
      </c>
      <c r="BB621" t="s">
        <v>1567</v>
      </c>
      <c r="BC621">
        <v>2026</v>
      </c>
      <c r="BD621">
        <v>9</v>
      </c>
      <c r="BE621">
        <v>3</v>
      </c>
      <c r="BF621" s="6">
        <f t="shared" si="27"/>
        <v>46268</v>
      </c>
      <c r="BG621">
        <f t="shared" si="28"/>
        <v>-1.4166666666642413</v>
      </c>
      <c r="BH621" t="str">
        <f t="shared" si="29"/>
        <v>COMPLY</v>
      </c>
      <c r="BI621" t="e">
        <f>VLOOKUP(H621,Sheet2!$A$1:$B$270,2,FALSE)</f>
        <v>#N/A</v>
      </c>
    </row>
    <row r="622" spans="1:61">
      <c r="A622">
        <v>701</v>
      </c>
      <c r="B622">
        <v>1002566558</v>
      </c>
      <c r="C622">
        <v>3</v>
      </c>
      <c r="D622" t="s">
        <v>55</v>
      </c>
      <c r="E622">
        <v>5</v>
      </c>
      <c r="F622" t="s">
        <v>261</v>
      </c>
      <c r="G622" t="s">
        <v>125</v>
      </c>
      <c r="H622" t="s">
        <v>405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46267.304814814815</v>
      </c>
      <c r="P622" s="57">
        <v>46267.934884259259</v>
      </c>
      <c r="Q622">
        <v>69381897</v>
      </c>
      <c r="S622">
        <v>152433910152</v>
      </c>
      <c r="T622" t="s">
        <v>1896</v>
      </c>
      <c r="U622" t="s">
        <v>1897</v>
      </c>
      <c r="V622" t="s">
        <v>1898</v>
      </c>
      <c r="Z622">
        <v>112.35989600000001</v>
      </c>
      <c r="AA622">
        <v>-7.2632190000000003</v>
      </c>
      <c r="AB622" t="s">
        <v>1899</v>
      </c>
      <c r="AC622" t="s">
        <v>236</v>
      </c>
      <c r="AL622" t="s">
        <v>217</v>
      </c>
      <c r="AM622" t="s">
        <v>1900</v>
      </c>
      <c r="AN622" t="s">
        <v>6</v>
      </c>
      <c r="AO622" s="57">
        <v>46062.309317129628</v>
      </c>
      <c r="AP622" s="57">
        <v>46268.416666666664</v>
      </c>
      <c r="AR622" t="s">
        <v>218</v>
      </c>
      <c r="AS622" t="s">
        <v>125</v>
      </c>
      <c r="AT622" t="s">
        <v>344</v>
      </c>
      <c r="AU622">
        <v>20260902</v>
      </c>
      <c r="AV622" t="s">
        <v>221</v>
      </c>
      <c r="AW622" t="s">
        <v>1901</v>
      </c>
      <c r="AX622" t="s">
        <v>222</v>
      </c>
      <c r="BA622" s="57">
        <v>46268.416666666664</v>
      </c>
      <c r="BB622" t="s">
        <v>1900</v>
      </c>
      <c r="BC622">
        <v>2026</v>
      </c>
      <c r="BD622">
        <v>9</v>
      </c>
      <c r="BE622">
        <v>2</v>
      </c>
      <c r="BF622" s="6">
        <f t="shared" si="27"/>
        <v>46267</v>
      </c>
      <c r="BG622">
        <f t="shared" si="28"/>
        <v>-1.4166666666642413</v>
      </c>
      <c r="BH622" t="str">
        <f t="shared" si="29"/>
        <v>COMPLY</v>
      </c>
      <c r="BI622" t="str">
        <f>VLOOKUP(H622,Sheet2!$A$1:$B$270,2,FALSE)</f>
        <v>GRESIK</v>
      </c>
    </row>
    <row r="623" spans="1:61">
      <c r="A623">
        <v>702</v>
      </c>
      <c r="B623">
        <v>1002567799</v>
      </c>
      <c r="C623">
        <v>3</v>
      </c>
      <c r="D623" t="s">
        <v>49</v>
      </c>
      <c r="E623">
        <v>4</v>
      </c>
      <c r="F623" t="s">
        <v>250</v>
      </c>
      <c r="G623" t="s">
        <v>250</v>
      </c>
      <c r="H623" t="s">
        <v>611</v>
      </c>
      <c r="I623" t="s">
        <v>212</v>
      </c>
      <c r="J623" t="s">
        <v>213</v>
      </c>
      <c r="K623" t="s">
        <v>149</v>
      </c>
      <c r="M623" t="s">
        <v>76</v>
      </c>
      <c r="N623" t="s">
        <v>215</v>
      </c>
      <c r="O623" s="57">
        <v>46267.592835648145</v>
      </c>
      <c r="P623" s="57">
        <v>46267.628206018519</v>
      </c>
      <c r="Q623">
        <v>69380809</v>
      </c>
      <c r="S623">
        <v>146285103915</v>
      </c>
      <c r="T623" t="s">
        <v>1902</v>
      </c>
      <c r="U623" t="s">
        <v>1479</v>
      </c>
      <c r="V623" t="s">
        <v>1903</v>
      </c>
      <c r="Z623">
        <v>109.63218000000001</v>
      </c>
      <c r="AA623">
        <v>-6.9770830000000004</v>
      </c>
      <c r="AB623" t="s">
        <v>1904</v>
      </c>
      <c r="AC623" t="s">
        <v>284</v>
      </c>
      <c r="AL623" t="s">
        <v>217</v>
      </c>
      <c r="AM623" t="s">
        <v>1905</v>
      </c>
      <c r="AN623" t="s">
        <v>6</v>
      </c>
      <c r="AO623" s="57">
        <v>46062.600717592592</v>
      </c>
      <c r="AR623" t="s">
        <v>218</v>
      </c>
      <c r="AS623" t="s">
        <v>898</v>
      </c>
      <c r="AT623" t="s">
        <v>230</v>
      </c>
      <c r="AU623">
        <v>20260902</v>
      </c>
      <c r="AV623" t="s">
        <v>221</v>
      </c>
      <c r="AW623" t="s">
        <v>545</v>
      </c>
      <c r="AX623" t="s">
        <v>222</v>
      </c>
      <c r="BA623" s="57">
        <v>46267.291666666664</v>
      </c>
      <c r="BB623" t="s">
        <v>1905</v>
      </c>
      <c r="BC623">
        <v>2026</v>
      </c>
      <c r="BD623">
        <v>9</v>
      </c>
      <c r="BE623">
        <v>2</v>
      </c>
      <c r="BF623" s="6">
        <f t="shared" si="27"/>
        <v>46267</v>
      </c>
      <c r="BG623">
        <f t="shared" si="28"/>
        <v>-0.29166666666424135</v>
      </c>
      <c r="BH623" t="str">
        <f t="shared" si="29"/>
        <v>COMPLY</v>
      </c>
      <c r="BI623" t="e">
        <f>VLOOKUP(H623,Sheet2!$A$1:$B$270,2,FALSE)</f>
        <v>#N/A</v>
      </c>
    </row>
    <row r="624" spans="1:61">
      <c r="A624">
        <v>704</v>
      </c>
      <c r="B624">
        <v>1002567809</v>
      </c>
      <c r="C624">
        <v>3</v>
      </c>
      <c r="D624" t="s">
        <v>49</v>
      </c>
      <c r="E624">
        <v>4</v>
      </c>
      <c r="F624" t="s">
        <v>250</v>
      </c>
      <c r="G624" t="s">
        <v>539</v>
      </c>
      <c r="H624" t="s">
        <v>838</v>
      </c>
      <c r="I624" t="s">
        <v>212</v>
      </c>
      <c r="J624" t="s">
        <v>213</v>
      </c>
      <c r="K624" t="s">
        <v>149</v>
      </c>
      <c r="M624" t="s">
        <v>76</v>
      </c>
      <c r="N624" t="s">
        <v>215</v>
      </c>
      <c r="O624" s="57">
        <v>46267.595520833333</v>
      </c>
      <c r="P624" s="57">
        <v>46267.63517361111</v>
      </c>
      <c r="Q624">
        <v>69381339</v>
      </c>
      <c r="S624">
        <v>142205105819</v>
      </c>
      <c r="T624" t="s">
        <v>1173</v>
      </c>
      <c r="U624" t="s">
        <v>1906</v>
      </c>
      <c r="V624" t="s">
        <v>1907</v>
      </c>
      <c r="Z624">
        <v>108.990799</v>
      </c>
      <c r="AA624">
        <v>-6.9198139999999997</v>
      </c>
      <c r="AB624" t="s">
        <v>1176</v>
      </c>
      <c r="AC624" t="s">
        <v>284</v>
      </c>
      <c r="AL624" t="s">
        <v>217</v>
      </c>
      <c r="AM624" t="s">
        <v>1908</v>
      </c>
      <c r="AN624" t="s">
        <v>6</v>
      </c>
      <c r="AO624" s="57">
        <v>46062.600717592592</v>
      </c>
      <c r="AR624" t="s">
        <v>218</v>
      </c>
      <c r="AS624" t="s">
        <v>219</v>
      </c>
      <c r="AT624" t="s">
        <v>230</v>
      </c>
      <c r="AU624">
        <v>20260902</v>
      </c>
      <c r="AV624" t="s">
        <v>221</v>
      </c>
      <c r="AW624" t="s">
        <v>1909</v>
      </c>
      <c r="AX624" t="s">
        <v>222</v>
      </c>
      <c r="BA624" s="57">
        <v>46267.291666666664</v>
      </c>
      <c r="BB624" t="s">
        <v>1908</v>
      </c>
      <c r="BC624">
        <v>2026</v>
      </c>
      <c r="BD624">
        <v>9</v>
      </c>
      <c r="BE624">
        <v>2</v>
      </c>
      <c r="BF624" s="6">
        <f t="shared" si="27"/>
        <v>46267</v>
      </c>
      <c r="BG624">
        <f t="shared" si="28"/>
        <v>-0.29166666666424135</v>
      </c>
      <c r="BH624" t="str">
        <f t="shared" si="29"/>
        <v>COMPLY</v>
      </c>
      <c r="BI624" t="e">
        <f>VLOOKUP(H624,Sheet2!$A$1:$B$270,2,FALSE)</f>
        <v>#N/A</v>
      </c>
    </row>
    <row r="625" spans="1:61">
      <c r="A625">
        <v>707</v>
      </c>
      <c r="B625">
        <v>1002568399</v>
      </c>
      <c r="C625">
        <v>3</v>
      </c>
      <c r="D625" t="s">
        <v>55</v>
      </c>
      <c r="E625">
        <v>5</v>
      </c>
      <c r="F625" t="s">
        <v>307</v>
      </c>
      <c r="G625" t="s">
        <v>124</v>
      </c>
      <c r="H625" t="s">
        <v>309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46267.697870370372</v>
      </c>
      <c r="P625" s="57">
        <v>46268.576840277776</v>
      </c>
      <c r="Q625">
        <v>69382568</v>
      </c>
      <c r="S625">
        <v>152308243235</v>
      </c>
      <c r="T625" t="s">
        <v>1568</v>
      </c>
      <c r="U625" t="s">
        <v>1569</v>
      </c>
      <c r="V625" t="s">
        <v>1570</v>
      </c>
      <c r="Z625">
        <v>112.73393590003199</v>
      </c>
      <c r="AA625">
        <v>-7.32036786912564</v>
      </c>
      <c r="AB625" t="s">
        <v>1571</v>
      </c>
      <c r="AC625" t="s">
        <v>216</v>
      </c>
      <c r="AL625" t="s">
        <v>217</v>
      </c>
      <c r="AM625" t="s">
        <v>1572</v>
      </c>
      <c r="AN625" t="s">
        <v>6</v>
      </c>
      <c r="AO625" s="57">
        <v>46062.704965277779</v>
      </c>
      <c r="AP625" s="57">
        <v>46268.625</v>
      </c>
      <c r="AR625" t="s">
        <v>218</v>
      </c>
      <c r="AS625" t="s">
        <v>605</v>
      </c>
      <c r="AT625" t="s">
        <v>230</v>
      </c>
      <c r="AU625">
        <v>20260903</v>
      </c>
      <c r="AV625" t="s">
        <v>221</v>
      </c>
      <c r="AW625" t="s">
        <v>890</v>
      </c>
      <c r="AX625" t="s">
        <v>222</v>
      </c>
      <c r="BA625" s="57">
        <v>46268.625</v>
      </c>
      <c r="BB625" t="s">
        <v>1572</v>
      </c>
      <c r="BC625">
        <v>2026</v>
      </c>
      <c r="BD625">
        <v>9</v>
      </c>
      <c r="BE625">
        <v>3</v>
      </c>
      <c r="BF625" s="6">
        <f t="shared" si="27"/>
        <v>46268</v>
      </c>
      <c r="BG625">
        <f t="shared" si="28"/>
        <v>-0.625</v>
      </c>
      <c r="BH625" t="str">
        <f t="shared" si="29"/>
        <v>COMPLY</v>
      </c>
      <c r="BI625" t="str">
        <f>VLOOKUP(H625,Sheet2!$A$1:$B$270,2,FALSE)</f>
        <v>SURABAYA SELATAN</v>
      </c>
    </row>
    <row r="626" spans="1:61">
      <c r="A626">
        <v>708</v>
      </c>
      <c r="B626">
        <v>1002566950</v>
      </c>
      <c r="C626">
        <v>3</v>
      </c>
      <c r="D626" t="s">
        <v>38</v>
      </c>
      <c r="E626">
        <v>5</v>
      </c>
      <c r="F626" t="s">
        <v>248</v>
      </c>
      <c r="G626" t="s">
        <v>91</v>
      </c>
      <c r="H626" t="s">
        <v>412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46267.412476851852</v>
      </c>
      <c r="P626" s="57">
        <v>46267.601770833331</v>
      </c>
      <c r="Q626">
        <v>69382053</v>
      </c>
      <c r="S626">
        <v>152715213311</v>
      </c>
      <c r="T626" t="s">
        <v>1910</v>
      </c>
      <c r="U626" t="s">
        <v>1911</v>
      </c>
      <c r="V626" t="s">
        <v>1912</v>
      </c>
      <c r="Z626">
        <v>112.61499646168799</v>
      </c>
      <c r="AA626">
        <v>-8.1434994211175802</v>
      </c>
      <c r="AB626" t="s">
        <v>1913</v>
      </c>
      <c r="AC626" t="s">
        <v>236</v>
      </c>
      <c r="AL626" t="s">
        <v>217</v>
      </c>
      <c r="AM626" t="s">
        <v>1914</v>
      </c>
      <c r="AN626" t="s">
        <v>6</v>
      </c>
      <c r="AO626" s="57">
        <v>46062.413263888891</v>
      </c>
      <c r="AP626" s="57">
        <v>46268.333333333336</v>
      </c>
      <c r="AR626" t="s">
        <v>218</v>
      </c>
      <c r="AS626" t="s">
        <v>584</v>
      </c>
      <c r="AT626" t="s">
        <v>220</v>
      </c>
      <c r="AU626">
        <v>20260902</v>
      </c>
      <c r="AV626" t="s">
        <v>221</v>
      </c>
      <c r="AW626" t="s">
        <v>880</v>
      </c>
      <c r="AX626" t="s">
        <v>222</v>
      </c>
      <c r="BA626" s="57">
        <v>46268.333333333336</v>
      </c>
      <c r="BB626" t="s">
        <v>1914</v>
      </c>
      <c r="BC626">
        <v>2026</v>
      </c>
      <c r="BD626">
        <v>9</v>
      </c>
      <c r="BE626">
        <v>2</v>
      </c>
      <c r="BF626" s="6">
        <f t="shared" si="27"/>
        <v>46267</v>
      </c>
      <c r="BG626">
        <f t="shared" si="28"/>
        <v>-1.3333333333357587</v>
      </c>
      <c r="BH626" t="str">
        <f t="shared" si="29"/>
        <v>COMPLY</v>
      </c>
      <c r="BI626" t="str">
        <f>VLOOKUP(H626,Sheet2!$A$1:$B$270,2,FALSE)</f>
        <v>MALANG</v>
      </c>
    </row>
    <row r="627" spans="1:61">
      <c r="A627">
        <v>709</v>
      </c>
      <c r="B627">
        <v>1002566886</v>
      </c>
      <c r="C627">
        <v>3</v>
      </c>
      <c r="D627" t="s">
        <v>38</v>
      </c>
      <c r="E627">
        <v>5</v>
      </c>
      <c r="F627" t="s">
        <v>90</v>
      </c>
      <c r="G627" t="s">
        <v>93</v>
      </c>
      <c r="H627" t="s">
        <v>381</v>
      </c>
      <c r="I627" t="s">
        <v>212</v>
      </c>
      <c r="J627" t="s">
        <v>213</v>
      </c>
      <c r="K627" t="s">
        <v>149</v>
      </c>
      <c r="L627" t="s">
        <v>214</v>
      </c>
      <c r="M627" t="s">
        <v>76</v>
      </c>
      <c r="N627" t="s">
        <v>215</v>
      </c>
      <c r="O627" s="57">
        <v>46267.402743055558</v>
      </c>
      <c r="P627" s="57">
        <v>46267.712384259263</v>
      </c>
      <c r="Q627">
        <v>69382041</v>
      </c>
      <c r="S627">
        <v>152615203387</v>
      </c>
      <c r="T627" t="s">
        <v>1915</v>
      </c>
      <c r="U627" t="s">
        <v>1916</v>
      </c>
      <c r="V627" t="s">
        <v>1917</v>
      </c>
      <c r="Z627">
        <v>112.092991881072</v>
      </c>
      <c r="AA627">
        <v>-7.6391968756506801</v>
      </c>
      <c r="AB627" t="s">
        <v>1918</v>
      </c>
      <c r="AC627" t="s">
        <v>216</v>
      </c>
      <c r="AL627" t="s">
        <v>217</v>
      </c>
      <c r="AM627" t="s">
        <v>1919</v>
      </c>
      <c r="AN627" t="s">
        <v>6</v>
      </c>
      <c r="AO627" s="57">
        <v>46062.413263888891</v>
      </c>
      <c r="AP627" s="57">
        <v>46268.625</v>
      </c>
      <c r="AR627" t="s">
        <v>218</v>
      </c>
      <c r="AS627" t="s">
        <v>589</v>
      </c>
      <c r="AT627" t="s">
        <v>230</v>
      </c>
      <c r="AU627">
        <v>20260902</v>
      </c>
      <c r="AV627" t="s">
        <v>221</v>
      </c>
      <c r="AW627" t="s">
        <v>884</v>
      </c>
      <c r="AX627" t="s">
        <v>222</v>
      </c>
      <c r="BA627" s="57">
        <v>46268.625</v>
      </c>
      <c r="BB627" t="s">
        <v>1919</v>
      </c>
      <c r="BC627">
        <v>2026</v>
      </c>
      <c r="BD627">
        <v>9</v>
      </c>
      <c r="BE627">
        <v>2</v>
      </c>
      <c r="BF627" s="6">
        <f t="shared" si="27"/>
        <v>46267</v>
      </c>
      <c r="BG627">
        <f t="shared" si="28"/>
        <v>-1.625</v>
      </c>
      <c r="BH627" t="str">
        <f t="shared" si="29"/>
        <v>COMPLY</v>
      </c>
      <c r="BI627" t="str">
        <f>VLOOKUP(H627,Sheet2!$A$1:$B$270,2,FALSE)</f>
        <v>NGANJUK</v>
      </c>
    </row>
    <row r="628" spans="1:61">
      <c r="A628">
        <v>711</v>
      </c>
      <c r="B628">
        <v>1002566921</v>
      </c>
      <c r="C628">
        <v>3</v>
      </c>
      <c r="D628" t="s">
        <v>49</v>
      </c>
      <c r="E628">
        <v>4</v>
      </c>
      <c r="F628" t="s">
        <v>245</v>
      </c>
      <c r="G628" t="s">
        <v>1920</v>
      </c>
      <c r="H628" t="s">
        <v>1921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46267.406898148147</v>
      </c>
      <c r="P628" s="57">
        <v>46267.828483796293</v>
      </c>
      <c r="Q628">
        <v>69382050</v>
      </c>
      <c r="S628">
        <v>141459109252</v>
      </c>
      <c r="T628" t="s">
        <v>1922</v>
      </c>
      <c r="U628" t="s">
        <v>1923</v>
      </c>
      <c r="V628" t="s">
        <v>1924</v>
      </c>
      <c r="Z628">
        <v>110.408392958343</v>
      </c>
      <c r="AA628">
        <v>-7.25346112780369</v>
      </c>
      <c r="AB628" t="s">
        <v>1925</v>
      </c>
      <c r="AC628" t="s">
        <v>216</v>
      </c>
      <c r="AL628" t="s">
        <v>217</v>
      </c>
      <c r="AM628" t="s">
        <v>1926</v>
      </c>
      <c r="AN628" t="s">
        <v>6</v>
      </c>
      <c r="AO628" s="57">
        <v>46062.413263888891</v>
      </c>
      <c r="AP628" s="57">
        <v>46268.333333333336</v>
      </c>
      <c r="AR628" t="s">
        <v>218</v>
      </c>
      <c r="AS628" t="s">
        <v>1927</v>
      </c>
      <c r="AT628" t="s">
        <v>230</v>
      </c>
      <c r="AU628">
        <v>20260902</v>
      </c>
      <c r="AV628" t="s">
        <v>221</v>
      </c>
      <c r="AW628" t="s">
        <v>882</v>
      </c>
      <c r="AX628" t="s">
        <v>222</v>
      </c>
      <c r="BA628" s="57">
        <v>46268.333333333336</v>
      </c>
      <c r="BB628" t="s">
        <v>1926</v>
      </c>
      <c r="BC628">
        <v>2026</v>
      </c>
      <c r="BD628">
        <v>9</v>
      </c>
      <c r="BE628">
        <v>2</v>
      </c>
      <c r="BF628" s="6">
        <f t="shared" si="27"/>
        <v>46267</v>
      </c>
      <c r="BG628">
        <f t="shared" si="28"/>
        <v>-1.3333333333357587</v>
      </c>
      <c r="BH628" t="str">
        <f t="shared" si="29"/>
        <v>COMPLY</v>
      </c>
      <c r="BI628" t="e">
        <f>VLOOKUP(H628,Sheet2!$A$1:$B$270,2,FALSE)</f>
        <v>#N/A</v>
      </c>
    </row>
    <row r="629" spans="1:61">
      <c r="A629">
        <v>712</v>
      </c>
      <c r="B629">
        <v>1002567874</v>
      </c>
      <c r="C629">
        <v>3</v>
      </c>
      <c r="D629" t="s">
        <v>45</v>
      </c>
      <c r="E629">
        <v>5</v>
      </c>
      <c r="F629" t="s">
        <v>210</v>
      </c>
      <c r="G629" t="s">
        <v>112</v>
      </c>
      <c r="H629" t="s">
        <v>263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46267.606215277781</v>
      </c>
      <c r="P629" s="57">
        <v>46269.764745370368</v>
      </c>
      <c r="Q629">
        <v>69382416</v>
      </c>
      <c r="S629">
        <v>172601793606</v>
      </c>
      <c r="T629" t="s">
        <v>1579</v>
      </c>
      <c r="U629" t="s">
        <v>1580</v>
      </c>
      <c r="V629" t="s">
        <v>1581</v>
      </c>
      <c r="Z629">
        <v>116.094719</v>
      </c>
      <c r="AA629">
        <v>-8.62235499999999</v>
      </c>
      <c r="AB629" t="s">
        <v>1582</v>
      </c>
      <c r="AC629" t="s">
        <v>216</v>
      </c>
      <c r="AL629" t="s">
        <v>217</v>
      </c>
      <c r="AM629" t="s">
        <v>1583</v>
      </c>
      <c r="AN629" t="s">
        <v>6</v>
      </c>
      <c r="AO629" s="57">
        <v>46062.61109953704</v>
      </c>
      <c r="AP629" s="57">
        <v>46269.333333333336</v>
      </c>
      <c r="AR629" t="s">
        <v>218</v>
      </c>
      <c r="AS629" t="s">
        <v>219</v>
      </c>
      <c r="AT629" t="s">
        <v>230</v>
      </c>
      <c r="AU629">
        <v>20260904</v>
      </c>
      <c r="AV629" t="s">
        <v>221</v>
      </c>
      <c r="AW629" t="s">
        <v>881</v>
      </c>
      <c r="AX629" t="s">
        <v>222</v>
      </c>
      <c r="BA629" s="57">
        <v>46269.333333333336</v>
      </c>
      <c r="BB629" t="s">
        <v>1583</v>
      </c>
      <c r="BC629">
        <v>2026</v>
      </c>
      <c r="BD629">
        <v>9</v>
      </c>
      <c r="BE629">
        <v>4</v>
      </c>
      <c r="BF629" s="6">
        <f t="shared" si="27"/>
        <v>46269</v>
      </c>
      <c r="BG629">
        <f t="shared" si="28"/>
        <v>-0.33333333333575865</v>
      </c>
      <c r="BH629" t="str">
        <f t="shared" si="29"/>
        <v>COMPLY</v>
      </c>
      <c r="BI629" t="str">
        <f>VLOOKUP(H629,Sheet2!$A$1:$B$270,2,FALSE)</f>
        <v>MATARAM</v>
      </c>
    </row>
    <row r="630" spans="1:61">
      <c r="A630">
        <v>714</v>
      </c>
      <c r="B630">
        <v>1002568456</v>
      </c>
      <c r="C630">
        <v>3</v>
      </c>
      <c r="D630" t="s">
        <v>38</v>
      </c>
      <c r="E630">
        <v>5</v>
      </c>
      <c r="F630" t="s">
        <v>92</v>
      </c>
      <c r="G630" t="s">
        <v>89</v>
      </c>
      <c r="H630" t="s">
        <v>360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46267.712465277778</v>
      </c>
      <c r="P630" s="57">
        <v>46268.759768518517</v>
      </c>
      <c r="Q630">
        <v>69382589</v>
      </c>
      <c r="S630">
        <v>152644206416</v>
      </c>
      <c r="T630" t="s">
        <v>1589</v>
      </c>
      <c r="U630" t="s">
        <v>1590</v>
      </c>
      <c r="V630" t="s">
        <v>1591</v>
      </c>
      <c r="Z630">
        <v>111.597600531919</v>
      </c>
      <c r="AA630">
        <v>-7.2663955216170297</v>
      </c>
      <c r="AB630" t="s">
        <v>1592</v>
      </c>
      <c r="AC630" t="s">
        <v>236</v>
      </c>
      <c r="AL630" t="s">
        <v>217</v>
      </c>
      <c r="AM630" t="s">
        <v>1593</v>
      </c>
      <c r="AN630" t="s">
        <v>6</v>
      </c>
      <c r="AO630" s="57">
        <v>46062.715486111112</v>
      </c>
      <c r="AP630" s="57">
        <v>46268.625</v>
      </c>
      <c r="AR630" t="s">
        <v>218</v>
      </c>
      <c r="AS630" t="s">
        <v>1594</v>
      </c>
      <c r="AT630" t="s">
        <v>230</v>
      </c>
      <c r="AU630">
        <v>20260903</v>
      </c>
      <c r="AV630" t="s">
        <v>221</v>
      </c>
      <c r="AW630" t="s">
        <v>884</v>
      </c>
      <c r="AX630" t="s">
        <v>222</v>
      </c>
      <c r="BA630" s="57">
        <v>46268.625</v>
      </c>
      <c r="BB630" t="s">
        <v>1593</v>
      </c>
      <c r="BC630">
        <v>2026</v>
      </c>
      <c r="BD630">
        <v>9</v>
      </c>
      <c r="BE630">
        <v>3</v>
      </c>
      <c r="BF630" s="6">
        <f t="shared" si="27"/>
        <v>46268</v>
      </c>
      <c r="BG630">
        <f t="shared" si="28"/>
        <v>-0.625</v>
      </c>
      <c r="BH630" t="str">
        <f t="shared" si="29"/>
        <v>COMPLY</v>
      </c>
      <c r="BI630" t="str">
        <f>VLOOKUP(H630,Sheet2!$A$1:$B$270,2,FALSE)</f>
        <v>BOJONEGORO</v>
      </c>
    </row>
    <row r="631" spans="1:61">
      <c r="A631">
        <v>715</v>
      </c>
      <c r="B631">
        <v>1002567253</v>
      </c>
      <c r="C631">
        <v>3</v>
      </c>
      <c r="D631" t="s">
        <v>55</v>
      </c>
      <c r="E631">
        <v>5</v>
      </c>
      <c r="F631" t="s">
        <v>261</v>
      </c>
      <c r="G631" t="s">
        <v>123</v>
      </c>
      <c r="H631" t="s">
        <v>287</v>
      </c>
      <c r="I631" t="s">
        <v>212</v>
      </c>
      <c r="J631" t="s">
        <v>213</v>
      </c>
      <c r="K631" t="s">
        <v>149</v>
      </c>
      <c r="M631" t="s">
        <v>76</v>
      </c>
      <c r="N631" t="s">
        <v>215</v>
      </c>
      <c r="O631" s="57">
        <v>46267.477280092593</v>
      </c>
      <c r="P631" s="57">
        <v>46268.645983796298</v>
      </c>
      <c r="Q631">
        <v>69382161</v>
      </c>
      <c r="S631">
        <v>152401227303</v>
      </c>
      <c r="T631" t="s">
        <v>1536</v>
      </c>
      <c r="U631" t="s">
        <v>1537</v>
      </c>
      <c r="V631" t="s">
        <v>2898</v>
      </c>
      <c r="Z631">
        <v>112.7154621</v>
      </c>
      <c r="AA631">
        <v>-7.2402169000000001</v>
      </c>
      <c r="AB631" t="s">
        <v>1538</v>
      </c>
      <c r="AC631" t="s">
        <v>229</v>
      </c>
      <c r="AL631" t="s">
        <v>217</v>
      </c>
      <c r="AM631" t="s">
        <v>2899</v>
      </c>
      <c r="AN631" t="s">
        <v>6</v>
      </c>
      <c r="AO631" s="57">
        <v>46062.486145833333</v>
      </c>
      <c r="AP631" s="57">
        <v>46269.625</v>
      </c>
      <c r="AR631" t="s">
        <v>218</v>
      </c>
      <c r="AS631" t="s">
        <v>271</v>
      </c>
      <c r="AT631" t="s">
        <v>230</v>
      </c>
      <c r="AU631">
        <v>20260903</v>
      </c>
      <c r="AV631" t="s">
        <v>221</v>
      </c>
      <c r="AW631" t="s">
        <v>1539</v>
      </c>
      <c r="AX631" t="s">
        <v>222</v>
      </c>
      <c r="BA631" s="57">
        <v>46269.625</v>
      </c>
      <c r="BB631" t="s">
        <v>2899</v>
      </c>
      <c r="BC631">
        <v>2026</v>
      </c>
      <c r="BD631">
        <v>9</v>
      </c>
      <c r="BE631">
        <v>3</v>
      </c>
      <c r="BF631" s="6">
        <f t="shared" si="27"/>
        <v>46268</v>
      </c>
      <c r="BG631">
        <f t="shared" si="28"/>
        <v>-1.625</v>
      </c>
      <c r="BH631" t="str">
        <f t="shared" si="29"/>
        <v>COMPLY</v>
      </c>
      <c r="BI631" t="str">
        <f>VLOOKUP(H631,Sheet2!$A$1:$B$270,2,FALSE)</f>
        <v>SURABAYA UTARA</v>
      </c>
    </row>
    <row r="632" spans="1:61">
      <c r="A632">
        <v>716</v>
      </c>
      <c r="B632">
        <v>1002567302</v>
      </c>
      <c r="C632">
        <v>3</v>
      </c>
      <c r="D632" t="s">
        <v>51</v>
      </c>
      <c r="E632">
        <v>4</v>
      </c>
      <c r="F632" t="s">
        <v>269</v>
      </c>
      <c r="G632" t="s">
        <v>1928</v>
      </c>
      <c r="H632" t="s">
        <v>1929</v>
      </c>
      <c r="I632" t="s">
        <v>212</v>
      </c>
      <c r="J632" t="s">
        <v>213</v>
      </c>
      <c r="K632" t="s">
        <v>149</v>
      </c>
      <c r="M632" t="s">
        <v>76</v>
      </c>
      <c r="N632" t="s">
        <v>215</v>
      </c>
      <c r="O632" s="57">
        <v>46267.480787037035</v>
      </c>
      <c r="P632" s="57">
        <v>46267.802986111114</v>
      </c>
      <c r="Q632">
        <v>69380377</v>
      </c>
      <c r="S632">
        <v>141569115880</v>
      </c>
      <c r="T632" t="s">
        <v>1930</v>
      </c>
      <c r="U632" t="s">
        <v>1931</v>
      </c>
      <c r="V632" t="s">
        <v>1932</v>
      </c>
      <c r="Z632">
        <v>111.39656453359601</v>
      </c>
      <c r="AA632">
        <v>-6.9893009518497502</v>
      </c>
      <c r="AB632" t="s">
        <v>1933</v>
      </c>
      <c r="AC632" t="s">
        <v>285</v>
      </c>
      <c r="AL632" t="s">
        <v>217</v>
      </c>
      <c r="AM632" t="s">
        <v>1934</v>
      </c>
      <c r="AN632" t="s">
        <v>6</v>
      </c>
      <c r="AO632" s="57">
        <v>46062.486145833333</v>
      </c>
      <c r="AR632" t="s">
        <v>218</v>
      </c>
      <c r="AS632" t="s">
        <v>219</v>
      </c>
      <c r="AT632" t="s">
        <v>230</v>
      </c>
      <c r="AU632">
        <v>20260902</v>
      </c>
      <c r="AV632" t="s">
        <v>221</v>
      </c>
      <c r="AW632" t="s">
        <v>545</v>
      </c>
      <c r="AX632" t="s">
        <v>222</v>
      </c>
      <c r="BA632" s="57">
        <v>46267.291666666664</v>
      </c>
      <c r="BB632" t="s">
        <v>1934</v>
      </c>
      <c r="BC632">
        <v>2026</v>
      </c>
      <c r="BD632">
        <v>9</v>
      </c>
      <c r="BE632">
        <v>2</v>
      </c>
      <c r="BF632" s="6">
        <f t="shared" si="27"/>
        <v>46267</v>
      </c>
      <c r="BG632">
        <f t="shared" si="28"/>
        <v>-0.29166666666424135</v>
      </c>
      <c r="BH632" t="str">
        <f t="shared" si="29"/>
        <v>COMPLY</v>
      </c>
      <c r="BI632" t="e">
        <f>VLOOKUP(H632,Sheet2!$A$1:$B$270,2,FALSE)</f>
        <v>#N/A</v>
      </c>
    </row>
    <row r="633" spans="1:61">
      <c r="A633">
        <v>717</v>
      </c>
      <c r="B633">
        <v>1002568555</v>
      </c>
      <c r="C633">
        <v>3</v>
      </c>
      <c r="D633" t="s">
        <v>59</v>
      </c>
      <c r="E633">
        <v>4</v>
      </c>
      <c r="F633" t="s">
        <v>549</v>
      </c>
      <c r="G633" t="s">
        <v>825</v>
      </c>
      <c r="H633" t="s">
        <v>1600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46267.767314814817</v>
      </c>
      <c r="P633" s="57">
        <v>46269.582280092596</v>
      </c>
      <c r="Q633">
        <v>69382617</v>
      </c>
      <c r="S633">
        <v>146143118536</v>
      </c>
      <c r="T633" t="s">
        <v>1564</v>
      </c>
      <c r="U633" t="s">
        <v>1601</v>
      </c>
      <c r="V633" t="s">
        <v>1602</v>
      </c>
      <c r="Z633">
        <v>110.153674</v>
      </c>
      <c r="AA633">
        <v>-7.8596780999999902</v>
      </c>
      <c r="AB633" t="s">
        <v>1603</v>
      </c>
      <c r="AC633" t="s">
        <v>236</v>
      </c>
      <c r="AL633" t="s">
        <v>217</v>
      </c>
      <c r="AM633" t="s">
        <v>1604</v>
      </c>
      <c r="AN633" t="s">
        <v>6</v>
      </c>
      <c r="AO633" s="57">
        <v>46062.777731481481</v>
      </c>
      <c r="AP633" s="57">
        <v>46269.625</v>
      </c>
      <c r="AR633" t="s">
        <v>218</v>
      </c>
      <c r="AS633" t="s">
        <v>1605</v>
      </c>
      <c r="AT633" t="s">
        <v>230</v>
      </c>
      <c r="AU633">
        <v>20260904</v>
      </c>
      <c r="AV633" t="s">
        <v>221</v>
      </c>
      <c r="AW633" t="s">
        <v>886</v>
      </c>
      <c r="AX633" t="s">
        <v>222</v>
      </c>
      <c r="BA633" s="57">
        <v>46269.625</v>
      </c>
      <c r="BB633" t="s">
        <v>1604</v>
      </c>
      <c r="BC633">
        <v>2026</v>
      </c>
      <c r="BD633">
        <v>9</v>
      </c>
      <c r="BE633">
        <v>4</v>
      </c>
      <c r="BF633" s="6">
        <f t="shared" si="27"/>
        <v>46269</v>
      </c>
      <c r="BG633">
        <f t="shared" si="28"/>
        <v>-0.625</v>
      </c>
      <c r="BH633" t="str">
        <f t="shared" si="29"/>
        <v>COMPLY</v>
      </c>
      <c r="BI633" t="e">
        <f>VLOOKUP(H633,Sheet2!$A$1:$B$270,2,FALSE)</f>
        <v>#N/A</v>
      </c>
    </row>
    <row r="634" spans="1:61">
      <c r="A634">
        <v>719</v>
      </c>
      <c r="B634">
        <v>1002568037</v>
      </c>
      <c r="C634">
        <v>3</v>
      </c>
      <c r="D634" t="s">
        <v>42</v>
      </c>
      <c r="E634">
        <v>5</v>
      </c>
      <c r="F634" t="s">
        <v>106</v>
      </c>
      <c r="G634" t="s">
        <v>107</v>
      </c>
      <c r="H634" t="s">
        <v>345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46267.633298611108</v>
      </c>
      <c r="P634" s="57">
        <v>46268.63417824074</v>
      </c>
      <c r="Q634">
        <v>69382457</v>
      </c>
      <c r="S634">
        <v>152509216392</v>
      </c>
      <c r="T634" t="s">
        <v>1606</v>
      </c>
      <c r="U634" t="s">
        <v>1607</v>
      </c>
      <c r="V634" t="s">
        <v>1608</v>
      </c>
      <c r="Z634">
        <v>113.379946611821</v>
      </c>
      <c r="AA634">
        <v>-7.8220765346997103</v>
      </c>
      <c r="AB634" t="s">
        <v>1609</v>
      </c>
      <c r="AC634" t="s">
        <v>216</v>
      </c>
      <c r="AL634" t="s">
        <v>217</v>
      </c>
      <c r="AM634" t="s">
        <v>1610</v>
      </c>
      <c r="AN634" t="s">
        <v>6</v>
      </c>
      <c r="AO634" s="57">
        <v>46062.642453703702</v>
      </c>
      <c r="AP634" s="57">
        <v>46268.541666666664</v>
      </c>
      <c r="AR634" t="s">
        <v>218</v>
      </c>
      <c r="AS634" t="s">
        <v>1611</v>
      </c>
      <c r="AT634" t="s">
        <v>230</v>
      </c>
      <c r="AU634">
        <v>20260903</v>
      </c>
      <c r="AV634" t="s">
        <v>221</v>
      </c>
      <c r="AW634" t="s">
        <v>885</v>
      </c>
      <c r="AX634" t="s">
        <v>222</v>
      </c>
      <c r="BA634" s="57">
        <v>46268.541666666664</v>
      </c>
      <c r="BB634" t="s">
        <v>1610</v>
      </c>
      <c r="BC634">
        <v>2026</v>
      </c>
      <c r="BD634">
        <v>9</v>
      </c>
      <c r="BE634">
        <v>3</v>
      </c>
      <c r="BF634" s="6">
        <f t="shared" si="27"/>
        <v>46268</v>
      </c>
      <c r="BG634">
        <f t="shared" si="28"/>
        <v>-0.54166666666424135</v>
      </c>
      <c r="BH634" t="str">
        <f t="shared" si="29"/>
        <v>COMPLY</v>
      </c>
      <c r="BI634" t="str">
        <f>VLOOKUP(H634,Sheet2!$A$1:$B$270,2,FALSE)</f>
        <v>PROBOLINGGO</v>
      </c>
    </row>
    <row r="635" spans="1:61">
      <c r="A635">
        <v>720</v>
      </c>
      <c r="B635">
        <v>1002568030</v>
      </c>
      <c r="C635">
        <v>3</v>
      </c>
      <c r="D635" t="s">
        <v>38</v>
      </c>
      <c r="E635">
        <v>5</v>
      </c>
      <c r="F635" t="s">
        <v>92</v>
      </c>
      <c r="G635" t="s">
        <v>97</v>
      </c>
      <c r="H635" t="s">
        <v>252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46267.631909722222</v>
      </c>
      <c r="P635" s="57">
        <v>46268.723587962966</v>
      </c>
      <c r="Q635">
        <v>69382432</v>
      </c>
      <c r="S635">
        <v>152612240422</v>
      </c>
      <c r="T635" t="s">
        <v>1612</v>
      </c>
      <c r="U635" t="s">
        <v>1613</v>
      </c>
      <c r="V635" t="s">
        <v>1614</v>
      </c>
      <c r="Z635">
        <v>112.042243480682</v>
      </c>
      <c r="AA635">
        <v>-6.8893245840678397</v>
      </c>
      <c r="AB635" t="s">
        <v>1615</v>
      </c>
      <c r="AC635" t="s">
        <v>216</v>
      </c>
      <c r="AL635" t="s">
        <v>217</v>
      </c>
      <c r="AM635" t="s">
        <v>1616</v>
      </c>
      <c r="AN635" t="s">
        <v>6</v>
      </c>
      <c r="AO635" s="57">
        <v>46062.642453703702</v>
      </c>
      <c r="AP635" s="57">
        <v>46269.333333333336</v>
      </c>
      <c r="AR635" t="s">
        <v>218</v>
      </c>
      <c r="AS635" t="s">
        <v>219</v>
      </c>
      <c r="AT635" t="s">
        <v>230</v>
      </c>
      <c r="AU635">
        <v>20260903</v>
      </c>
      <c r="AV635" t="s">
        <v>221</v>
      </c>
      <c r="AW635" t="s">
        <v>882</v>
      </c>
      <c r="AX635" t="s">
        <v>222</v>
      </c>
      <c r="BA635" s="57">
        <v>46269.333333333336</v>
      </c>
      <c r="BB635" t="s">
        <v>1616</v>
      </c>
      <c r="BC635">
        <v>2026</v>
      </c>
      <c r="BD635">
        <v>9</v>
      </c>
      <c r="BE635">
        <v>3</v>
      </c>
      <c r="BF635" s="6">
        <f t="shared" si="27"/>
        <v>46268</v>
      </c>
      <c r="BG635">
        <f t="shared" si="28"/>
        <v>-1.3333333333357587</v>
      </c>
      <c r="BH635" t="str">
        <f t="shared" si="29"/>
        <v>COMPLY</v>
      </c>
      <c r="BI635" t="str">
        <f>VLOOKUP(H635,Sheet2!$A$1:$B$270,2,FALSE)</f>
        <v>BOJONEGORO</v>
      </c>
    </row>
    <row r="636" spans="1:61">
      <c r="A636">
        <v>721</v>
      </c>
      <c r="B636">
        <v>1002568049</v>
      </c>
      <c r="C636">
        <v>3</v>
      </c>
      <c r="D636" t="s">
        <v>38</v>
      </c>
      <c r="E636">
        <v>5</v>
      </c>
      <c r="F636" t="s">
        <v>92</v>
      </c>
      <c r="G636" t="s">
        <v>89</v>
      </c>
      <c r="H636" t="s">
        <v>397</v>
      </c>
      <c r="I636" t="s">
        <v>212</v>
      </c>
      <c r="J636" t="s">
        <v>213</v>
      </c>
      <c r="K636" t="s">
        <v>149</v>
      </c>
      <c r="L636" t="s">
        <v>214</v>
      </c>
      <c r="M636" t="s">
        <v>76</v>
      </c>
      <c r="N636" t="s">
        <v>215</v>
      </c>
      <c r="O636" s="57">
        <v>46267.636076388888</v>
      </c>
      <c r="P636" s="57">
        <v>46268.633333333331</v>
      </c>
      <c r="Q636">
        <v>69382459</v>
      </c>
      <c r="S636">
        <v>152642208296</v>
      </c>
      <c r="T636" t="s">
        <v>1617</v>
      </c>
      <c r="U636" t="s">
        <v>2900</v>
      </c>
      <c r="V636" t="s">
        <v>1618</v>
      </c>
      <c r="Z636">
        <v>111.984771799999</v>
      </c>
      <c r="AA636">
        <v>-7.1844241999999996</v>
      </c>
      <c r="AB636" t="s">
        <v>1619</v>
      </c>
      <c r="AC636" t="s">
        <v>236</v>
      </c>
      <c r="AL636" t="s">
        <v>217</v>
      </c>
      <c r="AM636" t="s">
        <v>1620</v>
      </c>
      <c r="AN636" t="s">
        <v>6</v>
      </c>
      <c r="AO636" s="57">
        <v>46062.642453703702</v>
      </c>
      <c r="AP636" s="57">
        <v>46268.625</v>
      </c>
      <c r="AR636" t="s">
        <v>218</v>
      </c>
      <c r="AS636" t="s">
        <v>1594</v>
      </c>
      <c r="AT636" t="s">
        <v>230</v>
      </c>
      <c r="AU636">
        <v>20260903</v>
      </c>
      <c r="AV636" t="s">
        <v>221</v>
      </c>
      <c r="AW636" t="s">
        <v>885</v>
      </c>
      <c r="AX636" t="s">
        <v>222</v>
      </c>
      <c r="BA636" s="57">
        <v>46268.625</v>
      </c>
      <c r="BB636" t="s">
        <v>1620</v>
      </c>
      <c r="BC636">
        <v>2026</v>
      </c>
      <c r="BD636">
        <v>9</v>
      </c>
      <c r="BE636">
        <v>3</v>
      </c>
      <c r="BF636" s="6">
        <f t="shared" si="27"/>
        <v>46268</v>
      </c>
      <c r="BG636">
        <f t="shared" si="28"/>
        <v>-0.625</v>
      </c>
      <c r="BH636" t="str">
        <f t="shared" si="29"/>
        <v>COMPLY</v>
      </c>
      <c r="BI636" t="str">
        <f>VLOOKUP(H636,Sheet2!$A$1:$B$270,2,FALSE)</f>
        <v>BOJONEGORO</v>
      </c>
    </row>
    <row r="637" spans="1:61">
      <c r="A637">
        <v>724</v>
      </c>
      <c r="B637">
        <v>1002567684</v>
      </c>
      <c r="C637">
        <v>3</v>
      </c>
      <c r="D637" t="s">
        <v>42</v>
      </c>
      <c r="E637">
        <v>5</v>
      </c>
      <c r="F637" t="s">
        <v>106</v>
      </c>
      <c r="G637" t="s">
        <v>106</v>
      </c>
      <c r="H637" t="s">
        <v>365</v>
      </c>
      <c r="I637" t="s">
        <v>212</v>
      </c>
      <c r="J637" t="s">
        <v>213</v>
      </c>
      <c r="K637" t="s">
        <v>149</v>
      </c>
      <c r="M637" t="s">
        <v>76</v>
      </c>
      <c r="N637" t="s">
        <v>215</v>
      </c>
      <c r="O637" s="57">
        <v>46267.573125000003</v>
      </c>
      <c r="P637" s="57">
        <v>46268.630555555559</v>
      </c>
      <c r="Q637">
        <v>69382355</v>
      </c>
      <c r="S637">
        <v>152731204219</v>
      </c>
      <c r="T637" t="s">
        <v>1621</v>
      </c>
      <c r="U637" t="s">
        <v>1622</v>
      </c>
      <c r="V637" t="s">
        <v>1623</v>
      </c>
      <c r="Z637">
        <v>112.9810363</v>
      </c>
      <c r="AA637">
        <v>-7.8022390000000001</v>
      </c>
      <c r="AB637" t="s">
        <v>1624</v>
      </c>
      <c r="AC637" t="s">
        <v>229</v>
      </c>
      <c r="AL637" t="s">
        <v>217</v>
      </c>
      <c r="AM637" t="s">
        <v>1625</v>
      </c>
      <c r="AN637" t="s">
        <v>6</v>
      </c>
      <c r="AO637" s="57">
        <v>46062.579953703702</v>
      </c>
      <c r="AP637" s="57">
        <v>46270.333333333336</v>
      </c>
      <c r="AR637" t="s">
        <v>218</v>
      </c>
      <c r="AS637" t="s">
        <v>219</v>
      </c>
      <c r="AT637" t="s">
        <v>230</v>
      </c>
      <c r="AU637">
        <v>20260903</v>
      </c>
      <c r="AV637" t="s">
        <v>221</v>
      </c>
      <c r="AW637" t="s">
        <v>545</v>
      </c>
      <c r="AX637" t="s">
        <v>222</v>
      </c>
      <c r="BA637" s="57">
        <v>46270.333333333336</v>
      </c>
      <c r="BB637" t="s">
        <v>1625</v>
      </c>
      <c r="BC637">
        <v>2026</v>
      </c>
      <c r="BD637">
        <v>9</v>
      </c>
      <c r="BE637">
        <v>3</v>
      </c>
      <c r="BF637" s="6">
        <f t="shared" si="27"/>
        <v>46268</v>
      </c>
      <c r="BG637">
        <f t="shared" si="28"/>
        <v>-2.3333333333357587</v>
      </c>
      <c r="BH637" t="str">
        <f t="shared" si="29"/>
        <v>COMPLY</v>
      </c>
      <c r="BI637" t="str">
        <f>VLOOKUP(H637,Sheet2!$A$1:$B$270,2,FALSE)</f>
        <v>PASURUAN</v>
      </c>
    </row>
    <row r="638" spans="1:61">
      <c r="A638">
        <v>725</v>
      </c>
      <c r="B638">
        <v>1002567710</v>
      </c>
      <c r="C638">
        <v>3</v>
      </c>
      <c r="D638" t="s">
        <v>34</v>
      </c>
      <c r="E638">
        <v>5</v>
      </c>
      <c r="F638" t="s">
        <v>563</v>
      </c>
      <c r="G638" t="s">
        <v>86</v>
      </c>
      <c r="H638" t="s">
        <v>416</v>
      </c>
      <c r="I638" t="s">
        <v>212</v>
      </c>
      <c r="J638" t="s">
        <v>213</v>
      </c>
      <c r="K638" t="s">
        <v>149</v>
      </c>
      <c r="M638" t="s">
        <v>76</v>
      </c>
      <c r="N638" t="s">
        <v>215</v>
      </c>
      <c r="O638" s="57">
        <v>46267.578206018516</v>
      </c>
      <c r="P638" s="57">
        <v>46268.700740740744</v>
      </c>
      <c r="Q638">
        <v>69380617</v>
      </c>
      <c r="S638">
        <v>172419207269</v>
      </c>
      <c r="T638" t="s">
        <v>1992</v>
      </c>
      <c r="U638" t="s">
        <v>1993</v>
      </c>
      <c r="V638" t="s">
        <v>2176</v>
      </c>
      <c r="Z638">
        <v>115.197194541104</v>
      </c>
      <c r="AA638">
        <v>-8.6606507128151495</v>
      </c>
      <c r="AB638" t="s">
        <v>2177</v>
      </c>
      <c r="AC638" t="s">
        <v>229</v>
      </c>
      <c r="AL638" t="s">
        <v>217</v>
      </c>
      <c r="AM638" t="s">
        <v>2178</v>
      </c>
      <c r="AN638" t="s">
        <v>6</v>
      </c>
      <c r="AO638" s="57">
        <v>46062.579953703702</v>
      </c>
      <c r="AQ638" t="s">
        <v>2158</v>
      </c>
      <c r="AR638" t="s">
        <v>218</v>
      </c>
      <c r="AS638" t="s">
        <v>817</v>
      </c>
      <c r="AT638" t="s">
        <v>230</v>
      </c>
      <c r="AU638">
        <v>20260903</v>
      </c>
      <c r="AV638" t="s">
        <v>221</v>
      </c>
      <c r="AW638" t="s">
        <v>571</v>
      </c>
      <c r="AX638" t="s">
        <v>222</v>
      </c>
      <c r="BA638" s="57">
        <v>46267.291666666664</v>
      </c>
      <c r="BB638" t="s">
        <v>2178</v>
      </c>
      <c r="BC638">
        <v>2026</v>
      </c>
      <c r="BD638">
        <v>9</v>
      </c>
      <c r="BE638">
        <v>3</v>
      </c>
      <c r="BF638" s="6">
        <f t="shared" si="27"/>
        <v>46268</v>
      </c>
      <c r="BG638">
        <f t="shared" si="28"/>
        <v>0.70833333333575865</v>
      </c>
      <c r="BH638" t="str">
        <f t="shared" si="29"/>
        <v>COMPLY</v>
      </c>
      <c r="BI638" t="str">
        <f>VLOOKUP(H638,Sheet2!$A$1:$B$270,2,FALSE)</f>
        <v>UBUNG</v>
      </c>
    </row>
    <row r="639" spans="1:61">
      <c r="A639">
        <v>726</v>
      </c>
      <c r="B639">
        <v>1002567508</v>
      </c>
      <c r="C639">
        <v>3</v>
      </c>
      <c r="D639" t="s">
        <v>34</v>
      </c>
      <c r="E639">
        <v>5</v>
      </c>
      <c r="F639" t="s">
        <v>563</v>
      </c>
      <c r="G639" t="s">
        <v>83</v>
      </c>
      <c r="H639" t="s">
        <v>318</v>
      </c>
      <c r="I639" t="s">
        <v>212</v>
      </c>
      <c r="J639" t="s">
        <v>213</v>
      </c>
      <c r="K639" t="s">
        <v>149</v>
      </c>
      <c r="M639" t="s">
        <v>76</v>
      </c>
      <c r="N639" t="s">
        <v>215</v>
      </c>
      <c r="O639" s="57">
        <v>46267.531724537039</v>
      </c>
      <c r="P639" s="57">
        <v>46267.635752314818</v>
      </c>
      <c r="Q639">
        <v>69377728</v>
      </c>
      <c r="R639">
        <v>3612108215</v>
      </c>
      <c r="S639">
        <v>172401793679</v>
      </c>
      <c r="T639" t="s">
        <v>1935</v>
      </c>
      <c r="U639" t="s">
        <v>1936</v>
      </c>
      <c r="V639" t="s">
        <v>1937</v>
      </c>
      <c r="Z639">
        <v>115.230468064463</v>
      </c>
      <c r="AA639">
        <v>-8.6603810957159109</v>
      </c>
      <c r="AB639" t="s">
        <v>1938</v>
      </c>
      <c r="AC639" t="s">
        <v>229</v>
      </c>
      <c r="AL639" t="s">
        <v>217</v>
      </c>
      <c r="AM639" t="s">
        <v>1939</v>
      </c>
      <c r="AN639" t="s">
        <v>6</v>
      </c>
      <c r="AO639" s="57">
        <v>46062.53837962963</v>
      </c>
      <c r="AR639" t="s">
        <v>218</v>
      </c>
      <c r="AS639" t="s">
        <v>1940</v>
      </c>
      <c r="AT639" t="s">
        <v>230</v>
      </c>
      <c r="AU639">
        <v>20260902</v>
      </c>
      <c r="AV639" t="s">
        <v>221</v>
      </c>
      <c r="AW639" t="s">
        <v>585</v>
      </c>
      <c r="AX639" t="s">
        <v>222</v>
      </c>
      <c r="BA639" s="57">
        <v>46267.291666666664</v>
      </c>
      <c r="BB639" t="s">
        <v>1939</v>
      </c>
      <c r="BC639">
        <v>2026</v>
      </c>
      <c r="BD639">
        <v>9</v>
      </c>
      <c r="BE639">
        <v>2</v>
      </c>
      <c r="BF639" s="6">
        <f t="shared" si="27"/>
        <v>46267</v>
      </c>
      <c r="BG639">
        <f t="shared" si="28"/>
        <v>-0.29166666666424135</v>
      </c>
      <c r="BH639" t="str">
        <f t="shared" si="29"/>
        <v>COMPLY</v>
      </c>
      <c r="BI639" t="str">
        <f>VLOOKUP(H639,Sheet2!$A$1:$B$270,2,FALSE)</f>
        <v>SANUR</v>
      </c>
    </row>
    <row r="640" spans="1:61">
      <c r="A640">
        <v>727</v>
      </c>
      <c r="B640">
        <v>1002567521</v>
      </c>
      <c r="C640">
        <v>3</v>
      </c>
      <c r="D640" t="s">
        <v>51</v>
      </c>
      <c r="E640">
        <v>4</v>
      </c>
      <c r="F640" t="s">
        <v>269</v>
      </c>
      <c r="G640" t="s">
        <v>1928</v>
      </c>
      <c r="H640" t="s">
        <v>1941</v>
      </c>
      <c r="I640" t="s">
        <v>212</v>
      </c>
      <c r="J640" t="s">
        <v>213</v>
      </c>
      <c r="K640" t="s">
        <v>149</v>
      </c>
      <c r="M640" t="s">
        <v>76</v>
      </c>
      <c r="N640" t="s">
        <v>215</v>
      </c>
      <c r="O640" s="57">
        <v>46267.537685185183</v>
      </c>
      <c r="P640" s="57">
        <v>46267.708124999997</v>
      </c>
      <c r="Q640">
        <v>69378799</v>
      </c>
      <c r="S640">
        <v>142552107738</v>
      </c>
      <c r="T640" t="s">
        <v>1942</v>
      </c>
      <c r="U640" t="s">
        <v>1943</v>
      </c>
      <c r="V640" t="s">
        <v>1944</v>
      </c>
      <c r="Z640">
        <v>111.583192</v>
      </c>
      <c r="AA640">
        <v>-7.1494498000000002</v>
      </c>
      <c r="AB640" t="s">
        <v>1945</v>
      </c>
      <c r="AC640" t="s">
        <v>285</v>
      </c>
      <c r="AL640" t="s">
        <v>217</v>
      </c>
      <c r="AM640" t="s">
        <v>1946</v>
      </c>
      <c r="AN640" t="s">
        <v>6</v>
      </c>
      <c r="AO640" s="57">
        <v>46062.53837962963</v>
      </c>
      <c r="AR640" t="s">
        <v>218</v>
      </c>
      <c r="AS640" t="s">
        <v>1947</v>
      </c>
      <c r="AT640" t="s">
        <v>230</v>
      </c>
      <c r="AU640">
        <v>20260902</v>
      </c>
      <c r="AV640" t="s">
        <v>221</v>
      </c>
      <c r="AW640" t="s">
        <v>545</v>
      </c>
      <c r="AX640" t="s">
        <v>222</v>
      </c>
      <c r="BA640" s="57">
        <v>46267.291666666664</v>
      </c>
      <c r="BB640" t="s">
        <v>1946</v>
      </c>
      <c r="BC640">
        <v>2026</v>
      </c>
      <c r="BD640">
        <v>9</v>
      </c>
      <c r="BE640">
        <v>2</v>
      </c>
      <c r="BF640" s="6">
        <f t="shared" si="27"/>
        <v>46267</v>
      </c>
      <c r="BG640">
        <f t="shared" si="28"/>
        <v>-0.29166666666424135</v>
      </c>
      <c r="BH640" t="str">
        <f t="shared" si="29"/>
        <v>COMPLY</v>
      </c>
      <c r="BI640" t="e">
        <f>VLOOKUP(H640,Sheet2!$A$1:$B$270,2,FALSE)</f>
        <v>#N/A</v>
      </c>
    </row>
    <row r="641" spans="1:61">
      <c r="A641">
        <v>728</v>
      </c>
      <c r="B641">
        <v>1002567513</v>
      </c>
      <c r="C641">
        <v>3</v>
      </c>
      <c r="D641" t="s">
        <v>45</v>
      </c>
      <c r="E641">
        <v>5</v>
      </c>
      <c r="F641" t="s">
        <v>210</v>
      </c>
      <c r="G641" t="s">
        <v>112</v>
      </c>
      <c r="H641" t="s">
        <v>243</v>
      </c>
      <c r="I641" t="s">
        <v>212</v>
      </c>
      <c r="J641" t="s">
        <v>213</v>
      </c>
      <c r="K641" t="s">
        <v>149</v>
      </c>
      <c r="M641" t="s">
        <v>76</v>
      </c>
      <c r="N641" t="s">
        <v>215</v>
      </c>
      <c r="O641" s="57">
        <v>46267.53496527778</v>
      </c>
      <c r="P641" s="57">
        <v>46267.623391203706</v>
      </c>
      <c r="Q641">
        <v>69378556</v>
      </c>
      <c r="S641">
        <v>172605804352</v>
      </c>
      <c r="T641" t="s">
        <v>1948</v>
      </c>
      <c r="U641" t="s">
        <v>1949</v>
      </c>
      <c r="V641" t="s">
        <v>1950</v>
      </c>
      <c r="Z641">
        <v>116.146677</v>
      </c>
      <c r="AA641">
        <v>-8.6013626999999993</v>
      </c>
      <c r="AB641" t="s">
        <v>1951</v>
      </c>
      <c r="AC641" t="s">
        <v>216</v>
      </c>
      <c r="AL641" t="s">
        <v>217</v>
      </c>
      <c r="AM641" t="s">
        <v>1952</v>
      </c>
      <c r="AN641" t="s">
        <v>6</v>
      </c>
      <c r="AO641" s="57">
        <v>46062.53837962963</v>
      </c>
      <c r="AR641" t="s">
        <v>218</v>
      </c>
      <c r="AS641" t="s">
        <v>219</v>
      </c>
      <c r="AT641" t="s">
        <v>230</v>
      </c>
      <c r="AU641">
        <v>20260902</v>
      </c>
      <c r="AV641" t="s">
        <v>221</v>
      </c>
      <c r="AW641" t="s">
        <v>545</v>
      </c>
      <c r="AX641" t="s">
        <v>222</v>
      </c>
      <c r="BA641" s="57">
        <v>46267.291666666664</v>
      </c>
      <c r="BB641" t="s">
        <v>1952</v>
      </c>
      <c r="BC641">
        <v>2026</v>
      </c>
      <c r="BD641">
        <v>9</v>
      </c>
      <c r="BE641">
        <v>2</v>
      </c>
      <c r="BF641" s="6">
        <f t="shared" si="27"/>
        <v>46267</v>
      </c>
      <c r="BG641">
        <f t="shared" si="28"/>
        <v>-0.29166666666424135</v>
      </c>
      <c r="BH641" t="str">
        <f t="shared" si="29"/>
        <v>COMPLY</v>
      </c>
      <c r="BI641" t="str">
        <f>VLOOKUP(H641,Sheet2!$A$1:$B$270,2,FALSE)</f>
        <v>MATARAM</v>
      </c>
    </row>
    <row r="642" spans="1:61">
      <c r="A642">
        <v>729</v>
      </c>
      <c r="B642">
        <v>1002567512</v>
      </c>
      <c r="C642">
        <v>3</v>
      </c>
      <c r="D642" t="s">
        <v>34</v>
      </c>
      <c r="E642">
        <v>5</v>
      </c>
      <c r="F642" t="s">
        <v>563</v>
      </c>
      <c r="G642" t="s">
        <v>83</v>
      </c>
      <c r="H642" t="s">
        <v>318</v>
      </c>
      <c r="I642" t="s">
        <v>212</v>
      </c>
      <c r="J642" t="s">
        <v>213</v>
      </c>
      <c r="K642" t="s">
        <v>149</v>
      </c>
      <c r="M642" t="s">
        <v>76</v>
      </c>
      <c r="N642" t="s">
        <v>215</v>
      </c>
      <c r="O642" s="57">
        <v>46267.53398148148</v>
      </c>
      <c r="P642" s="57">
        <v>46267.640798611108</v>
      </c>
      <c r="Q642">
        <v>69377715</v>
      </c>
      <c r="R642">
        <v>3612108216</v>
      </c>
      <c r="S642">
        <v>172401793681</v>
      </c>
      <c r="T642" t="s">
        <v>1935</v>
      </c>
      <c r="U642" t="s">
        <v>1936</v>
      </c>
      <c r="V642" t="s">
        <v>1953</v>
      </c>
      <c r="Z642">
        <v>115.230466976686</v>
      </c>
      <c r="AA642">
        <v>-8.6603906572665394</v>
      </c>
      <c r="AB642" t="s">
        <v>1938</v>
      </c>
      <c r="AC642" t="s">
        <v>229</v>
      </c>
      <c r="AL642" t="s">
        <v>217</v>
      </c>
      <c r="AM642" t="s">
        <v>1954</v>
      </c>
      <c r="AN642" t="s">
        <v>6</v>
      </c>
      <c r="AO642" s="57">
        <v>46062.53837962963</v>
      </c>
      <c r="AR642" t="s">
        <v>218</v>
      </c>
      <c r="AS642" t="s">
        <v>1940</v>
      </c>
      <c r="AT642" t="s">
        <v>230</v>
      </c>
      <c r="AU642">
        <v>20260902</v>
      </c>
      <c r="AV642" t="s">
        <v>221</v>
      </c>
      <c r="AW642" t="s">
        <v>879</v>
      </c>
      <c r="AX642" t="s">
        <v>222</v>
      </c>
      <c r="BA642" s="57">
        <v>46267.291666666664</v>
      </c>
      <c r="BB642" t="s">
        <v>1954</v>
      </c>
      <c r="BC642">
        <v>2026</v>
      </c>
      <c r="BD642">
        <v>9</v>
      </c>
      <c r="BE642">
        <v>2</v>
      </c>
      <c r="BF642" s="6">
        <f t="shared" ref="BF642:BF705" si="30">DATE(BC642,BD642,BE642)</f>
        <v>46267</v>
      </c>
      <c r="BG642">
        <f t="shared" ref="BG642:BG705" si="31">BF642-BA642</f>
        <v>-0.29166666666424135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SANUR</v>
      </c>
    </row>
    <row r="643" spans="1:61">
      <c r="A643">
        <v>730</v>
      </c>
      <c r="B643">
        <v>1002568531</v>
      </c>
      <c r="C643">
        <v>3</v>
      </c>
      <c r="D643" t="s">
        <v>51</v>
      </c>
      <c r="E643">
        <v>4</v>
      </c>
      <c r="F643" t="s">
        <v>269</v>
      </c>
      <c r="G643" t="s">
        <v>551</v>
      </c>
      <c r="H643" t="s">
        <v>1626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46267.745798611111</v>
      </c>
      <c r="P643" s="57">
        <v>46269.499837962961</v>
      </c>
      <c r="Q643">
        <v>69382609</v>
      </c>
      <c r="S643">
        <v>142509107207</v>
      </c>
      <c r="T643" t="s">
        <v>1627</v>
      </c>
      <c r="U643" t="s">
        <v>1628</v>
      </c>
      <c r="V643" t="s">
        <v>1629</v>
      </c>
      <c r="Z643">
        <v>111.14239600000001</v>
      </c>
      <c r="AA643">
        <v>-7.0871589999999998</v>
      </c>
      <c r="AB643" t="s">
        <v>1630</v>
      </c>
      <c r="AC643" t="s">
        <v>236</v>
      </c>
      <c r="AL643" t="s">
        <v>217</v>
      </c>
      <c r="AM643" t="s">
        <v>1620</v>
      </c>
      <c r="AN643" t="s">
        <v>6</v>
      </c>
      <c r="AO643" s="57">
        <v>46062.746516203704</v>
      </c>
      <c r="AP643" s="57">
        <v>46268.625</v>
      </c>
      <c r="AR643" t="s">
        <v>218</v>
      </c>
      <c r="AS643" t="s">
        <v>1631</v>
      </c>
      <c r="AT643" t="s">
        <v>230</v>
      </c>
      <c r="AU643">
        <v>20260904</v>
      </c>
      <c r="AV643" t="s">
        <v>221</v>
      </c>
      <c r="AW643" t="s">
        <v>889</v>
      </c>
      <c r="AX643" t="s">
        <v>222</v>
      </c>
      <c r="BA643" s="57">
        <v>46268.625</v>
      </c>
      <c r="BB643" t="s">
        <v>1620</v>
      </c>
      <c r="BC643">
        <v>2026</v>
      </c>
      <c r="BD643">
        <v>9</v>
      </c>
      <c r="BE643">
        <v>4</v>
      </c>
      <c r="BF643" s="6">
        <f t="shared" si="30"/>
        <v>46269</v>
      </c>
      <c r="BG643">
        <f t="shared" si="31"/>
        <v>0.375</v>
      </c>
      <c r="BH643" t="str">
        <f t="shared" si="32"/>
        <v>COMPLY</v>
      </c>
      <c r="BI643" t="e">
        <f>VLOOKUP(H643,Sheet2!$A$1:$B$270,2,FALSE)</f>
        <v>#N/A</v>
      </c>
    </row>
    <row r="644" spans="1:61">
      <c r="A644">
        <v>731</v>
      </c>
      <c r="B644">
        <v>1002567503</v>
      </c>
      <c r="C644">
        <v>3</v>
      </c>
      <c r="D644" t="s">
        <v>49</v>
      </c>
      <c r="E644">
        <v>4</v>
      </c>
      <c r="F644" t="s">
        <v>245</v>
      </c>
      <c r="G644" t="s">
        <v>246</v>
      </c>
      <c r="H644" t="s">
        <v>1955</v>
      </c>
      <c r="I644" t="s">
        <v>212</v>
      </c>
      <c r="J644" t="s">
        <v>213</v>
      </c>
      <c r="K644" t="s">
        <v>149</v>
      </c>
      <c r="M644" t="s">
        <v>76</v>
      </c>
      <c r="N644" t="s">
        <v>215</v>
      </c>
      <c r="O644" s="57">
        <v>46267.529907407406</v>
      </c>
      <c r="P644" s="57">
        <v>46267.607847222222</v>
      </c>
      <c r="Q644">
        <v>69379859</v>
      </c>
      <c r="S644">
        <v>142426805107</v>
      </c>
      <c r="T644" t="s">
        <v>1956</v>
      </c>
      <c r="U644" t="s">
        <v>1957</v>
      </c>
      <c r="V644" t="s">
        <v>1958</v>
      </c>
      <c r="Z644">
        <v>110.33345199999999</v>
      </c>
      <c r="AA644">
        <v>-7.0401699999999998</v>
      </c>
      <c r="AB644" t="s">
        <v>1959</v>
      </c>
      <c r="AC644" t="s">
        <v>216</v>
      </c>
      <c r="AL644" t="s">
        <v>217</v>
      </c>
      <c r="AM644" t="s">
        <v>1960</v>
      </c>
      <c r="AN644" t="s">
        <v>6</v>
      </c>
      <c r="AO644" s="57">
        <v>46062.53837962963</v>
      </c>
      <c r="AR644" t="s">
        <v>218</v>
      </c>
      <c r="AS644" t="s">
        <v>1961</v>
      </c>
      <c r="AT644" t="s">
        <v>230</v>
      </c>
      <c r="AU644">
        <v>20260902</v>
      </c>
      <c r="AV644" t="s">
        <v>221</v>
      </c>
      <c r="AW644" t="s">
        <v>545</v>
      </c>
      <c r="AX644" t="s">
        <v>222</v>
      </c>
      <c r="BA644" s="57">
        <v>46267.291666666664</v>
      </c>
      <c r="BB644" t="s">
        <v>1960</v>
      </c>
      <c r="BC644">
        <v>2026</v>
      </c>
      <c r="BD644">
        <v>9</v>
      </c>
      <c r="BE644">
        <v>2</v>
      </c>
      <c r="BF644" s="6">
        <f t="shared" si="30"/>
        <v>46267</v>
      </c>
      <c r="BG644">
        <f t="shared" si="31"/>
        <v>-0.29166666666424135</v>
      </c>
      <c r="BH644" t="str">
        <f t="shared" si="32"/>
        <v>COMPLY</v>
      </c>
      <c r="BI644" t="e">
        <f>VLOOKUP(H644,Sheet2!$A$1:$B$270,2,FALSE)</f>
        <v>#N/A</v>
      </c>
    </row>
    <row r="645" spans="1:61">
      <c r="A645">
        <v>732</v>
      </c>
      <c r="B645">
        <v>1002568518</v>
      </c>
      <c r="C645">
        <v>3</v>
      </c>
      <c r="D645" t="s">
        <v>59</v>
      </c>
      <c r="E645">
        <v>4</v>
      </c>
      <c r="F645" t="s">
        <v>242</v>
      </c>
      <c r="G645" t="s">
        <v>542</v>
      </c>
      <c r="H645" t="s">
        <v>1632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46267.741631944446</v>
      </c>
      <c r="P645" s="57">
        <v>46268.478506944448</v>
      </c>
      <c r="Q645">
        <v>69382605</v>
      </c>
      <c r="S645">
        <v>141176104975</v>
      </c>
      <c r="T645" t="s">
        <v>1633</v>
      </c>
      <c r="U645" t="s">
        <v>1634</v>
      </c>
      <c r="V645" t="s">
        <v>1635</v>
      </c>
      <c r="Z645">
        <v>109.7888514</v>
      </c>
      <c r="AA645">
        <v>-7.8002635999999903</v>
      </c>
      <c r="AB645" t="s">
        <v>1636</v>
      </c>
      <c r="AC645" t="s">
        <v>236</v>
      </c>
      <c r="AL645" t="s">
        <v>217</v>
      </c>
      <c r="AM645" t="s">
        <v>1637</v>
      </c>
      <c r="AN645" t="s">
        <v>6</v>
      </c>
      <c r="AO645" s="57">
        <v>46062.746516203704</v>
      </c>
      <c r="AP645" s="57">
        <v>46268.625</v>
      </c>
      <c r="AR645" t="s">
        <v>218</v>
      </c>
      <c r="AS645" t="s">
        <v>219</v>
      </c>
      <c r="AT645" t="s">
        <v>230</v>
      </c>
      <c r="AU645">
        <v>20260903</v>
      </c>
      <c r="AV645" t="s">
        <v>221</v>
      </c>
      <c r="AW645" t="s">
        <v>889</v>
      </c>
      <c r="AX645" t="s">
        <v>222</v>
      </c>
      <c r="BA645" s="57">
        <v>46268.625</v>
      </c>
      <c r="BB645" t="s">
        <v>1637</v>
      </c>
      <c r="BC645">
        <v>2026</v>
      </c>
      <c r="BD645">
        <v>9</v>
      </c>
      <c r="BE645">
        <v>3</v>
      </c>
      <c r="BF645" s="6">
        <f t="shared" si="30"/>
        <v>46268</v>
      </c>
      <c r="BG645">
        <f t="shared" si="31"/>
        <v>-0.625</v>
      </c>
      <c r="BH645" t="str">
        <f t="shared" si="32"/>
        <v>COMPLY</v>
      </c>
      <c r="BI645" t="e">
        <f>VLOOKUP(H645,Sheet2!$A$1:$B$270,2,FALSE)</f>
        <v>#N/A</v>
      </c>
    </row>
    <row r="646" spans="1:61">
      <c r="A646">
        <v>733</v>
      </c>
      <c r="B646">
        <v>1002568520</v>
      </c>
      <c r="C646">
        <v>3</v>
      </c>
      <c r="D646" t="s">
        <v>45</v>
      </c>
      <c r="E646">
        <v>5</v>
      </c>
      <c r="F646" t="s">
        <v>210</v>
      </c>
      <c r="G646" t="s">
        <v>115</v>
      </c>
      <c r="H646" t="s">
        <v>395</v>
      </c>
      <c r="I646" t="s">
        <v>212</v>
      </c>
      <c r="J646" t="s">
        <v>213</v>
      </c>
      <c r="K646" t="s">
        <v>149</v>
      </c>
      <c r="M646" t="s">
        <v>76</v>
      </c>
      <c r="N646" t="s">
        <v>215</v>
      </c>
      <c r="O646" s="57">
        <v>46267.743425925924</v>
      </c>
      <c r="P646" s="57">
        <v>46267.774108796293</v>
      </c>
      <c r="Q646">
        <v>69380121</v>
      </c>
      <c r="S646">
        <v>172602203029</v>
      </c>
      <c r="T646" t="s">
        <v>1962</v>
      </c>
      <c r="U646" t="s">
        <v>1963</v>
      </c>
      <c r="V646" t="s">
        <v>1964</v>
      </c>
      <c r="Z646">
        <v>116.184251273825</v>
      </c>
      <c r="AA646">
        <v>-8.72128783291293</v>
      </c>
      <c r="AB646" t="s">
        <v>1965</v>
      </c>
      <c r="AC646" t="s">
        <v>284</v>
      </c>
      <c r="AL646" t="s">
        <v>217</v>
      </c>
      <c r="AM646" t="s">
        <v>1966</v>
      </c>
      <c r="AN646" t="s">
        <v>6</v>
      </c>
      <c r="AO646" s="57">
        <v>46062.746516203704</v>
      </c>
      <c r="AR646" t="s">
        <v>218</v>
      </c>
      <c r="AS646" t="s">
        <v>900</v>
      </c>
      <c r="AT646" t="s">
        <v>230</v>
      </c>
      <c r="AU646">
        <v>20260902</v>
      </c>
      <c r="AV646" t="s">
        <v>221</v>
      </c>
      <c r="AW646" t="s">
        <v>545</v>
      </c>
      <c r="AX646" t="s">
        <v>222</v>
      </c>
      <c r="BA646" s="57">
        <v>46267.291666666664</v>
      </c>
      <c r="BB646" t="s">
        <v>1966</v>
      </c>
      <c r="BC646">
        <v>2026</v>
      </c>
      <c r="BD646">
        <v>9</v>
      </c>
      <c r="BE646">
        <v>2</v>
      </c>
      <c r="BF646" s="6">
        <f t="shared" si="30"/>
        <v>46267</v>
      </c>
      <c r="BG646">
        <f t="shared" si="31"/>
        <v>-0.29166666666424135</v>
      </c>
      <c r="BH646" t="str">
        <f t="shared" si="32"/>
        <v>COMPLY</v>
      </c>
      <c r="BI646" t="str">
        <f>VLOOKUP(H646,Sheet2!$A$1:$B$270,2,FALSE)</f>
        <v>SELONG</v>
      </c>
    </row>
    <row r="647" spans="1:61">
      <c r="A647">
        <v>734</v>
      </c>
      <c r="B647">
        <v>1002568199</v>
      </c>
      <c r="C647">
        <v>3</v>
      </c>
      <c r="D647" t="s">
        <v>51</v>
      </c>
      <c r="E647">
        <v>4</v>
      </c>
      <c r="F647" t="s">
        <v>269</v>
      </c>
      <c r="G647" t="s">
        <v>1928</v>
      </c>
      <c r="H647" t="s">
        <v>1929</v>
      </c>
      <c r="I647" t="s">
        <v>212</v>
      </c>
      <c r="J647" t="s">
        <v>213</v>
      </c>
      <c r="K647" t="s">
        <v>149</v>
      </c>
      <c r="M647" t="s">
        <v>76</v>
      </c>
      <c r="N647" t="s">
        <v>215</v>
      </c>
      <c r="O647" s="57">
        <v>46267.659432870372</v>
      </c>
      <c r="P647" s="57">
        <v>46267.810370370367</v>
      </c>
      <c r="Q647">
        <v>69380564</v>
      </c>
      <c r="S647">
        <v>141569115883</v>
      </c>
      <c r="T647" t="s">
        <v>1967</v>
      </c>
      <c r="U647" t="s">
        <v>1968</v>
      </c>
      <c r="V647" t="s">
        <v>1969</v>
      </c>
      <c r="Z647">
        <v>111.529802027716</v>
      </c>
      <c r="AA647">
        <v>-6.9287640064710496</v>
      </c>
      <c r="AB647" t="s">
        <v>1970</v>
      </c>
      <c r="AC647" t="s">
        <v>285</v>
      </c>
      <c r="AL647" t="s">
        <v>217</v>
      </c>
      <c r="AM647" t="s">
        <v>1971</v>
      </c>
      <c r="AN647" t="s">
        <v>6</v>
      </c>
      <c r="AO647" s="57">
        <v>46062.663159722222</v>
      </c>
      <c r="AR647" t="s">
        <v>218</v>
      </c>
      <c r="AS647" t="s">
        <v>219</v>
      </c>
      <c r="AT647" t="s">
        <v>230</v>
      </c>
      <c r="AU647">
        <v>20260902</v>
      </c>
      <c r="AV647" t="s">
        <v>221</v>
      </c>
      <c r="AW647" t="s">
        <v>545</v>
      </c>
      <c r="AX647" t="s">
        <v>222</v>
      </c>
      <c r="BA647" s="57">
        <v>46267.291666666664</v>
      </c>
      <c r="BB647" t="s">
        <v>1971</v>
      </c>
      <c r="BC647">
        <v>2026</v>
      </c>
      <c r="BD647">
        <v>9</v>
      </c>
      <c r="BE647">
        <v>2</v>
      </c>
      <c r="BF647" s="6">
        <f t="shared" si="30"/>
        <v>46267</v>
      </c>
      <c r="BG647">
        <f t="shared" si="31"/>
        <v>-0.29166666666424135</v>
      </c>
      <c r="BH647" t="str">
        <f t="shared" si="32"/>
        <v>COMPLY</v>
      </c>
      <c r="BI647" t="e">
        <f>VLOOKUP(H647,Sheet2!$A$1:$B$270,2,FALSE)</f>
        <v>#N/A</v>
      </c>
    </row>
    <row r="648" spans="1:61">
      <c r="A648">
        <v>736</v>
      </c>
      <c r="B648">
        <v>1002568161</v>
      </c>
      <c r="C648">
        <v>3</v>
      </c>
      <c r="D648" t="s">
        <v>42</v>
      </c>
      <c r="E648">
        <v>5</v>
      </c>
      <c r="F648" t="s">
        <v>232</v>
      </c>
      <c r="G648" t="s">
        <v>106</v>
      </c>
      <c r="H648" t="s">
        <v>446</v>
      </c>
      <c r="I648" t="s">
        <v>212</v>
      </c>
      <c r="J648" t="s">
        <v>213</v>
      </c>
      <c r="K648" t="s">
        <v>149</v>
      </c>
      <c r="M648" t="s">
        <v>76</v>
      </c>
      <c r="N648" t="s">
        <v>215</v>
      </c>
      <c r="O648" s="57">
        <v>46267.653912037036</v>
      </c>
      <c r="P648" s="57">
        <v>46268.872210648151</v>
      </c>
      <c r="Q648">
        <v>69382472</v>
      </c>
      <c r="S648">
        <v>152746208711</v>
      </c>
      <c r="T648" t="s">
        <v>1528</v>
      </c>
      <c r="U648" t="s">
        <v>1529</v>
      </c>
      <c r="V648" t="s">
        <v>2901</v>
      </c>
      <c r="Z648">
        <v>112.592053413391</v>
      </c>
      <c r="AA648">
        <v>-7.6651713500788397</v>
      </c>
      <c r="AB648" t="s">
        <v>1530</v>
      </c>
      <c r="AC648" t="s">
        <v>229</v>
      </c>
      <c r="AL648" t="s">
        <v>217</v>
      </c>
      <c r="AM648" t="s">
        <v>2902</v>
      </c>
      <c r="AN648" t="s">
        <v>6</v>
      </c>
      <c r="AO648" s="57">
        <v>46062.663159722222</v>
      </c>
      <c r="AP648" s="57">
        <v>46269.333333333336</v>
      </c>
      <c r="AR648" t="s">
        <v>218</v>
      </c>
      <c r="AS648" t="s">
        <v>1510</v>
      </c>
      <c r="AT648" t="s">
        <v>230</v>
      </c>
      <c r="AU648">
        <v>20260903</v>
      </c>
      <c r="AV648" t="s">
        <v>221</v>
      </c>
      <c r="AW648" t="s">
        <v>545</v>
      </c>
      <c r="AX648" t="s">
        <v>222</v>
      </c>
      <c r="BA648" s="57">
        <v>46269.333333333336</v>
      </c>
      <c r="BB648" t="s">
        <v>2902</v>
      </c>
      <c r="BC648">
        <v>2026</v>
      </c>
      <c r="BD648">
        <v>9</v>
      </c>
      <c r="BE648">
        <v>3</v>
      </c>
      <c r="BF648" s="6">
        <f t="shared" si="30"/>
        <v>46268</v>
      </c>
      <c r="BG648">
        <f t="shared" si="31"/>
        <v>-1.3333333333357587</v>
      </c>
      <c r="BH648" t="str">
        <f t="shared" si="32"/>
        <v>COMPLY</v>
      </c>
      <c r="BI648" t="str">
        <f>VLOOKUP(H648,Sheet2!$A$1:$B$270,2,FALSE)</f>
        <v>PASURUAN</v>
      </c>
    </row>
    <row r="649" spans="1:61">
      <c r="A649">
        <v>737</v>
      </c>
      <c r="B649">
        <v>1002568195</v>
      </c>
      <c r="C649">
        <v>3</v>
      </c>
      <c r="D649" t="s">
        <v>59</v>
      </c>
      <c r="E649">
        <v>4</v>
      </c>
      <c r="F649" t="s">
        <v>242</v>
      </c>
      <c r="G649" t="s">
        <v>1638</v>
      </c>
      <c r="H649" t="s">
        <v>1639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46267.65828703704</v>
      </c>
      <c r="P649" s="57">
        <v>46268.585104166668</v>
      </c>
      <c r="Q649">
        <v>69382476</v>
      </c>
      <c r="S649">
        <v>142138510633</v>
      </c>
      <c r="T649" t="s">
        <v>1640</v>
      </c>
      <c r="U649" t="s">
        <v>1641</v>
      </c>
      <c r="V649" t="s">
        <v>1642</v>
      </c>
      <c r="Z649">
        <v>109.96678199999999</v>
      </c>
      <c r="AA649">
        <v>-7.7259229999999999</v>
      </c>
      <c r="AB649" t="s">
        <v>1643</v>
      </c>
      <c r="AC649" t="s">
        <v>236</v>
      </c>
      <c r="AL649" t="s">
        <v>217</v>
      </c>
      <c r="AM649" t="s">
        <v>1644</v>
      </c>
      <c r="AN649" t="s">
        <v>6</v>
      </c>
      <c r="AO649" s="57">
        <v>46062.663159722222</v>
      </c>
      <c r="AP649" s="57">
        <v>46268.541666666664</v>
      </c>
      <c r="AR649" t="s">
        <v>218</v>
      </c>
      <c r="AS649" t="s">
        <v>219</v>
      </c>
      <c r="AT649" t="s">
        <v>230</v>
      </c>
      <c r="AU649">
        <v>20260903</v>
      </c>
      <c r="AV649" t="s">
        <v>221</v>
      </c>
      <c r="AW649" t="s">
        <v>886</v>
      </c>
      <c r="AX649" t="s">
        <v>222</v>
      </c>
      <c r="BA649" s="57">
        <v>46268.541666666664</v>
      </c>
      <c r="BB649" t="s">
        <v>1644</v>
      </c>
      <c r="BC649">
        <v>2026</v>
      </c>
      <c r="BD649">
        <v>9</v>
      </c>
      <c r="BE649">
        <v>3</v>
      </c>
      <c r="BF649" s="6">
        <f t="shared" si="30"/>
        <v>46268</v>
      </c>
      <c r="BG649">
        <f t="shared" si="31"/>
        <v>-0.54166666666424135</v>
      </c>
      <c r="BH649" t="str">
        <f t="shared" si="32"/>
        <v>COMPLY</v>
      </c>
      <c r="BI649" t="e">
        <f>VLOOKUP(H649,Sheet2!$A$1:$B$270,2,FALSE)</f>
        <v>#N/A</v>
      </c>
    </row>
    <row r="650" spans="1:61">
      <c r="A650">
        <v>738</v>
      </c>
      <c r="B650">
        <v>1002567254</v>
      </c>
      <c r="C650">
        <v>3</v>
      </c>
      <c r="D650" t="s">
        <v>45</v>
      </c>
      <c r="E650">
        <v>5</v>
      </c>
      <c r="F650" t="s">
        <v>210</v>
      </c>
      <c r="G650" t="s">
        <v>118</v>
      </c>
      <c r="H650" t="s">
        <v>211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46267.4687037037</v>
      </c>
      <c r="P650" s="57">
        <v>46267.790925925925</v>
      </c>
      <c r="Q650">
        <v>69382185</v>
      </c>
      <c r="S650">
        <v>172606792375</v>
      </c>
      <c r="T650" t="s">
        <v>1972</v>
      </c>
      <c r="U650" t="s">
        <v>1973</v>
      </c>
      <c r="V650" t="s">
        <v>1974</v>
      </c>
      <c r="Z650">
        <v>117.43875325846901</v>
      </c>
      <c r="AA650">
        <v>-8.6440058563321909</v>
      </c>
      <c r="AB650" t="s">
        <v>1975</v>
      </c>
      <c r="AC650" t="s">
        <v>236</v>
      </c>
      <c r="AL650" t="s">
        <v>217</v>
      </c>
      <c r="AM650" t="s">
        <v>1976</v>
      </c>
      <c r="AN650" t="s">
        <v>6</v>
      </c>
      <c r="AO650" s="57">
        <v>46062.475937499999</v>
      </c>
      <c r="AP650" s="57">
        <v>46268.541666666664</v>
      </c>
      <c r="AR650" t="s">
        <v>218</v>
      </c>
      <c r="AS650" t="s">
        <v>219</v>
      </c>
      <c r="AT650" t="s">
        <v>220</v>
      </c>
      <c r="AU650">
        <v>20260902</v>
      </c>
      <c r="AV650" t="s">
        <v>221</v>
      </c>
      <c r="AW650" t="s">
        <v>1977</v>
      </c>
      <c r="AX650" t="s">
        <v>222</v>
      </c>
      <c r="BA650" s="57">
        <v>46268.541666666664</v>
      </c>
      <c r="BB650" t="s">
        <v>1976</v>
      </c>
      <c r="BC650">
        <v>2026</v>
      </c>
      <c r="BD650">
        <v>9</v>
      </c>
      <c r="BE650">
        <v>2</v>
      </c>
      <c r="BF650" s="6">
        <f t="shared" si="30"/>
        <v>46267</v>
      </c>
      <c r="BG650">
        <f t="shared" si="31"/>
        <v>-1.5416666666642413</v>
      </c>
      <c r="BH650" t="str">
        <f t="shared" si="32"/>
        <v>COMPLY</v>
      </c>
      <c r="BI650" t="str">
        <f>VLOOKUP(H650,Sheet2!$A$1:$B$270,2,FALSE)</f>
        <v>SUMBAWA</v>
      </c>
    </row>
    <row r="651" spans="1:61">
      <c r="A651">
        <v>739</v>
      </c>
      <c r="B651">
        <v>1002567273</v>
      </c>
      <c r="C651">
        <v>3</v>
      </c>
      <c r="D651" t="s">
        <v>59</v>
      </c>
      <c r="E651">
        <v>4</v>
      </c>
      <c r="F651" t="s">
        <v>242</v>
      </c>
      <c r="G651" t="s">
        <v>600</v>
      </c>
      <c r="H651" t="s">
        <v>601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46267.472870370373</v>
      </c>
      <c r="P651" s="57">
        <v>46268.647256944445</v>
      </c>
      <c r="Q651">
        <v>69382190</v>
      </c>
      <c r="S651">
        <v>141149112956</v>
      </c>
      <c r="T651" t="s">
        <v>2090</v>
      </c>
      <c r="U651" t="s">
        <v>2091</v>
      </c>
      <c r="V651" t="s">
        <v>2092</v>
      </c>
      <c r="Z651">
        <v>110.118285</v>
      </c>
      <c r="AA651">
        <v>-7.2858770000000002</v>
      </c>
      <c r="AB651" t="s">
        <v>2093</v>
      </c>
      <c r="AC651" t="s">
        <v>236</v>
      </c>
      <c r="AL651" t="s">
        <v>217</v>
      </c>
      <c r="AM651" t="s">
        <v>1123</v>
      </c>
      <c r="AN651" t="s">
        <v>6</v>
      </c>
      <c r="AO651" s="57">
        <v>46062.475937499999</v>
      </c>
      <c r="AP651" s="57">
        <v>46268.333333333336</v>
      </c>
      <c r="AR651" t="s">
        <v>218</v>
      </c>
      <c r="AS651" t="s">
        <v>919</v>
      </c>
      <c r="AT651" t="s">
        <v>230</v>
      </c>
      <c r="AU651">
        <v>20260903</v>
      </c>
      <c r="AV651" t="s">
        <v>221</v>
      </c>
      <c r="AW651" t="s">
        <v>2094</v>
      </c>
      <c r="AX651" t="s">
        <v>222</v>
      </c>
      <c r="BA651" s="57">
        <v>46268.333333333336</v>
      </c>
      <c r="BB651" t="s">
        <v>1123</v>
      </c>
      <c r="BC651">
        <v>2026</v>
      </c>
      <c r="BD651">
        <v>9</v>
      </c>
      <c r="BE651">
        <v>3</v>
      </c>
      <c r="BF651" s="6">
        <f t="shared" si="30"/>
        <v>46268</v>
      </c>
      <c r="BG651">
        <f t="shared" si="31"/>
        <v>-0.33333333333575865</v>
      </c>
      <c r="BH651" t="str">
        <f t="shared" si="32"/>
        <v>COMPLY</v>
      </c>
      <c r="BI651" t="e">
        <f>VLOOKUP(H651,Sheet2!$A$1:$B$270,2,FALSE)</f>
        <v>#N/A</v>
      </c>
    </row>
    <row r="652" spans="1:61">
      <c r="A652">
        <v>740</v>
      </c>
      <c r="B652">
        <v>1002566584</v>
      </c>
      <c r="C652">
        <v>3</v>
      </c>
      <c r="D652" t="s">
        <v>45</v>
      </c>
      <c r="E652">
        <v>5</v>
      </c>
      <c r="F652" t="s">
        <v>113</v>
      </c>
      <c r="G652" t="s">
        <v>117</v>
      </c>
      <c r="H652" t="s">
        <v>456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46267.325659722221</v>
      </c>
      <c r="P652" s="57">
        <v>46268.74591435185</v>
      </c>
      <c r="Q652">
        <v>69381908</v>
      </c>
      <c r="S652">
        <v>172508209056</v>
      </c>
      <c r="T652" t="s">
        <v>2095</v>
      </c>
      <c r="U652" t="s">
        <v>2096</v>
      </c>
      <c r="V652" t="s">
        <v>2097</v>
      </c>
      <c r="Z652">
        <v>122.20816145767201</v>
      </c>
      <c r="AA652">
        <v>-8.6204345178180599</v>
      </c>
      <c r="AB652" t="s">
        <v>2098</v>
      </c>
      <c r="AC652" t="s">
        <v>236</v>
      </c>
      <c r="AL652" t="s">
        <v>217</v>
      </c>
      <c r="AM652" t="s">
        <v>2050</v>
      </c>
      <c r="AN652" t="s">
        <v>6</v>
      </c>
      <c r="AO652" s="57">
        <v>46062.329884259256</v>
      </c>
      <c r="AP652" s="57">
        <v>46268.333333333336</v>
      </c>
      <c r="AR652" t="s">
        <v>218</v>
      </c>
      <c r="AS652" t="s">
        <v>219</v>
      </c>
      <c r="AT652" t="s">
        <v>230</v>
      </c>
      <c r="AU652">
        <v>20260903</v>
      </c>
      <c r="AV652" t="s">
        <v>221</v>
      </c>
      <c r="AW652" t="s">
        <v>831</v>
      </c>
      <c r="AX652" t="s">
        <v>222</v>
      </c>
      <c r="BA652" s="57">
        <v>46268.333333333336</v>
      </c>
      <c r="BB652" t="s">
        <v>2050</v>
      </c>
      <c r="BC652">
        <v>2026</v>
      </c>
      <c r="BD652">
        <v>9</v>
      </c>
      <c r="BE652">
        <v>3</v>
      </c>
      <c r="BF652" s="6">
        <f t="shared" si="30"/>
        <v>46268</v>
      </c>
      <c r="BG652">
        <f t="shared" si="31"/>
        <v>-0.33333333333575865</v>
      </c>
      <c r="BH652" t="str">
        <f t="shared" si="32"/>
        <v>COMPLY</v>
      </c>
      <c r="BI652" t="str">
        <f>VLOOKUP(H652,Sheet2!$A$1:$B$270,2,FALSE)</f>
        <v>MAUMERE</v>
      </c>
    </row>
    <row r="653" spans="1:61">
      <c r="A653">
        <v>741</v>
      </c>
      <c r="B653">
        <v>1002566583</v>
      </c>
      <c r="C653">
        <v>3</v>
      </c>
      <c r="D653" t="s">
        <v>45</v>
      </c>
      <c r="E653">
        <v>5</v>
      </c>
      <c r="F653" t="s">
        <v>210</v>
      </c>
      <c r="G653" t="s">
        <v>112</v>
      </c>
      <c r="H653" t="s">
        <v>263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46267.325659722221</v>
      </c>
      <c r="P653" s="57">
        <v>46269.327256944445</v>
      </c>
      <c r="Q653">
        <v>69381910</v>
      </c>
      <c r="S653">
        <v>172601797567</v>
      </c>
      <c r="T653" t="s">
        <v>2182</v>
      </c>
      <c r="U653" t="s">
        <v>2183</v>
      </c>
      <c r="V653" t="s">
        <v>2184</v>
      </c>
      <c r="Z653">
        <v>116.13445488865599</v>
      </c>
      <c r="AA653">
        <v>-8.5917912971272994</v>
      </c>
      <c r="AB653" t="s">
        <v>2185</v>
      </c>
      <c r="AC653" t="s">
        <v>236</v>
      </c>
      <c r="AL653" t="s">
        <v>217</v>
      </c>
      <c r="AM653" t="s">
        <v>2186</v>
      </c>
      <c r="AN653" t="s">
        <v>6</v>
      </c>
      <c r="AO653" s="57">
        <v>46062.329884259256</v>
      </c>
      <c r="AP653" s="57">
        <v>46269.333333333336</v>
      </c>
      <c r="AR653" t="s">
        <v>218</v>
      </c>
      <c r="AS653" t="s">
        <v>219</v>
      </c>
      <c r="AT653" t="s">
        <v>230</v>
      </c>
      <c r="AU653">
        <v>20260904</v>
      </c>
      <c r="AV653" t="s">
        <v>221</v>
      </c>
      <c r="AW653" t="s">
        <v>883</v>
      </c>
      <c r="AX653" t="s">
        <v>222</v>
      </c>
      <c r="BA653" s="57">
        <v>46269.333333333336</v>
      </c>
      <c r="BB653" t="s">
        <v>2186</v>
      </c>
      <c r="BC653">
        <v>2026</v>
      </c>
      <c r="BD653">
        <v>9</v>
      </c>
      <c r="BE653">
        <v>4</v>
      </c>
      <c r="BF653" s="6">
        <f t="shared" si="30"/>
        <v>46269</v>
      </c>
      <c r="BG653">
        <f t="shared" si="31"/>
        <v>-0.33333333333575865</v>
      </c>
      <c r="BH653" t="str">
        <f t="shared" si="32"/>
        <v>COMPLY</v>
      </c>
      <c r="BI653" t="str">
        <f>VLOOKUP(H653,Sheet2!$A$1:$B$270,2,FALSE)</f>
        <v>MATARAM</v>
      </c>
    </row>
    <row r="654" spans="1:61">
      <c r="A654">
        <v>742</v>
      </c>
      <c r="B654">
        <v>1002567272</v>
      </c>
      <c r="C654">
        <v>3</v>
      </c>
      <c r="D654" t="s">
        <v>42</v>
      </c>
      <c r="E654">
        <v>5</v>
      </c>
      <c r="F654" t="s">
        <v>102</v>
      </c>
      <c r="G654" t="s">
        <v>108</v>
      </c>
      <c r="H654" t="s">
        <v>383</v>
      </c>
      <c r="I654" t="s">
        <v>212</v>
      </c>
      <c r="J654" t="s">
        <v>213</v>
      </c>
      <c r="K654" t="s">
        <v>149</v>
      </c>
      <c r="M654" t="s">
        <v>76</v>
      </c>
      <c r="N654" t="s">
        <v>215</v>
      </c>
      <c r="O654" s="57">
        <v>46267.473587962966</v>
      </c>
      <c r="P654" s="57">
        <v>46267.659363425926</v>
      </c>
      <c r="Q654">
        <v>69378939</v>
      </c>
      <c r="S654">
        <v>152506219280</v>
      </c>
      <c r="T654" t="s">
        <v>1978</v>
      </c>
      <c r="U654" t="s">
        <v>1979</v>
      </c>
      <c r="V654" t="s">
        <v>1980</v>
      </c>
      <c r="Z654">
        <v>113.9500961</v>
      </c>
      <c r="AA654">
        <v>-7.7049265</v>
      </c>
      <c r="AB654" t="s">
        <v>1981</v>
      </c>
      <c r="AC654" t="s">
        <v>229</v>
      </c>
      <c r="AL654" t="s">
        <v>217</v>
      </c>
      <c r="AM654" t="s">
        <v>1982</v>
      </c>
      <c r="AN654" t="s">
        <v>6</v>
      </c>
      <c r="AO654" s="57">
        <v>46062.475937499999</v>
      </c>
      <c r="AR654" t="s">
        <v>218</v>
      </c>
      <c r="AS654" t="s">
        <v>108</v>
      </c>
      <c r="AT654" t="s">
        <v>230</v>
      </c>
      <c r="AU654">
        <v>20260902</v>
      </c>
      <c r="AV654" t="s">
        <v>221</v>
      </c>
      <c r="AW654" t="s">
        <v>567</v>
      </c>
      <c r="AX654" t="s">
        <v>222</v>
      </c>
      <c r="BA654" s="57">
        <v>46267.291666666664</v>
      </c>
      <c r="BB654" t="s">
        <v>1982</v>
      </c>
      <c r="BC654">
        <v>2026</v>
      </c>
      <c r="BD654">
        <v>9</v>
      </c>
      <c r="BE654">
        <v>2</v>
      </c>
      <c r="BF654" s="6">
        <f t="shared" si="30"/>
        <v>46267</v>
      </c>
      <c r="BG654">
        <f t="shared" si="31"/>
        <v>-0.29166666666424135</v>
      </c>
      <c r="BH654" t="str">
        <f t="shared" si="32"/>
        <v>COMPLY</v>
      </c>
      <c r="BI654" t="str">
        <f>VLOOKUP(H654,Sheet2!$A$1:$B$270,2,FALSE)</f>
        <v>BANYUWANGI</v>
      </c>
    </row>
    <row r="655" spans="1:61">
      <c r="A655">
        <v>745</v>
      </c>
      <c r="B655">
        <v>1002567574</v>
      </c>
      <c r="C655">
        <v>3</v>
      </c>
      <c r="D655" t="s">
        <v>59</v>
      </c>
      <c r="E655">
        <v>4</v>
      </c>
      <c r="F655" t="s">
        <v>242</v>
      </c>
      <c r="G655" t="s">
        <v>1540</v>
      </c>
      <c r="H655" t="s">
        <v>1541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46267.554131944446</v>
      </c>
      <c r="P655" s="57">
        <v>46267.756458333337</v>
      </c>
      <c r="Q655">
        <v>69382313</v>
      </c>
      <c r="S655">
        <v>141373127586</v>
      </c>
      <c r="T655" t="s">
        <v>1983</v>
      </c>
      <c r="U655" t="s">
        <v>1984</v>
      </c>
      <c r="V655" t="s">
        <v>1985</v>
      </c>
      <c r="Z655">
        <v>109.94586099999999</v>
      </c>
      <c r="AA655">
        <v>-7.3257209999999997</v>
      </c>
      <c r="AB655" t="s">
        <v>1986</v>
      </c>
      <c r="AC655" t="s">
        <v>236</v>
      </c>
      <c r="AL655" t="s">
        <v>217</v>
      </c>
      <c r="AM655" t="s">
        <v>1976</v>
      </c>
      <c r="AN655" t="s">
        <v>6</v>
      </c>
      <c r="AO655" s="57">
        <v>46062.559687499997</v>
      </c>
      <c r="AP655" s="57">
        <v>46268.541666666664</v>
      </c>
      <c r="AR655" t="s">
        <v>218</v>
      </c>
      <c r="AS655" t="s">
        <v>219</v>
      </c>
      <c r="AT655" t="s">
        <v>230</v>
      </c>
      <c r="AU655">
        <v>20260902</v>
      </c>
      <c r="AV655" t="s">
        <v>221</v>
      </c>
      <c r="AW655" t="s">
        <v>886</v>
      </c>
      <c r="AX655" t="s">
        <v>222</v>
      </c>
      <c r="BA655" s="57">
        <v>46268.541666666664</v>
      </c>
      <c r="BB655" t="s">
        <v>1976</v>
      </c>
      <c r="BC655">
        <v>2026</v>
      </c>
      <c r="BD655">
        <v>9</v>
      </c>
      <c r="BE655">
        <v>2</v>
      </c>
      <c r="BF655" s="6">
        <f t="shared" si="30"/>
        <v>46267</v>
      </c>
      <c r="BG655">
        <f t="shared" si="31"/>
        <v>-1.5416666666642413</v>
      </c>
      <c r="BH655" t="str">
        <f t="shared" si="32"/>
        <v>COMPLY</v>
      </c>
      <c r="BI655" t="e">
        <f>VLOOKUP(H655,Sheet2!$A$1:$B$270,2,FALSE)</f>
        <v>#N/A</v>
      </c>
    </row>
    <row r="656" spans="1:61">
      <c r="A656">
        <v>746</v>
      </c>
      <c r="B656">
        <v>1002567365</v>
      </c>
      <c r="C656">
        <v>3</v>
      </c>
      <c r="D656" t="s">
        <v>55</v>
      </c>
      <c r="E656">
        <v>5</v>
      </c>
      <c r="F656" t="s">
        <v>261</v>
      </c>
      <c r="G656" t="s">
        <v>128</v>
      </c>
      <c r="H656" t="s">
        <v>352</v>
      </c>
      <c r="I656" t="s">
        <v>212</v>
      </c>
      <c r="J656" t="s">
        <v>213</v>
      </c>
      <c r="K656" t="s">
        <v>149</v>
      </c>
      <c r="M656" t="s">
        <v>76</v>
      </c>
      <c r="N656" t="s">
        <v>215</v>
      </c>
      <c r="O656" s="57">
        <v>46267.497094907405</v>
      </c>
      <c r="P656" s="57">
        <v>46268.735763888886</v>
      </c>
      <c r="Q656">
        <v>69382219</v>
      </c>
      <c r="S656">
        <v>152412249119</v>
      </c>
      <c r="T656" t="s">
        <v>1870</v>
      </c>
      <c r="U656" t="s">
        <v>1871</v>
      </c>
      <c r="V656" t="s">
        <v>2903</v>
      </c>
      <c r="Z656">
        <v>112.65946</v>
      </c>
      <c r="AA656">
        <v>-7.2757240000000003</v>
      </c>
      <c r="AB656" t="s">
        <v>1872</v>
      </c>
      <c r="AC656" t="s">
        <v>229</v>
      </c>
      <c r="AL656" t="s">
        <v>217</v>
      </c>
      <c r="AM656" t="s">
        <v>2883</v>
      </c>
      <c r="AN656" t="s">
        <v>6</v>
      </c>
      <c r="AO656" s="57">
        <v>46062.506898148145</v>
      </c>
      <c r="AP656" s="57">
        <v>46269.333333333336</v>
      </c>
      <c r="AR656" t="s">
        <v>218</v>
      </c>
      <c r="AS656" t="s">
        <v>594</v>
      </c>
      <c r="AT656" t="s">
        <v>230</v>
      </c>
      <c r="AU656">
        <v>20260903</v>
      </c>
      <c r="AV656" t="s">
        <v>221</v>
      </c>
      <c r="AW656" t="s">
        <v>545</v>
      </c>
      <c r="AX656" t="s">
        <v>222</v>
      </c>
      <c r="BA656" s="57">
        <v>46269.333333333336</v>
      </c>
      <c r="BB656" t="s">
        <v>2883</v>
      </c>
      <c r="BC656">
        <v>2026</v>
      </c>
      <c r="BD656">
        <v>9</v>
      </c>
      <c r="BE656">
        <v>3</v>
      </c>
      <c r="BF656" s="6">
        <f t="shared" si="30"/>
        <v>46268</v>
      </c>
      <c r="BG656">
        <f t="shared" si="31"/>
        <v>-1.3333333333357587</v>
      </c>
      <c r="BH656" t="str">
        <f t="shared" si="32"/>
        <v>COMPLY</v>
      </c>
      <c r="BI656" t="str">
        <f>VLOOKUP(H656,Sheet2!$A$1:$B$270,2,FALSE)</f>
        <v>SURABAYA UTARA</v>
      </c>
    </row>
    <row r="657" spans="1:61">
      <c r="A657">
        <v>747</v>
      </c>
      <c r="B657">
        <v>1002567556</v>
      </c>
      <c r="C657">
        <v>3</v>
      </c>
      <c r="D657" t="s">
        <v>59</v>
      </c>
      <c r="E657">
        <v>4</v>
      </c>
      <c r="F657" t="s">
        <v>549</v>
      </c>
      <c r="G657" t="s">
        <v>582</v>
      </c>
      <c r="H657" t="s">
        <v>835</v>
      </c>
      <c r="I657" t="s">
        <v>212</v>
      </c>
      <c r="J657" t="s">
        <v>213</v>
      </c>
      <c r="K657" t="s">
        <v>149</v>
      </c>
      <c r="M657" t="s">
        <v>76</v>
      </c>
      <c r="N657" t="s">
        <v>215</v>
      </c>
      <c r="O657" s="57">
        <v>46267.554293981484</v>
      </c>
      <c r="P657" s="57">
        <v>46269.967534722222</v>
      </c>
      <c r="Q657">
        <v>69382299</v>
      </c>
      <c r="R657">
        <v>2742250681</v>
      </c>
      <c r="S657">
        <v>146113146876</v>
      </c>
      <c r="T657" t="s">
        <v>1531</v>
      </c>
      <c r="U657" t="s">
        <v>5195</v>
      </c>
      <c r="V657" t="s">
        <v>2619</v>
      </c>
      <c r="Z657">
        <v>110.3612481</v>
      </c>
      <c r="AA657">
        <v>-7.7611556000000004</v>
      </c>
      <c r="AB657" t="s">
        <v>1532</v>
      </c>
      <c r="AC657" t="s">
        <v>284</v>
      </c>
      <c r="AL657" t="s">
        <v>217</v>
      </c>
      <c r="AM657" t="s">
        <v>2620</v>
      </c>
      <c r="AN657" t="s">
        <v>6</v>
      </c>
      <c r="AO657" s="57">
        <v>46062.559687499997</v>
      </c>
      <c r="AP657" s="57">
        <v>46269.625</v>
      </c>
      <c r="AR657" t="s">
        <v>218</v>
      </c>
      <c r="AS657" t="s">
        <v>219</v>
      </c>
      <c r="AT657" t="s">
        <v>230</v>
      </c>
      <c r="AU657">
        <v>20260904</v>
      </c>
      <c r="AV657" t="s">
        <v>221</v>
      </c>
      <c r="AW657" t="s">
        <v>545</v>
      </c>
      <c r="AX657" t="s">
        <v>222</v>
      </c>
      <c r="BA657" s="57">
        <v>46269.625</v>
      </c>
      <c r="BB657" t="s">
        <v>2620</v>
      </c>
      <c r="BC657">
        <v>2026</v>
      </c>
      <c r="BD657">
        <v>9</v>
      </c>
      <c r="BE657">
        <v>4</v>
      </c>
      <c r="BF657" s="6">
        <f t="shared" si="30"/>
        <v>46269</v>
      </c>
      <c r="BG657">
        <f t="shared" si="31"/>
        <v>-0.625</v>
      </c>
      <c r="BH657" t="str">
        <f t="shared" si="32"/>
        <v>COMPLY</v>
      </c>
      <c r="BI657" t="e">
        <f>VLOOKUP(H657,Sheet2!$A$1:$B$270,2,FALSE)</f>
        <v>#N/A</v>
      </c>
    </row>
    <row r="658" spans="1:61">
      <c r="A658">
        <v>748</v>
      </c>
      <c r="B658">
        <v>1002567595</v>
      </c>
      <c r="C658">
        <v>3</v>
      </c>
      <c r="D658" t="s">
        <v>38</v>
      </c>
      <c r="E658">
        <v>5</v>
      </c>
      <c r="F658" t="s">
        <v>92</v>
      </c>
      <c r="G658" t="s">
        <v>94</v>
      </c>
      <c r="H658" t="s">
        <v>452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46267.558287037034</v>
      </c>
      <c r="P658" s="57">
        <v>46268.621539351851</v>
      </c>
      <c r="Q658">
        <v>69382331</v>
      </c>
      <c r="S658">
        <v>152605224195</v>
      </c>
      <c r="T658" t="s">
        <v>1655</v>
      </c>
      <c r="U658" t="s">
        <v>1656</v>
      </c>
      <c r="V658" t="s">
        <v>1657</v>
      </c>
      <c r="Z658">
        <v>111.35494136219199</v>
      </c>
      <c r="AA658">
        <v>-7.4455752915795799</v>
      </c>
      <c r="AB658" t="s">
        <v>1658</v>
      </c>
      <c r="AC658" t="s">
        <v>236</v>
      </c>
      <c r="AL658" t="s">
        <v>217</v>
      </c>
      <c r="AM658" t="s">
        <v>1659</v>
      </c>
      <c r="AN658" t="s">
        <v>6</v>
      </c>
      <c r="AO658" s="57">
        <v>46062.559687499997</v>
      </c>
      <c r="AP658" s="57">
        <v>46268.541666666664</v>
      </c>
      <c r="AR658" t="s">
        <v>218</v>
      </c>
      <c r="AS658" t="s">
        <v>219</v>
      </c>
      <c r="AT658" t="s">
        <v>344</v>
      </c>
      <c r="AU658">
        <v>20260903</v>
      </c>
      <c r="AV658" t="s">
        <v>221</v>
      </c>
      <c r="AW658" t="s">
        <v>1660</v>
      </c>
      <c r="AX658" t="s">
        <v>222</v>
      </c>
      <c r="BA658" s="57">
        <v>46268.541666666664</v>
      </c>
      <c r="BB658" t="s">
        <v>1659</v>
      </c>
      <c r="BC658">
        <v>2026</v>
      </c>
      <c r="BD658">
        <v>9</v>
      </c>
      <c r="BE658">
        <v>3</v>
      </c>
      <c r="BF658" s="6">
        <f t="shared" si="30"/>
        <v>46268</v>
      </c>
      <c r="BG658">
        <f t="shared" si="31"/>
        <v>-0.54166666666424135</v>
      </c>
      <c r="BH658" t="str">
        <f t="shared" si="32"/>
        <v>COMPLY</v>
      </c>
      <c r="BI658" t="str">
        <f>VLOOKUP(H658,Sheet2!$A$1:$B$270,2,FALSE)</f>
        <v>MADIUN</v>
      </c>
    </row>
    <row r="659" spans="1:61">
      <c r="A659">
        <v>751</v>
      </c>
      <c r="B659">
        <v>1002567634</v>
      </c>
      <c r="C659">
        <v>3</v>
      </c>
      <c r="D659" t="s">
        <v>55</v>
      </c>
      <c r="E659">
        <v>5</v>
      </c>
      <c r="F659" t="s">
        <v>261</v>
      </c>
      <c r="G659" t="s">
        <v>125</v>
      </c>
      <c r="H659" t="s">
        <v>405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46267.565243055556</v>
      </c>
      <c r="P659" s="57">
        <v>46268.55840277778</v>
      </c>
      <c r="Q659">
        <v>69382344</v>
      </c>
      <c r="S659">
        <v>152433910150</v>
      </c>
      <c r="T659" t="s">
        <v>1661</v>
      </c>
      <c r="U659" t="s">
        <v>1662</v>
      </c>
      <c r="V659" t="s">
        <v>1663</v>
      </c>
      <c r="Z659">
        <v>112.42066059261499</v>
      </c>
      <c r="AA659">
        <v>-7.1230848578334101</v>
      </c>
      <c r="AB659" t="s">
        <v>1664</v>
      </c>
      <c r="AC659" t="s">
        <v>216</v>
      </c>
      <c r="AL659" t="s">
        <v>217</v>
      </c>
      <c r="AM659" t="s">
        <v>1665</v>
      </c>
      <c r="AN659" t="s">
        <v>6</v>
      </c>
      <c r="AO659" s="57">
        <v>46062.569467592592</v>
      </c>
      <c r="AP659" s="57">
        <v>46268.458333333336</v>
      </c>
      <c r="AR659" t="s">
        <v>218</v>
      </c>
      <c r="AS659" t="s">
        <v>125</v>
      </c>
      <c r="AT659" t="s">
        <v>230</v>
      </c>
      <c r="AU659">
        <v>20260903</v>
      </c>
      <c r="AV659" t="s">
        <v>221</v>
      </c>
      <c r="AW659" t="s">
        <v>885</v>
      </c>
      <c r="AX659" t="s">
        <v>222</v>
      </c>
      <c r="BA659" s="57">
        <v>46268.458333333336</v>
      </c>
      <c r="BB659" t="s">
        <v>1665</v>
      </c>
      <c r="BC659">
        <v>2026</v>
      </c>
      <c r="BD659">
        <v>9</v>
      </c>
      <c r="BE659">
        <v>3</v>
      </c>
      <c r="BF659" s="6">
        <f t="shared" si="30"/>
        <v>46268</v>
      </c>
      <c r="BG659">
        <f t="shared" si="31"/>
        <v>-0.45833333333575865</v>
      </c>
      <c r="BH659" t="str">
        <f t="shared" si="32"/>
        <v>COMPLY</v>
      </c>
      <c r="BI659" t="str">
        <f>VLOOKUP(H659,Sheet2!$A$1:$B$270,2,FALSE)</f>
        <v>GRESIK</v>
      </c>
    </row>
    <row r="660" spans="1:61">
      <c r="A660">
        <v>752</v>
      </c>
      <c r="B660">
        <v>1002567613</v>
      </c>
      <c r="C660">
        <v>3</v>
      </c>
      <c r="D660" t="s">
        <v>42</v>
      </c>
      <c r="E660">
        <v>5</v>
      </c>
      <c r="F660" t="s">
        <v>232</v>
      </c>
      <c r="G660" t="s">
        <v>105</v>
      </c>
      <c r="H660" t="s">
        <v>370</v>
      </c>
      <c r="I660" t="s">
        <v>212</v>
      </c>
      <c r="J660" t="s">
        <v>213</v>
      </c>
      <c r="K660" t="s">
        <v>149</v>
      </c>
      <c r="M660" t="s">
        <v>76</v>
      </c>
      <c r="N660" t="s">
        <v>215</v>
      </c>
      <c r="O660" s="57">
        <v>46267.562974537039</v>
      </c>
      <c r="P660" s="57">
        <v>46268.758263888885</v>
      </c>
      <c r="Q660">
        <v>69382338</v>
      </c>
      <c r="S660">
        <v>152329214727</v>
      </c>
      <c r="T660" t="s">
        <v>1666</v>
      </c>
      <c r="U660" t="s">
        <v>1667</v>
      </c>
      <c r="V660" t="s">
        <v>1668</v>
      </c>
      <c r="Z660">
        <v>112.45543619999999</v>
      </c>
      <c r="AA660">
        <v>-7.5968659000000001</v>
      </c>
      <c r="AB660" t="s">
        <v>1669</v>
      </c>
      <c r="AC660" t="s">
        <v>229</v>
      </c>
      <c r="AL660" t="s">
        <v>217</v>
      </c>
      <c r="AM660" t="s">
        <v>1670</v>
      </c>
      <c r="AN660" t="s">
        <v>6</v>
      </c>
      <c r="AO660" s="57">
        <v>46062.569467592592</v>
      </c>
      <c r="AP660" s="57">
        <v>46268.458333333336</v>
      </c>
      <c r="AR660" t="s">
        <v>218</v>
      </c>
      <c r="AS660" t="s">
        <v>105</v>
      </c>
      <c r="AT660" t="s">
        <v>220</v>
      </c>
      <c r="AU660">
        <v>20260903</v>
      </c>
      <c r="AV660" t="s">
        <v>221</v>
      </c>
      <c r="AW660" t="s">
        <v>1671</v>
      </c>
      <c r="AX660" t="s">
        <v>222</v>
      </c>
      <c r="BA660" s="57">
        <v>46268.458333333336</v>
      </c>
      <c r="BB660" t="s">
        <v>1670</v>
      </c>
      <c r="BC660">
        <v>2026</v>
      </c>
      <c r="BD660">
        <v>9</v>
      </c>
      <c r="BE660">
        <v>3</v>
      </c>
      <c r="BF660" s="6">
        <f t="shared" si="30"/>
        <v>46268</v>
      </c>
      <c r="BG660">
        <f t="shared" si="31"/>
        <v>-0.45833333333575865</v>
      </c>
      <c r="BH660" t="str">
        <f t="shared" si="32"/>
        <v>COMPLY</v>
      </c>
      <c r="BI660" t="str">
        <f>VLOOKUP(H660,Sheet2!$A$1:$B$270,2,FALSE)</f>
        <v>MOJOKERTO</v>
      </c>
    </row>
    <row r="661" spans="1:61">
      <c r="A661">
        <v>754</v>
      </c>
      <c r="B661">
        <v>1002568118</v>
      </c>
      <c r="C661">
        <v>3</v>
      </c>
      <c r="D661" t="s">
        <v>45</v>
      </c>
      <c r="E661">
        <v>5</v>
      </c>
      <c r="F661" t="s">
        <v>210</v>
      </c>
      <c r="G661" t="s">
        <v>116</v>
      </c>
      <c r="H661" t="s">
        <v>268</v>
      </c>
      <c r="I661" t="s">
        <v>212</v>
      </c>
      <c r="J661" t="s">
        <v>213</v>
      </c>
      <c r="K661" t="s">
        <v>149</v>
      </c>
      <c r="M661" t="s">
        <v>76</v>
      </c>
      <c r="N661" t="s">
        <v>215</v>
      </c>
      <c r="O661" s="57">
        <v>46267.648148148146</v>
      </c>
      <c r="P661" s="57">
        <v>46267.741412037038</v>
      </c>
      <c r="Q661">
        <v>69377665</v>
      </c>
      <c r="S661">
        <v>172604214274</v>
      </c>
      <c r="T661" t="s">
        <v>1987</v>
      </c>
      <c r="U661" t="s">
        <v>1988</v>
      </c>
      <c r="V661" t="s">
        <v>1989</v>
      </c>
      <c r="Z661">
        <v>116.07989259999999</v>
      </c>
      <c r="AA661">
        <v>-8.3576961999999995</v>
      </c>
      <c r="AB661" t="s">
        <v>1990</v>
      </c>
      <c r="AC661" t="s">
        <v>216</v>
      </c>
      <c r="AL661" t="s">
        <v>217</v>
      </c>
      <c r="AM661" t="s">
        <v>1991</v>
      </c>
      <c r="AN661" t="s">
        <v>6</v>
      </c>
      <c r="AO661" s="57">
        <v>46062.652743055558</v>
      </c>
      <c r="AR661" t="s">
        <v>218</v>
      </c>
      <c r="AS661" t="s">
        <v>911</v>
      </c>
      <c r="AT661" t="s">
        <v>230</v>
      </c>
      <c r="AU661">
        <v>20260902</v>
      </c>
      <c r="AV661" t="s">
        <v>221</v>
      </c>
      <c r="AW661" t="s">
        <v>544</v>
      </c>
      <c r="AX661" t="s">
        <v>222</v>
      </c>
      <c r="BA661" s="57">
        <v>46267.291666666664</v>
      </c>
      <c r="BB661" t="s">
        <v>1991</v>
      </c>
      <c r="BC661">
        <v>2026</v>
      </c>
      <c r="BD661">
        <v>9</v>
      </c>
      <c r="BE661">
        <v>2</v>
      </c>
      <c r="BF661" s="6">
        <f t="shared" si="30"/>
        <v>46267</v>
      </c>
      <c r="BG661">
        <f t="shared" si="31"/>
        <v>-0.29166666666424135</v>
      </c>
      <c r="BH661" t="str">
        <f t="shared" si="32"/>
        <v>COMPLY</v>
      </c>
      <c r="BI661" t="str">
        <f>VLOOKUP(H661,Sheet2!$A$1:$B$270,2,FALSE)</f>
        <v>SELONG</v>
      </c>
    </row>
    <row r="662" spans="1:61">
      <c r="A662">
        <v>755</v>
      </c>
      <c r="B662">
        <v>1002567606</v>
      </c>
      <c r="C662">
        <v>3</v>
      </c>
      <c r="D662" t="s">
        <v>38</v>
      </c>
      <c r="E662">
        <v>5</v>
      </c>
      <c r="F662" t="s">
        <v>92</v>
      </c>
      <c r="G662" t="s">
        <v>94</v>
      </c>
      <c r="H662" t="s">
        <v>452</v>
      </c>
      <c r="I662" t="s">
        <v>212</v>
      </c>
      <c r="J662" t="s">
        <v>213</v>
      </c>
      <c r="K662" t="s">
        <v>149</v>
      </c>
      <c r="L662" t="s">
        <v>214</v>
      </c>
      <c r="M662" t="s">
        <v>76</v>
      </c>
      <c r="N662" t="s">
        <v>215</v>
      </c>
      <c r="O662" s="57">
        <v>46267.560370370367</v>
      </c>
      <c r="P662" s="57">
        <v>46268.644120370373</v>
      </c>
      <c r="Q662">
        <v>69382335</v>
      </c>
      <c r="S662">
        <v>152605224196</v>
      </c>
      <c r="T662" t="s">
        <v>1672</v>
      </c>
      <c r="U662" t="s">
        <v>1656</v>
      </c>
      <c r="V662" t="s">
        <v>1673</v>
      </c>
      <c r="Z662">
        <v>111.354450924052</v>
      </c>
      <c r="AA662">
        <v>-7.4457019480741398</v>
      </c>
      <c r="AB662" t="s">
        <v>1674</v>
      </c>
      <c r="AC662" t="s">
        <v>236</v>
      </c>
      <c r="AL662" t="s">
        <v>217</v>
      </c>
      <c r="AM662" t="s">
        <v>1659</v>
      </c>
      <c r="AN662" t="s">
        <v>6</v>
      </c>
      <c r="AO662" s="57">
        <v>46062.569467592592</v>
      </c>
      <c r="AP662" s="57">
        <v>46268.541666666664</v>
      </c>
      <c r="AR662" t="s">
        <v>218</v>
      </c>
      <c r="AS662" t="s">
        <v>219</v>
      </c>
      <c r="AT662" t="s">
        <v>344</v>
      </c>
      <c r="AU662">
        <v>20260903</v>
      </c>
      <c r="AV662" t="s">
        <v>221</v>
      </c>
      <c r="AW662" t="s">
        <v>1660</v>
      </c>
      <c r="AX662" t="s">
        <v>222</v>
      </c>
      <c r="BA662" s="57">
        <v>46268.541666666664</v>
      </c>
      <c r="BB662" t="s">
        <v>1659</v>
      </c>
      <c r="BC662">
        <v>2026</v>
      </c>
      <c r="BD662">
        <v>9</v>
      </c>
      <c r="BE662">
        <v>3</v>
      </c>
      <c r="BF662" s="6">
        <f t="shared" si="30"/>
        <v>46268</v>
      </c>
      <c r="BG662">
        <f t="shared" si="31"/>
        <v>-0.54166666666424135</v>
      </c>
      <c r="BH662" t="str">
        <f t="shared" si="32"/>
        <v>COMPLY</v>
      </c>
      <c r="BI662" t="str">
        <f>VLOOKUP(H662,Sheet2!$A$1:$B$270,2,FALSE)</f>
        <v>MADIUN</v>
      </c>
    </row>
    <row r="663" spans="1:61">
      <c r="A663">
        <v>756</v>
      </c>
      <c r="B663">
        <v>1002567346</v>
      </c>
      <c r="C663">
        <v>3</v>
      </c>
      <c r="D663" t="s">
        <v>59</v>
      </c>
      <c r="E663">
        <v>4</v>
      </c>
      <c r="F663" t="s">
        <v>549</v>
      </c>
      <c r="G663" t="s">
        <v>582</v>
      </c>
      <c r="H663" t="s">
        <v>835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46267.488159722219</v>
      </c>
      <c r="P663" s="57">
        <v>46268.641921296294</v>
      </c>
      <c r="Q663">
        <v>69382220</v>
      </c>
      <c r="S663">
        <v>146113146903</v>
      </c>
      <c r="T663" t="s">
        <v>1680</v>
      </c>
      <c r="U663" t="s">
        <v>2904</v>
      </c>
      <c r="V663" t="s">
        <v>1681</v>
      </c>
      <c r="Z663">
        <v>110.3695792</v>
      </c>
      <c r="AA663">
        <v>-7.7603827000000001</v>
      </c>
      <c r="AB663" t="s">
        <v>1682</v>
      </c>
      <c r="AC663" t="s">
        <v>236</v>
      </c>
      <c r="AL663" t="s">
        <v>217</v>
      </c>
      <c r="AM663" t="s">
        <v>1683</v>
      </c>
      <c r="AN663" t="s">
        <v>6</v>
      </c>
      <c r="AO663" s="57">
        <v>46062.496516203704</v>
      </c>
      <c r="AP663" s="57">
        <v>46268.458333333336</v>
      </c>
      <c r="AR663" t="s">
        <v>218</v>
      </c>
      <c r="AS663" t="s">
        <v>219</v>
      </c>
      <c r="AT663" t="s">
        <v>230</v>
      </c>
      <c r="AU663">
        <v>20260903</v>
      </c>
      <c r="AV663" t="s">
        <v>221</v>
      </c>
      <c r="AW663" t="s">
        <v>537</v>
      </c>
      <c r="AX663" t="s">
        <v>222</v>
      </c>
      <c r="BA663" s="57">
        <v>46268.458333333336</v>
      </c>
      <c r="BB663" t="s">
        <v>1683</v>
      </c>
      <c r="BC663">
        <v>2026</v>
      </c>
      <c r="BD663">
        <v>9</v>
      </c>
      <c r="BE663">
        <v>3</v>
      </c>
      <c r="BF663" s="6">
        <f t="shared" si="30"/>
        <v>46268</v>
      </c>
      <c r="BG663">
        <f t="shared" si="31"/>
        <v>-0.45833333333575865</v>
      </c>
      <c r="BH663" t="str">
        <f t="shared" si="32"/>
        <v>COMPLY</v>
      </c>
      <c r="BI663" t="e">
        <f>VLOOKUP(H663,Sheet2!$A$1:$B$270,2,FALSE)</f>
        <v>#N/A</v>
      </c>
    </row>
    <row r="664" spans="1:61">
      <c r="A664">
        <v>757</v>
      </c>
      <c r="B664">
        <v>1002567333</v>
      </c>
      <c r="C664">
        <v>3</v>
      </c>
      <c r="D664" t="s">
        <v>59</v>
      </c>
      <c r="E664">
        <v>4</v>
      </c>
      <c r="F664" t="s">
        <v>549</v>
      </c>
      <c r="G664" t="s">
        <v>582</v>
      </c>
      <c r="H664" t="s">
        <v>1887</v>
      </c>
      <c r="I664" t="s">
        <v>212</v>
      </c>
      <c r="J664" t="s">
        <v>213</v>
      </c>
      <c r="K664" t="s">
        <v>149</v>
      </c>
      <c r="M664" t="s">
        <v>76</v>
      </c>
      <c r="N664" t="s">
        <v>215</v>
      </c>
      <c r="O664" s="57">
        <v>46267.485949074071</v>
      </c>
      <c r="P664" s="57">
        <v>46268.668877314813</v>
      </c>
      <c r="Q664">
        <v>69382216</v>
      </c>
      <c r="S664">
        <v>141114228278</v>
      </c>
      <c r="T664" t="s">
        <v>1888</v>
      </c>
      <c r="U664" t="s">
        <v>1889</v>
      </c>
      <c r="V664" t="s">
        <v>1890</v>
      </c>
      <c r="Z664">
        <v>110.344008207321</v>
      </c>
      <c r="AA664">
        <v>-7.8007199835811702</v>
      </c>
      <c r="AB664" t="s">
        <v>1891</v>
      </c>
      <c r="AC664" t="s">
        <v>285</v>
      </c>
      <c r="AL664" t="s">
        <v>217</v>
      </c>
      <c r="AM664" t="s">
        <v>1892</v>
      </c>
      <c r="AN664" t="s">
        <v>6</v>
      </c>
      <c r="AO664" s="57">
        <v>46062.496516203704</v>
      </c>
      <c r="AP664" s="57">
        <v>46269.333333333336</v>
      </c>
      <c r="AR664" t="s">
        <v>218</v>
      </c>
      <c r="AS664" t="s">
        <v>219</v>
      </c>
      <c r="AT664" t="s">
        <v>230</v>
      </c>
      <c r="AU664">
        <v>20260903</v>
      </c>
      <c r="AV664" t="s">
        <v>221</v>
      </c>
      <c r="AW664" t="s">
        <v>544</v>
      </c>
      <c r="AX664" t="s">
        <v>222</v>
      </c>
      <c r="BA664" s="57">
        <v>46269.333333333336</v>
      </c>
      <c r="BB664" t="s">
        <v>1892</v>
      </c>
      <c r="BC664">
        <v>2026</v>
      </c>
      <c r="BD664">
        <v>9</v>
      </c>
      <c r="BE664">
        <v>3</v>
      </c>
      <c r="BF664" s="6">
        <f t="shared" si="30"/>
        <v>46268</v>
      </c>
      <c r="BG664">
        <f t="shared" si="31"/>
        <v>-1.3333333333357587</v>
      </c>
      <c r="BH664" t="str">
        <f t="shared" si="32"/>
        <v>COMPLY</v>
      </c>
      <c r="BI664" t="e">
        <f>VLOOKUP(H664,Sheet2!$A$1:$B$270,2,FALSE)</f>
        <v>#N/A</v>
      </c>
    </row>
    <row r="665" spans="1:61">
      <c r="A665">
        <v>758</v>
      </c>
      <c r="B665">
        <v>1002568147</v>
      </c>
      <c r="C665">
        <v>3</v>
      </c>
      <c r="D665" t="s">
        <v>55</v>
      </c>
      <c r="E665">
        <v>5</v>
      </c>
      <c r="F665" t="s">
        <v>307</v>
      </c>
      <c r="G665" t="s">
        <v>126</v>
      </c>
      <c r="H665" t="s">
        <v>308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46267.650659722225</v>
      </c>
      <c r="P665" s="57">
        <v>46268.582407407404</v>
      </c>
      <c r="Q665">
        <v>69382489</v>
      </c>
      <c r="S665">
        <v>152320246363</v>
      </c>
      <c r="T665" t="s">
        <v>1684</v>
      </c>
      <c r="U665" t="s">
        <v>1685</v>
      </c>
      <c r="V665" t="s">
        <v>1686</v>
      </c>
      <c r="Z665">
        <v>112.755916602909</v>
      </c>
      <c r="AA665">
        <v>-7.2904935021961004</v>
      </c>
      <c r="AB665" t="s">
        <v>1687</v>
      </c>
      <c r="AC665" t="s">
        <v>216</v>
      </c>
      <c r="AL665" t="s">
        <v>217</v>
      </c>
      <c r="AM665" t="s">
        <v>1688</v>
      </c>
      <c r="AN665" t="s">
        <v>6</v>
      </c>
      <c r="AO665" s="57">
        <v>46062.652743055558</v>
      </c>
      <c r="AP665" s="57">
        <v>46268.625</v>
      </c>
      <c r="AR665" t="s">
        <v>218</v>
      </c>
      <c r="AS665" t="s">
        <v>906</v>
      </c>
      <c r="AT665" t="s">
        <v>230</v>
      </c>
      <c r="AU665">
        <v>20260903</v>
      </c>
      <c r="AV665" t="s">
        <v>221</v>
      </c>
      <c r="AW665" t="s">
        <v>886</v>
      </c>
      <c r="AX665" t="s">
        <v>222</v>
      </c>
      <c r="BA665" s="57">
        <v>46268.625</v>
      </c>
      <c r="BB665" t="s">
        <v>1688</v>
      </c>
      <c r="BC665">
        <v>2026</v>
      </c>
      <c r="BD665">
        <v>9</v>
      </c>
      <c r="BE665">
        <v>3</v>
      </c>
      <c r="BF665" s="6">
        <f t="shared" si="30"/>
        <v>46268</v>
      </c>
      <c r="BG665">
        <f t="shared" si="31"/>
        <v>-0.625</v>
      </c>
      <c r="BH665" t="str">
        <f t="shared" si="32"/>
        <v>COMPLY</v>
      </c>
      <c r="BI665" t="str">
        <f>VLOOKUP(H665,Sheet2!$A$1:$B$270,2,FALSE)</f>
        <v>SURABAYA SELATAN</v>
      </c>
    </row>
    <row r="666" spans="1:61">
      <c r="A666">
        <v>759</v>
      </c>
      <c r="B666">
        <v>1002568139</v>
      </c>
      <c r="C666">
        <v>3</v>
      </c>
      <c r="D666" t="s">
        <v>55</v>
      </c>
      <c r="E666">
        <v>5</v>
      </c>
      <c r="F666" t="s">
        <v>261</v>
      </c>
      <c r="G666" t="s">
        <v>122</v>
      </c>
      <c r="H666" t="s">
        <v>347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46267.649953703702</v>
      </c>
      <c r="P666" s="57">
        <v>46270.89984953704</v>
      </c>
      <c r="Q666">
        <v>69382486</v>
      </c>
      <c r="S666">
        <v>152421262584</v>
      </c>
      <c r="T666" t="s">
        <v>1689</v>
      </c>
      <c r="U666" t="s">
        <v>1690</v>
      </c>
      <c r="V666" t="s">
        <v>1691</v>
      </c>
      <c r="Z666">
        <v>112.616857231757</v>
      </c>
      <c r="AA666">
        <v>-7.1571912655527798</v>
      </c>
      <c r="AB666" t="s">
        <v>1692</v>
      </c>
      <c r="AC666" t="s">
        <v>236</v>
      </c>
      <c r="AL666" t="s">
        <v>217</v>
      </c>
      <c r="AM666" t="s">
        <v>1693</v>
      </c>
      <c r="AN666" t="s">
        <v>6</v>
      </c>
      <c r="AO666" s="57">
        <v>46062.652743055558</v>
      </c>
      <c r="AP666" s="57">
        <v>46271.625</v>
      </c>
      <c r="AR666" t="s">
        <v>218</v>
      </c>
      <c r="AS666" t="s">
        <v>122</v>
      </c>
      <c r="AT666" t="s">
        <v>230</v>
      </c>
      <c r="AU666">
        <v>20260905</v>
      </c>
      <c r="AV666" t="s">
        <v>221</v>
      </c>
      <c r="AW666" t="s">
        <v>885</v>
      </c>
      <c r="AX666" t="s">
        <v>222</v>
      </c>
      <c r="BA666" s="57">
        <v>46271.625</v>
      </c>
      <c r="BB666" t="s">
        <v>1693</v>
      </c>
      <c r="BC666">
        <v>2026</v>
      </c>
      <c r="BD666">
        <v>9</v>
      </c>
      <c r="BE666">
        <v>5</v>
      </c>
      <c r="BF666" s="6">
        <f t="shared" si="30"/>
        <v>46270</v>
      </c>
      <c r="BG666">
        <f t="shared" si="31"/>
        <v>-1.625</v>
      </c>
      <c r="BH666" t="str">
        <f t="shared" si="32"/>
        <v>COMPLY</v>
      </c>
      <c r="BI666" t="str">
        <f>VLOOKUP(H666,Sheet2!$A$1:$B$270,2,FALSE)</f>
        <v>GRESIK</v>
      </c>
    </row>
    <row r="667" spans="1:61">
      <c r="A667">
        <v>761</v>
      </c>
      <c r="B667">
        <v>1002567608</v>
      </c>
      <c r="C667">
        <v>3</v>
      </c>
      <c r="D667" t="s">
        <v>34</v>
      </c>
      <c r="E667">
        <v>5</v>
      </c>
      <c r="F667" t="s">
        <v>563</v>
      </c>
      <c r="G667" t="s">
        <v>86</v>
      </c>
      <c r="H667" t="s">
        <v>416</v>
      </c>
      <c r="I667" t="s">
        <v>212</v>
      </c>
      <c r="J667" t="s">
        <v>213</v>
      </c>
      <c r="K667" t="s">
        <v>149</v>
      </c>
      <c r="M667" t="s">
        <v>76</v>
      </c>
      <c r="N667" t="s">
        <v>215</v>
      </c>
      <c r="O667" s="57">
        <v>46267.561689814815</v>
      </c>
      <c r="P667" s="57">
        <v>46267.922384259262</v>
      </c>
      <c r="Q667">
        <v>69380500</v>
      </c>
      <c r="S667">
        <v>172419207265</v>
      </c>
      <c r="T667" t="s">
        <v>1992</v>
      </c>
      <c r="U667" t="s">
        <v>1993</v>
      </c>
      <c r="V667" t="s">
        <v>1994</v>
      </c>
      <c r="Z667">
        <v>115.1969208</v>
      </c>
      <c r="AA667">
        <v>-8.6612825000000004</v>
      </c>
      <c r="AB667" t="s">
        <v>1995</v>
      </c>
      <c r="AC667" t="s">
        <v>216</v>
      </c>
      <c r="AL667" t="s">
        <v>217</v>
      </c>
      <c r="AM667" t="s">
        <v>1996</v>
      </c>
      <c r="AN667" t="s">
        <v>6</v>
      </c>
      <c r="AO667" s="57">
        <v>46062.569467592592</v>
      </c>
      <c r="AR667" t="s">
        <v>218</v>
      </c>
      <c r="AS667" t="s">
        <v>817</v>
      </c>
      <c r="AT667" t="s">
        <v>230</v>
      </c>
      <c r="AU667">
        <v>20260902</v>
      </c>
      <c r="AV667" t="s">
        <v>221</v>
      </c>
      <c r="AW667" t="s">
        <v>560</v>
      </c>
      <c r="AX667" t="s">
        <v>222</v>
      </c>
      <c r="BA667" s="57">
        <v>46267.291666666664</v>
      </c>
      <c r="BB667" t="s">
        <v>1996</v>
      </c>
      <c r="BC667">
        <v>2026</v>
      </c>
      <c r="BD667">
        <v>9</v>
      </c>
      <c r="BE667">
        <v>2</v>
      </c>
      <c r="BF667" s="6">
        <f t="shared" si="30"/>
        <v>46267</v>
      </c>
      <c r="BG667">
        <f t="shared" si="31"/>
        <v>-0.29166666666424135</v>
      </c>
      <c r="BH667" t="str">
        <f t="shared" si="32"/>
        <v>COMPLY</v>
      </c>
      <c r="BI667" t="str">
        <f>VLOOKUP(H667,Sheet2!$A$1:$B$270,2,FALSE)</f>
        <v>UBUNG</v>
      </c>
    </row>
    <row r="668" spans="1:61">
      <c r="A668">
        <v>762</v>
      </c>
      <c r="B668">
        <v>1002567782</v>
      </c>
      <c r="C668">
        <v>3</v>
      </c>
      <c r="D668" t="s">
        <v>59</v>
      </c>
      <c r="E668">
        <v>4</v>
      </c>
      <c r="F668" t="s">
        <v>549</v>
      </c>
      <c r="G668" t="s">
        <v>1694</v>
      </c>
      <c r="H668" t="s">
        <v>1695</v>
      </c>
      <c r="I668" t="s">
        <v>212</v>
      </c>
      <c r="J668" t="s">
        <v>213</v>
      </c>
      <c r="K668" t="s">
        <v>149</v>
      </c>
      <c r="M668" t="s">
        <v>76</v>
      </c>
      <c r="N668" t="s">
        <v>215</v>
      </c>
      <c r="O668" s="57">
        <v>46267.589583333334</v>
      </c>
      <c r="P668" s="57">
        <v>46268.980370370373</v>
      </c>
      <c r="Q668">
        <v>69382383</v>
      </c>
      <c r="S668">
        <v>146136130378</v>
      </c>
      <c r="T668" t="s">
        <v>1696</v>
      </c>
      <c r="U668" t="s">
        <v>1697</v>
      </c>
      <c r="V668" t="s">
        <v>1698</v>
      </c>
      <c r="Z668">
        <v>110.281480550765</v>
      </c>
      <c r="AA668">
        <v>-7.7203847643879797</v>
      </c>
      <c r="AB668" t="s">
        <v>1699</v>
      </c>
      <c r="AC668" t="s">
        <v>285</v>
      </c>
      <c r="AL668" t="s">
        <v>217</v>
      </c>
      <c r="AM668" t="s">
        <v>1700</v>
      </c>
      <c r="AN668" t="s">
        <v>6</v>
      </c>
      <c r="AO668" s="57">
        <v>46062.590219907404</v>
      </c>
      <c r="AP668" s="57">
        <v>46268.625</v>
      </c>
      <c r="AR668" t="s">
        <v>218</v>
      </c>
      <c r="AS668" t="s">
        <v>219</v>
      </c>
      <c r="AT668" t="s">
        <v>230</v>
      </c>
      <c r="AU668">
        <v>20260903</v>
      </c>
      <c r="AV668" t="s">
        <v>221</v>
      </c>
      <c r="AW668" t="s">
        <v>560</v>
      </c>
      <c r="AX668" t="s">
        <v>222</v>
      </c>
      <c r="BA668" s="57">
        <v>46268.625</v>
      </c>
      <c r="BB668" t="s">
        <v>1700</v>
      </c>
      <c r="BC668">
        <v>2026</v>
      </c>
      <c r="BD668">
        <v>9</v>
      </c>
      <c r="BE668">
        <v>3</v>
      </c>
      <c r="BF668" s="6">
        <f t="shared" si="30"/>
        <v>46268</v>
      </c>
      <c r="BG668">
        <f t="shared" si="31"/>
        <v>-0.625</v>
      </c>
      <c r="BH668" t="str">
        <f t="shared" si="32"/>
        <v>COMPLY</v>
      </c>
      <c r="BI668" t="e">
        <f>VLOOKUP(H668,Sheet2!$A$1:$B$270,2,FALSE)</f>
        <v>#N/A</v>
      </c>
    </row>
    <row r="669" spans="1:61">
      <c r="A669">
        <v>763</v>
      </c>
      <c r="B669">
        <v>1002567630</v>
      </c>
      <c r="C669">
        <v>3</v>
      </c>
      <c r="D669" t="s">
        <v>34</v>
      </c>
      <c r="E669">
        <v>5</v>
      </c>
      <c r="F669" t="s">
        <v>563</v>
      </c>
      <c r="G669" t="s">
        <v>86</v>
      </c>
      <c r="H669" t="s">
        <v>416</v>
      </c>
      <c r="I669" t="s">
        <v>212</v>
      </c>
      <c r="J669" t="s">
        <v>213</v>
      </c>
      <c r="K669" t="s">
        <v>149</v>
      </c>
      <c r="M669" t="s">
        <v>76</v>
      </c>
      <c r="N669" t="s">
        <v>215</v>
      </c>
      <c r="O669" s="57">
        <v>46267.565324074072</v>
      </c>
      <c r="P669" s="57">
        <v>46267.769444444442</v>
      </c>
      <c r="Q669">
        <v>69380532</v>
      </c>
      <c r="S669">
        <v>172419207267</v>
      </c>
      <c r="T669" t="s">
        <v>1992</v>
      </c>
      <c r="U669" t="s">
        <v>1993</v>
      </c>
      <c r="V669" t="s">
        <v>1997</v>
      </c>
      <c r="Z669">
        <v>115.19668001189601</v>
      </c>
      <c r="AA669">
        <v>-8.6602000167716398</v>
      </c>
      <c r="AB669" t="s">
        <v>1998</v>
      </c>
      <c r="AC669" t="s">
        <v>216</v>
      </c>
      <c r="AL669" t="s">
        <v>217</v>
      </c>
      <c r="AM669" t="s">
        <v>1999</v>
      </c>
      <c r="AN669" t="s">
        <v>6</v>
      </c>
      <c r="AO669" s="57">
        <v>46062.569467592592</v>
      </c>
      <c r="AR669" t="s">
        <v>218</v>
      </c>
      <c r="AS669" t="s">
        <v>817</v>
      </c>
      <c r="AT669" t="s">
        <v>230</v>
      </c>
      <c r="AU669">
        <v>20260902</v>
      </c>
      <c r="AV669" t="s">
        <v>221</v>
      </c>
      <c r="AW669" t="s">
        <v>545</v>
      </c>
      <c r="AX669" t="s">
        <v>222</v>
      </c>
      <c r="BA669" s="57">
        <v>46267.291666666664</v>
      </c>
      <c r="BB669" t="s">
        <v>1999</v>
      </c>
      <c r="BC669">
        <v>2026</v>
      </c>
      <c r="BD669">
        <v>9</v>
      </c>
      <c r="BE669">
        <v>2</v>
      </c>
      <c r="BF669" s="6">
        <f t="shared" si="30"/>
        <v>46267</v>
      </c>
      <c r="BG669">
        <f t="shared" si="31"/>
        <v>-0.29166666666424135</v>
      </c>
      <c r="BH669" t="str">
        <f t="shared" si="32"/>
        <v>COMPLY</v>
      </c>
      <c r="BI669" t="str">
        <f>VLOOKUP(H669,Sheet2!$A$1:$B$270,2,FALSE)</f>
        <v>UBUNG</v>
      </c>
    </row>
    <row r="670" spans="1:61">
      <c r="A670">
        <v>764</v>
      </c>
      <c r="B670">
        <v>1002567620</v>
      </c>
      <c r="C670">
        <v>3</v>
      </c>
      <c r="D670" t="s">
        <v>34</v>
      </c>
      <c r="E670">
        <v>5</v>
      </c>
      <c r="F670" t="s">
        <v>563</v>
      </c>
      <c r="G670" t="s">
        <v>86</v>
      </c>
      <c r="H670" t="s">
        <v>416</v>
      </c>
      <c r="I670" t="s">
        <v>212</v>
      </c>
      <c r="J670" t="s">
        <v>213</v>
      </c>
      <c r="K670" t="s">
        <v>149</v>
      </c>
      <c r="M670" t="s">
        <v>76</v>
      </c>
      <c r="N670" t="s">
        <v>215</v>
      </c>
      <c r="O670" s="57">
        <v>46267.563634259262</v>
      </c>
      <c r="P670" s="57">
        <v>46267.772835648146</v>
      </c>
      <c r="Q670">
        <v>69380495</v>
      </c>
      <c r="S670">
        <v>172419207266</v>
      </c>
      <c r="T670" t="s">
        <v>1992</v>
      </c>
      <c r="U670" t="s">
        <v>1993</v>
      </c>
      <c r="V670" t="s">
        <v>2000</v>
      </c>
      <c r="Z670">
        <v>115.1969208</v>
      </c>
      <c r="AA670">
        <v>-8.6612825000000004</v>
      </c>
      <c r="AB670" t="s">
        <v>2001</v>
      </c>
      <c r="AC670" t="s">
        <v>216</v>
      </c>
      <c r="AL670" t="s">
        <v>217</v>
      </c>
      <c r="AM670" t="s">
        <v>2002</v>
      </c>
      <c r="AN670" t="s">
        <v>6</v>
      </c>
      <c r="AO670" s="57">
        <v>46062.569467592592</v>
      </c>
      <c r="AR670" t="s">
        <v>218</v>
      </c>
      <c r="AS670" t="s">
        <v>817</v>
      </c>
      <c r="AT670" t="s">
        <v>230</v>
      </c>
      <c r="AU670">
        <v>20260902</v>
      </c>
      <c r="AV670" t="s">
        <v>221</v>
      </c>
      <c r="AW670" t="s">
        <v>545</v>
      </c>
      <c r="AX670" t="s">
        <v>222</v>
      </c>
      <c r="BA670" s="57">
        <v>46267.291666666664</v>
      </c>
      <c r="BB670" t="s">
        <v>2002</v>
      </c>
      <c r="BC670">
        <v>2026</v>
      </c>
      <c r="BD670">
        <v>9</v>
      </c>
      <c r="BE670">
        <v>2</v>
      </c>
      <c r="BF670" s="6">
        <f t="shared" si="30"/>
        <v>46267</v>
      </c>
      <c r="BG670">
        <f t="shared" si="31"/>
        <v>-0.29166666666424135</v>
      </c>
      <c r="BH670" t="str">
        <f t="shared" si="32"/>
        <v>COMPLY</v>
      </c>
      <c r="BI670" t="str">
        <f>VLOOKUP(H670,Sheet2!$A$1:$B$270,2,FALSE)</f>
        <v>UBUNG</v>
      </c>
    </row>
    <row r="671" spans="1:61">
      <c r="A671">
        <v>765</v>
      </c>
      <c r="B671">
        <v>1002568591</v>
      </c>
      <c r="C671">
        <v>3</v>
      </c>
      <c r="D671" t="s">
        <v>59</v>
      </c>
      <c r="E671">
        <v>4</v>
      </c>
      <c r="F671" t="s">
        <v>549</v>
      </c>
      <c r="G671" t="s">
        <v>825</v>
      </c>
      <c r="H671" t="s">
        <v>830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46267.827037037037</v>
      </c>
      <c r="P671" s="57">
        <v>46268.563298611109</v>
      </c>
      <c r="Q671">
        <v>69382642</v>
      </c>
      <c r="S671">
        <v>146129128815</v>
      </c>
      <c r="T671" t="s">
        <v>1701</v>
      </c>
      <c r="U671" t="s">
        <v>2905</v>
      </c>
      <c r="V671" t="s">
        <v>1702</v>
      </c>
      <c r="Z671">
        <v>110.4164993</v>
      </c>
      <c r="AA671">
        <v>-7.8764792999999997</v>
      </c>
      <c r="AB671" t="s">
        <v>1703</v>
      </c>
      <c r="AC671" t="s">
        <v>236</v>
      </c>
      <c r="AL671" t="s">
        <v>217</v>
      </c>
      <c r="AM671" t="s">
        <v>1704</v>
      </c>
      <c r="AN671" t="s">
        <v>6</v>
      </c>
      <c r="AO671" s="57">
        <v>46062.829826388886</v>
      </c>
      <c r="AP671" s="57">
        <v>46269.333333333336</v>
      </c>
      <c r="AR671" t="s">
        <v>218</v>
      </c>
      <c r="AS671" t="s">
        <v>219</v>
      </c>
      <c r="AT671" t="s">
        <v>230</v>
      </c>
      <c r="AU671">
        <v>20260903</v>
      </c>
      <c r="AV671" t="s">
        <v>221</v>
      </c>
      <c r="AW671" t="s">
        <v>886</v>
      </c>
      <c r="AX671" t="s">
        <v>222</v>
      </c>
      <c r="BA671" s="57">
        <v>46269.333333333336</v>
      </c>
      <c r="BB671" t="s">
        <v>1704</v>
      </c>
      <c r="BC671">
        <v>2026</v>
      </c>
      <c r="BD671">
        <v>9</v>
      </c>
      <c r="BE671">
        <v>3</v>
      </c>
      <c r="BF671" s="6">
        <f t="shared" si="30"/>
        <v>46268</v>
      </c>
      <c r="BG671">
        <f t="shared" si="31"/>
        <v>-1.3333333333357587</v>
      </c>
      <c r="BH671" t="str">
        <f t="shared" si="32"/>
        <v>COMPLY</v>
      </c>
      <c r="BI671" t="e">
        <f>VLOOKUP(H671,Sheet2!$A$1:$B$270,2,FALSE)</f>
        <v>#N/A</v>
      </c>
    </row>
    <row r="672" spans="1:61">
      <c r="A672">
        <v>766</v>
      </c>
      <c r="B672">
        <v>1002567446</v>
      </c>
      <c r="C672">
        <v>3</v>
      </c>
      <c r="D672" t="s">
        <v>59</v>
      </c>
      <c r="E672">
        <v>4</v>
      </c>
      <c r="F672" t="s">
        <v>549</v>
      </c>
      <c r="G672" t="s">
        <v>1694</v>
      </c>
      <c r="H672" t="s">
        <v>2003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46267.511064814818</v>
      </c>
      <c r="P672" s="57">
        <v>46267.647812499999</v>
      </c>
      <c r="Q672">
        <v>69382265</v>
      </c>
      <c r="S672">
        <v>146144118456</v>
      </c>
      <c r="T672" t="s">
        <v>2004</v>
      </c>
      <c r="U672" t="s">
        <v>2005</v>
      </c>
      <c r="V672" t="s">
        <v>2006</v>
      </c>
      <c r="Z672">
        <v>110.4043398</v>
      </c>
      <c r="AA672">
        <v>-7.6857075999999998</v>
      </c>
      <c r="AB672" t="s">
        <v>2007</v>
      </c>
      <c r="AC672" t="s">
        <v>236</v>
      </c>
      <c r="AL672" t="s">
        <v>217</v>
      </c>
      <c r="AM672" t="s">
        <v>2008</v>
      </c>
      <c r="AN672" t="s">
        <v>6</v>
      </c>
      <c r="AO672" s="57">
        <v>46062.517766203702</v>
      </c>
      <c r="AP672" s="57">
        <v>46268.541666666664</v>
      </c>
      <c r="AR672" t="s">
        <v>218</v>
      </c>
      <c r="AS672" t="s">
        <v>219</v>
      </c>
      <c r="AT672" t="s">
        <v>230</v>
      </c>
      <c r="AU672">
        <v>20260902</v>
      </c>
      <c r="AV672" t="s">
        <v>221</v>
      </c>
      <c r="AW672" t="s">
        <v>884</v>
      </c>
      <c r="AX672" t="s">
        <v>222</v>
      </c>
      <c r="BA672" s="57">
        <v>46268.541666666664</v>
      </c>
      <c r="BB672" t="s">
        <v>2008</v>
      </c>
      <c r="BC672">
        <v>2026</v>
      </c>
      <c r="BD672">
        <v>9</v>
      </c>
      <c r="BE672">
        <v>2</v>
      </c>
      <c r="BF672" s="6">
        <f t="shared" si="30"/>
        <v>46267</v>
      </c>
      <c r="BG672">
        <f t="shared" si="31"/>
        <v>-1.5416666666642413</v>
      </c>
      <c r="BH672" t="str">
        <f t="shared" si="32"/>
        <v>COMPLY</v>
      </c>
      <c r="BI672" t="e">
        <f>VLOOKUP(H672,Sheet2!$A$1:$B$270,2,FALSE)</f>
        <v>#N/A</v>
      </c>
    </row>
    <row r="673" spans="1:61">
      <c r="A673">
        <v>768</v>
      </c>
      <c r="B673">
        <v>1002568571</v>
      </c>
      <c r="C673">
        <v>3</v>
      </c>
      <c r="D673" t="s">
        <v>38</v>
      </c>
      <c r="E673">
        <v>5</v>
      </c>
      <c r="F673" t="s">
        <v>248</v>
      </c>
      <c r="G673" t="s">
        <v>91</v>
      </c>
      <c r="H673" t="s">
        <v>512</v>
      </c>
      <c r="I673" t="s">
        <v>212</v>
      </c>
      <c r="J673" t="s">
        <v>213</v>
      </c>
      <c r="K673" t="s">
        <v>149</v>
      </c>
      <c r="L673" t="s">
        <v>214</v>
      </c>
      <c r="M673" t="s">
        <v>76</v>
      </c>
      <c r="N673" t="s">
        <v>215</v>
      </c>
      <c r="O673" s="57">
        <v>46267.791620370372</v>
      </c>
      <c r="P673" s="57">
        <v>46268.604594907411</v>
      </c>
      <c r="Q673">
        <v>69382634</v>
      </c>
      <c r="S673">
        <v>152722205326</v>
      </c>
      <c r="T673" t="s">
        <v>1711</v>
      </c>
      <c r="U673" t="s">
        <v>1712</v>
      </c>
      <c r="V673" t="s">
        <v>1713</v>
      </c>
      <c r="Z673">
        <v>112.46492972921</v>
      </c>
      <c r="AA673">
        <v>-8.2124165657771595</v>
      </c>
      <c r="AB673" t="s">
        <v>1714</v>
      </c>
      <c r="AC673" t="s">
        <v>236</v>
      </c>
      <c r="AL673" t="s">
        <v>217</v>
      </c>
      <c r="AM673" t="s">
        <v>1715</v>
      </c>
      <c r="AN673" t="s">
        <v>6</v>
      </c>
      <c r="AO673" s="57">
        <v>46062.798587962963</v>
      </c>
      <c r="AP673" s="57">
        <v>46268.625</v>
      </c>
      <c r="AR673" t="s">
        <v>218</v>
      </c>
      <c r="AS673" t="s">
        <v>91</v>
      </c>
      <c r="AT673" t="s">
        <v>344</v>
      </c>
      <c r="AU673">
        <v>20260903</v>
      </c>
      <c r="AV673" t="s">
        <v>221</v>
      </c>
      <c r="AW673" t="s">
        <v>1716</v>
      </c>
      <c r="AX673" t="s">
        <v>222</v>
      </c>
      <c r="BA673" s="57">
        <v>46268.625</v>
      </c>
      <c r="BB673" t="s">
        <v>1715</v>
      </c>
      <c r="BC673">
        <v>2026</v>
      </c>
      <c r="BD673">
        <v>9</v>
      </c>
      <c r="BE673">
        <v>3</v>
      </c>
      <c r="BF673" s="6">
        <f t="shared" si="30"/>
        <v>46268</v>
      </c>
      <c r="BG673">
        <f t="shared" si="31"/>
        <v>-0.625</v>
      </c>
      <c r="BH673" t="str">
        <f t="shared" si="32"/>
        <v>COMPLY</v>
      </c>
      <c r="BI673" t="str">
        <f>VLOOKUP(H673,Sheet2!$A$1:$B$270,2,FALSE)</f>
        <v>MALANG</v>
      </c>
    </row>
    <row r="674" spans="1:61">
      <c r="A674">
        <v>769</v>
      </c>
      <c r="B674">
        <v>1002567232</v>
      </c>
      <c r="C674">
        <v>3</v>
      </c>
      <c r="D674" t="s">
        <v>42</v>
      </c>
      <c r="E674">
        <v>5</v>
      </c>
      <c r="F674" t="s">
        <v>102</v>
      </c>
      <c r="G674" t="s">
        <v>102</v>
      </c>
      <c r="H674" t="s">
        <v>435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46267.464548611111</v>
      </c>
      <c r="P674" s="57">
        <v>46268.671400462961</v>
      </c>
      <c r="Q674">
        <v>69382157</v>
      </c>
      <c r="S674">
        <v>152537204705</v>
      </c>
      <c r="T674" t="s">
        <v>2188</v>
      </c>
      <c r="U674" t="s">
        <v>2189</v>
      </c>
      <c r="V674" t="s">
        <v>2190</v>
      </c>
      <c r="Z674">
        <v>113.904381280301</v>
      </c>
      <c r="AA674">
        <v>-8.0751779819193796</v>
      </c>
      <c r="AB674" t="s">
        <v>2191</v>
      </c>
      <c r="AC674" t="s">
        <v>236</v>
      </c>
      <c r="AL674" t="s">
        <v>217</v>
      </c>
      <c r="AM674" t="s">
        <v>2055</v>
      </c>
      <c r="AN674" t="s">
        <v>6</v>
      </c>
      <c r="AO674" s="57">
        <v>46062.465277777781</v>
      </c>
      <c r="AP674" s="57">
        <v>46268.333333333336</v>
      </c>
      <c r="AR674" t="s">
        <v>218</v>
      </c>
      <c r="AS674" t="s">
        <v>2192</v>
      </c>
      <c r="AT674" t="s">
        <v>230</v>
      </c>
      <c r="AU674">
        <v>20260903</v>
      </c>
      <c r="AV674" t="s">
        <v>221</v>
      </c>
      <c r="AW674" t="s">
        <v>885</v>
      </c>
      <c r="AX674" t="s">
        <v>222</v>
      </c>
      <c r="BA674" s="57">
        <v>46268.333333333336</v>
      </c>
      <c r="BB674" t="s">
        <v>2055</v>
      </c>
      <c r="BC674">
        <v>2026</v>
      </c>
      <c r="BD674">
        <v>9</v>
      </c>
      <c r="BE674">
        <v>3</v>
      </c>
      <c r="BF674" s="6">
        <f t="shared" si="30"/>
        <v>46268</v>
      </c>
      <c r="BG674">
        <f t="shared" si="31"/>
        <v>-0.33333333333575865</v>
      </c>
      <c r="BH674" t="str">
        <f t="shared" si="32"/>
        <v>COMPLY</v>
      </c>
      <c r="BI674" t="str">
        <f>VLOOKUP(H674,Sheet2!$A$1:$B$270,2,FALSE)</f>
        <v>JEMBER</v>
      </c>
    </row>
    <row r="675" spans="1:61">
      <c r="A675">
        <v>770</v>
      </c>
      <c r="B675">
        <v>1002567231</v>
      </c>
      <c r="C675">
        <v>3</v>
      </c>
      <c r="D675" t="s">
        <v>42</v>
      </c>
      <c r="E675">
        <v>5</v>
      </c>
      <c r="F675" t="s">
        <v>102</v>
      </c>
      <c r="G675" t="s">
        <v>99</v>
      </c>
      <c r="H675" t="s">
        <v>406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46267.464537037034</v>
      </c>
      <c r="P675" s="57">
        <v>46267.61173611111</v>
      </c>
      <c r="Q675">
        <v>69382174</v>
      </c>
      <c r="S675">
        <v>152522205703</v>
      </c>
      <c r="T675" t="s">
        <v>2009</v>
      </c>
      <c r="U675" t="s">
        <v>2010</v>
      </c>
      <c r="V675" t="s">
        <v>2011</v>
      </c>
      <c r="Z675">
        <v>114.336446</v>
      </c>
      <c r="AA675">
        <v>-8.4279601999999993</v>
      </c>
      <c r="AB675" t="s">
        <v>2012</v>
      </c>
      <c r="AC675" t="s">
        <v>236</v>
      </c>
      <c r="AL675" t="s">
        <v>217</v>
      </c>
      <c r="AM675" t="s">
        <v>1914</v>
      </c>
      <c r="AN675" t="s">
        <v>6</v>
      </c>
      <c r="AO675" s="57">
        <v>46062.465277777781</v>
      </c>
      <c r="AP675" s="57">
        <v>46268.333333333336</v>
      </c>
      <c r="AR675" t="s">
        <v>218</v>
      </c>
      <c r="AS675" t="s">
        <v>99</v>
      </c>
      <c r="AT675" t="s">
        <v>230</v>
      </c>
      <c r="AU675">
        <v>20260902</v>
      </c>
      <c r="AV675" t="s">
        <v>221</v>
      </c>
      <c r="AW675" t="s">
        <v>2013</v>
      </c>
      <c r="AX675" t="s">
        <v>222</v>
      </c>
      <c r="BA675" s="57">
        <v>46268.333333333336</v>
      </c>
      <c r="BB675" t="s">
        <v>1914</v>
      </c>
      <c r="BC675">
        <v>2026</v>
      </c>
      <c r="BD675">
        <v>9</v>
      </c>
      <c r="BE675">
        <v>2</v>
      </c>
      <c r="BF675" s="6">
        <f t="shared" si="30"/>
        <v>46267</v>
      </c>
      <c r="BG675">
        <f t="shared" si="31"/>
        <v>-1.3333333333357587</v>
      </c>
      <c r="BH675" t="str">
        <f t="shared" si="32"/>
        <v>COMPLY</v>
      </c>
      <c r="BI675" t="str">
        <f>VLOOKUP(H675,Sheet2!$A$1:$B$270,2,FALSE)</f>
        <v>BANYUWANGI</v>
      </c>
    </row>
    <row r="676" spans="1:61">
      <c r="A676">
        <v>771</v>
      </c>
      <c r="B676">
        <v>1002567211</v>
      </c>
      <c r="C676">
        <v>3</v>
      </c>
      <c r="D676" t="s">
        <v>55</v>
      </c>
      <c r="E676">
        <v>5</v>
      </c>
      <c r="F676" t="s">
        <v>261</v>
      </c>
      <c r="G676" t="s">
        <v>126</v>
      </c>
      <c r="H676" t="s">
        <v>262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46267.460370370369</v>
      </c>
      <c r="P676" s="57">
        <v>46268.549490740741</v>
      </c>
      <c r="Q676">
        <v>69382167</v>
      </c>
      <c r="S676">
        <v>152413167930</v>
      </c>
      <c r="T676" t="s">
        <v>1882</v>
      </c>
      <c r="U676" t="s">
        <v>1883</v>
      </c>
      <c r="V676" t="s">
        <v>1884</v>
      </c>
      <c r="Z676">
        <v>112.73390449999999</v>
      </c>
      <c r="AA676">
        <v>-7.2520619999999996</v>
      </c>
      <c r="AB676" t="s">
        <v>1885</v>
      </c>
      <c r="AC676" t="s">
        <v>236</v>
      </c>
      <c r="AL676" t="s">
        <v>217</v>
      </c>
      <c r="AM676" t="s">
        <v>1123</v>
      </c>
      <c r="AN676" t="s">
        <v>6</v>
      </c>
      <c r="AO676" s="57">
        <v>46062.465277777781</v>
      </c>
      <c r="AP676" s="57">
        <v>46268.333333333336</v>
      </c>
      <c r="AR676" t="s">
        <v>218</v>
      </c>
      <c r="AS676" t="s">
        <v>575</v>
      </c>
      <c r="AT676" t="s">
        <v>344</v>
      </c>
      <c r="AU676">
        <v>20260903</v>
      </c>
      <c r="AV676" t="s">
        <v>221</v>
      </c>
      <c r="AW676" t="s">
        <v>1886</v>
      </c>
      <c r="AX676" t="s">
        <v>222</v>
      </c>
      <c r="BA676" s="57">
        <v>46268.333333333336</v>
      </c>
      <c r="BB676" t="s">
        <v>1123</v>
      </c>
      <c r="BC676">
        <v>2026</v>
      </c>
      <c r="BD676">
        <v>9</v>
      </c>
      <c r="BE676">
        <v>3</v>
      </c>
      <c r="BF676" s="6">
        <f t="shared" si="30"/>
        <v>46268</v>
      </c>
      <c r="BG676">
        <f t="shared" si="31"/>
        <v>-0.33333333333575865</v>
      </c>
      <c r="BH676" t="str">
        <f t="shared" si="32"/>
        <v>COMPLY</v>
      </c>
      <c r="BI676" t="str">
        <f>VLOOKUP(H676,Sheet2!$A$1:$B$270,2,FALSE)</f>
        <v>SURABAYA SELATAN</v>
      </c>
    </row>
    <row r="677" spans="1:61">
      <c r="A677">
        <v>772</v>
      </c>
      <c r="B677">
        <v>1002567226</v>
      </c>
      <c r="C677">
        <v>3</v>
      </c>
      <c r="D677" t="s">
        <v>59</v>
      </c>
      <c r="E677">
        <v>4</v>
      </c>
      <c r="F677" t="s">
        <v>242</v>
      </c>
      <c r="G677" t="s">
        <v>1540</v>
      </c>
      <c r="H677" t="s">
        <v>1541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46267.463148148148</v>
      </c>
      <c r="P677" s="57">
        <v>46268.400787037041</v>
      </c>
      <c r="Q677">
        <v>69382155</v>
      </c>
      <c r="S677">
        <v>141373127582</v>
      </c>
      <c r="T677" t="s">
        <v>2014</v>
      </c>
      <c r="U677" t="s">
        <v>2015</v>
      </c>
      <c r="V677" t="s">
        <v>2016</v>
      </c>
      <c r="Z677">
        <v>109.938009729745</v>
      </c>
      <c r="AA677">
        <v>-7.2331036469159002</v>
      </c>
      <c r="AB677" t="s">
        <v>2017</v>
      </c>
      <c r="AC677" t="s">
        <v>236</v>
      </c>
      <c r="AL677" t="s">
        <v>217</v>
      </c>
      <c r="AM677" t="s">
        <v>2018</v>
      </c>
      <c r="AN677" t="s">
        <v>6</v>
      </c>
      <c r="AO677" s="57">
        <v>46062.465277777781</v>
      </c>
      <c r="AP677" s="57">
        <v>46268.333333333336</v>
      </c>
      <c r="AR677" t="s">
        <v>218</v>
      </c>
      <c r="AS677" t="s">
        <v>219</v>
      </c>
      <c r="AT677" t="s">
        <v>230</v>
      </c>
      <c r="AU677">
        <v>20260903</v>
      </c>
      <c r="AV677" t="s">
        <v>221</v>
      </c>
      <c r="AW677" t="s">
        <v>886</v>
      </c>
      <c r="AX677" t="s">
        <v>222</v>
      </c>
      <c r="BA677" s="57">
        <v>46268.333333333336</v>
      </c>
      <c r="BB677" t="s">
        <v>2018</v>
      </c>
      <c r="BC677">
        <v>2026</v>
      </c>
      <c r="BD677">
        <v>9</v>
      </c>
      <c r="BE677">
        <v>3</v>
      </c>
      <c r="BF677" s="6">
        <f t="shared" si="30"/>
        <v>46268</v>
      </c>
      <c r="BG677">
        <f t="shared" si="31"/>
        <v>-0.33333333333575865</v>
      </c>
      <c r="BH677" t="str">
        <f t="shared" si="32"/>
        <v>COMPLY</v>
      </c>
      <c r="BI677" t="e">
        <f>VLOOKUP(H677,Sheet2!$A$1:$B$270,2,FALSE)</f>
        <v>#N/A</v>
      </c>
    </row>
    <row r="678" spans="1:61">
      <c r="A678">
        <v>773</v>
      </c>
      <c r="B678">
        <v>1002567225</v>
      </c>
      <c r="C678">
        <v>3</v>
      </c>
      <c r="D678" t="s">
        <v>38</v>
      </c>
      <c r="E678">
        <v>5</v>
      </c>
      <c r="F678" t="s">
        <v>90</v>
      </c>
      <c r="G678" t="s">
        <v>90</v>
      </c>
      <c r="H678" t="s">
        <v>346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46267.463148148148</v>
      </c>
      <c r="P678" s="57">
        <v>46267.528495370374</v>
      </c>
      <c r="Q678">
        <v>69382156</v>
      </c>
      <c r="S678">
        <v>152639219544</v>
      </c>
      <c r="T678" t="s">
        <v>2019</v>
      </c>
      <c r="U678" t="s">
        <v>2020</v>
      </c>
      <c r="V678" t="s">
        <v>2021</v>
      </c>
      <c r="Z678">
        <v>112.182354536719</v>
      </c>
      <c r="AA678">
        <v>-7.7745718265972004</v>
      </c>
      <c r="AB678" t="s">
        <v>2022</v>
      </c>
      <c r="AC678" t="s">
        <v>216</v>
      </c>
      <c r="AL678" t="s">
        <v>217</v>
      </c>
      <c r="AM678" t="s">
        <v>1068</v>
      </c>
      <c r="AN678" t="s">
        <v>6</v>
      </c>
      <c r="AO678" s="57">
        <v>46062.465277777781</v>
      </c>
      <c r="AP678" s="57">
        <v>46269.333333333336</v>
      </c>
      <c r="AR678" t="s">
        <v>218</v>
      </c>
      <c r="AS678" t="s">
        <v>304</v>
      </c>
      <c r="AT678" t="s">
        <v>230</v>
      </c>
      <c r="AU678">
        <v>20260902</v>
      </c>
      <c r="AV678" t="s">
        <v>221</v>
      </c>
      <c r="AW678" t="s">
        <v>885</v>
      </c>
      <c r="AX678" t="s">
        <v>222</v>
      </c>
      <c r="BA678" s="57">
        <v>46269.333333333336</v>
      </c>
      <c r="BB678" t="s">
        <v>1068</v>
      </c>
      <c r="BC678">
        <v>2026</v>
      </c>
      <c r="BD678">
        <v>9</v>
      </c>
      <c r="BE678">
        <v>2</v>
      </c>
      <c r="BF678" s="6">
        <f t="shared" si="30"/>
        <v>46267</v>
      </c>
      <c r="BG678">
        <f t="shared" si="31"/>
        <v>-2.3333333333357587</v>
      </c>
      <c r="BH678" t="str">
        <f t="shared" si="32"/>
        <v>COMPLY</v>
      </c>
      <c r="BI678" t="str">
        <f>VLOOKUP(H678,Sheet2!$A$1:$B$270,2,FALSE)</f>
        <v>KEDIRI</v>
      </c>
    </row>
    <row r="679" spans="1:61">
      <c r="A679">
        <v>774</v>
      </c>
      <c r="B679">
        <v>1002567199</v>
      </c>
      <c r="C679">
        <v>3</v>
      </c>
      <c r="D679" t="s">
        <v>49</v>
      </c>
      <c r="E679">
        <v>4</v>
      </c>
      <c r="F679" t="s">
        <v>245</v>
      </c>
      <c r="G679" t="s">
        <v>246</v>
      </c>
      <c r="H679" t="s">
        <v>832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46267.458298611113</v>
      </c>
      <c r="P679" s="57">
        <v>46267.804340277777</v>
      </c>
      <c r="Q679">
        <v>69382152</v>
      </c>
      <c r="S679">
        <v>142406122489</v>
      </c>
      <c r="T679" t="s">
        <v>2023</v>
      </c>
      <c r="U679" t="s">
        <v>2024</v>
      </c>
      <c r="V679" t="s">
        <v>2025</v>
      </c>
      <c r="Z679">
        <v>110.407045483589</v>
      </c>
      <c r="AA679">
        <v>-6.9801912258590004</v>
      </c>
      <c r="AB679" t="s">
        <v>2026</v>
      </c>
      <c r="AC679" t="s">
        <v>216</v>
      </c>
      <c r="AL679" t="s">
        <v>217</v>
      </c>
      <c r="AM679" t="s">
        <v>2027</v>
      </c>
      <c r="AN679" t="s">
        <v>6</v>
      </c>
      <c r="AO679" s="57">
        <v>46062.465277777781</v>
      </c>
      <c r="AP679" s="57">
        <v>46268.333333333336</v>
      </c>
      <c r="AR679" t="s">
        <v>218</v>
      </c>
      <c r="AS679" t="s">
        <v>899</v>
      </c>
      <c r="AT679" t="s">
        <v>230</v>
      </c>
      <c r="AU679">
        <v>20260902</v>
      </c>
      <c r="AV679" t="s">
        <v>221</v>
      </c>
      <c r="AW679" t="s">
        <v>881</v>
      </c>
      <c r="AX679" t="s">
        <v>222</v>
      </c>
      <c r="BA679" s="57">
        <v>46268.333333333336</v>
      </c>
      <c r="BB679" t="s">
        <v>2027</v>
      </c>
      <c r="BC679">
        <v>2026</v>
      </c>
      <c r="BD679">
        <v>9</v>
      </c>
      <c r="BE679">
        <v>2</v>
      </c>
      <c r="BF679" s="6">
        <f t="shared" si="30"/>
        <v>46267</v>
      </c>
      <c r="BG679">
        <f t="shared" si="31"/>
        <v>-1.3333333333357587</v>
      </c>
      <c r="BH679" t="str">
        <f t="shared" si="32"/>
        <v>COMPLY</v>
      </c>
      <c r="BI679" t="e">
        <f>VLOOKUP(H679,Sheet2!$A$1:$B$270,2,FALSE)</f>
        <v>#N/A</v>
      </c>
    </row>
    <row r="680" spans="1:61">
      <c r="A680">
        <v>775</v>
      </c>
      <c r="B680">
        <v>1002568293</v>
      </c>
      <c r="C680">
        <v>3</v>
      </c>
      <c r="D680" t="s">
        <v>49</v>
      </c>
      <c r="E680">
        <v>4</v>
      </c>
      <c r="F680" t="s">
        <v>245</v>
      </c>
      <c r="G680" t="s">
        <v>246</v>
      </c>
      <c r="H680" t="s">
        <v>2028</v>
      </c>
      <c r="I680" t="s">
        <v>212</v>
      </c>
      <c r="J680" t="s">
        <v>213</v>
      </c>
      <c r="K680" t="s">
        <v>149</v>
      </c>
      <c r="M680" t="s">
        <v>76</v>
      </c>
      <c r="N680" t="s">
        <v>215</v>
      </c>
      <c r="O680" s="57">
        <v>46267.674537037034</v>
      </c>
      <c r="P680" s="57">
        <v>46267.769328703704</v>
      </c>
      <c r="Q680">
        <v>69379674</v>
      </c>
      <c r="S680">
        <v>141420160156</v>
      </c>
      <c r="T680" t="s">
        <v>2029</v>
      </c>
      <c r="U680" t="s">
        <v>2030</v>
      </c>
      <c r="V680" t="s">
        <v>2031</v>
      </c>
      <c r="Z680">
        <v>110.344567</v>
      </c>
      <c r="AA680">
        <v>-7.0111840000000001</v>
      </c>
      <c r="AB680" t="s">
        <v>2032</v>
      </c>
      <c r="AC680" t="s">
        <v>216</v>
      </c>
      <c r="AL680" t="s">
        <v>217</v>
      </c>
      <c r="AM680" t="s">
        <v>2033</v>
      </c>
      <c r="AN680" t="s">
        <v>6</v>
      </c>
      <c r="AO680" s="57">
        <v>46062.684166666666</v>
      </c>
      <c r="AR680" t="s">
        <v>218</v>
      </c>
      <c r="AS680" t="s">
        <v>1961</v>
      </c>
      <c r="AT680" t="s">
        <v>230</v>
      </c>
      <c r="AU680">
        <v>20260902</v>
      </c>
      <c r="AV680" t="s">
        <v>221</v>
      </c>
      <c r="AW680" t="s">
        <v>546</v>
      </c>
      <c r="AX680" t="s">
        <v>222</v>
      </c>
      <c r="BA680" s="57">
        <v>46267.291666666664</v>
      </c>
      <c r="BB680" t="s">
        <v>2033</v>
      </c>
      <c r="BC680">
        <v>2026</v>
      </c>
      <c r="BD680">
        <v>9</v>
      </c>
      <c r="BE680">
        <v>2</v>
      </c>
      <c r="BF680" s="6">
        <f t="shared" si="30"/>
        <v>46267</v>
      </c>
      <c r="BG680">
        <f t="shared" si="31"/>
        <v>-0.29166666666424135</v>
      </c>
      <c r="BH680" t="str">
        <f t="shared" si="32"/>
        <v>COMPLY</v>
      </c>
      <c r="BI680" t="e">
        <f>VLOOKUP(H680,Sheet2!$A$1:$B$270,2,FALSE)</f>
        <v>#N/A</v>
      </c>
    </row>
    <row r="681" spans="1:61">
      <c r="A681">
        <v>776</v>
      </c>
      <c r="B681">
        <v>1002568312</v>
      </c>
      <c r="C681">
        <v>3</v>
      </c>
      <c r="D681" t="s">
        <v>59</v>
      </c>
      <c r="E681">
        <v>4</v>
      </c>
      <c r="F681" t="s">
        <v>223</v>
      </c>
      <c r="G681" t="s">
        <v>580</v>
      </c>
      <c r="H681" t="s">
        <v>1717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46267.677060185182</v>
      </c>
      <c r="P681" s="57">
        <v>46268.685196759259</v>
      </c>
      <c r="Q681">
        <v>69382520</v>
      </c>
      <c r="S681">
        <v>143385101245</v>
      </c>
      <c r="T681" t="s">
        <v>1718</v>
      </c>
      <c r="U681" t="s">
        <v>1719</v>
      </c>
      <c r="V681" t="s">
        <v>1720</v>
      </c>
      <c r="Z681">
        <v>109.274609</v>
      </c>
      <c r="AA681">
        <v>-7.5926549999999997</v>
      </c>
      <c r="AB681" t="s">
        <v>1721</v>
      </c>
      <c r="AC681" t="s">
        <v>236</v>
      </c>
      <c r="AL681" t="s">
        <v>217</v>
      </c>
      <c r="AM681" t="s">
        <v>1722</v>
      </c>
      <c r="AN681" t="s">
        <v>6</v>
      </c>
      <c r="AO681" s="57">
        <v>46062.684166666666</v>
      </c>
      <c r="AP681" s="57">
        <v>46269.625</v>
      </c>
      <c r="AR681" t="s">
        <v>218</v>
      </c>
      <c r="AS681" t="s">
        <v>1723</v>
      </c>
      <c r="AT681" t="s">
        <v>230</v>
      </c>
      <c r="AU681">
        <v>20260903</v>
      </c>
      <c r="AV681" t="s">
        <v>221</v>
      </c>
      <c r="AW681" t="s">
        <v>885</v>
      </c>
      <c r="AX681" t="s">
        <v>222</v>
      </c>
      <c r="BA681" s="57">
        <v>46269.625</v>
      </c>
      <c r="BB681" t="s">
        <v>1722</v>
      </c>
      <c r="BC681">
        <v>2026</v>
      </c>
      <c r="BD681">
        <v>9</v>
      </c>
      <c r="BE681">
        <v>3</v>
      </c>
      <c r="BF681" s="6">
        <f t="shared" si="30"/>
        <v>46268</v>
      </c>
      <c r="BG681">
        <f t="shared" si="31"/>
        <v>-1.625</v>
      </c>
      <c r="BH681" t="str">
        <f t="shared" si="32"/>
        <v>COMPLY</v>
      </c>
      <c r="BI681" t="e">
        <f>VLOOKUP(H681,Sheet2!$A$1:$B$270,2,FALSE)</f>
        <v>#N/A</v>
      </c>
    </row>
    <row r="682" spans="1:61">
      <c r="A682">
        <v>777</v>
      </c>
      <c r="B682">
        <v>1002566882</v>
      </c>
      <c r="C682">
        <v>3</v>
      </c>
      <c r="D682" t="s">
        <v>38</v>
      </c>
      <c r="E682">
        <v>5</v>
      </c>
      <c r="F682" t="s">
        <v>90</v>
      </c>
      <c r="G682" t="s">
        <v>93</v>
      </c>
      <c r="H682" t="s">
        <v>311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46267.402048611111</v>
      </c>
      <c r="P682" s="57">
        <v>46267.603159722225</v>
      </c>
      <c r="Q682">
        <v>69382040</v>
      </c>
      <c r="S682">
        <v>152641205424</v>
      </c>
      <c r="T682" t="s">
        <v>1915</v>
      </c>
      <c r="U682" t="s">
        <v>2034</v>
      </c>
      <c r="V682" t="s">
        <v>2035</v>
      </c>
      <c r="Z682">
        <v>112.048062868416</v>
      </c>
      <c r="AA682">
        <v>-7.67264991606298</v>
      </c>
      <c r="AB682" t="s">
        <v>2036</v>
      </c>
      <c r="AC682" t="s">
        <v>216</v>
      </c>
      <c r="AL682" t="s">
        <v>217</v>
      </c>
      <c r="AM682" t="s">
        <v>1914</v>
      </c>
      <c r="AN682" t="s">
        <v>6</v>
      </c>
      <c r="AO682" s="57">
        <v>46062.402870370373</v>
      </c>
      <c r="AP682" s="57">
        <v>46268.333333333336</v>
      </c>
      <c r="AR682" t="s">
        <v>218</v>
      </c>
      <c r="AS682" t="s">
        <v>589</v>
      </c>
      <c r="AT682" t="s">
        <v>230</v>
      </c>
      <c r="AU682">
        <v>20260902</v>
      </c>
      <c r="AV682" t="s">
        <v>221</v>
      </c>
      <c r="AW682" t="s">
        <v>884</v>
      </c>
      <c r="AX682" t="s">
        <v>222</v>
      </c>
      <c r="BA682" s="57">
        <v>46268.333333333336</v>
      </c>
      <c r="BB682" t="s">
        <v>1914</v>
      </c>
      <c r="BC682">
        <v>2026</v>
      </c>
      <c r="BD682">
        <v>9</v>
      </c>
      <c r="BE682">
        <v>2</v>
      </c>
      <c r="BF682" s="6">
        <f t="shared" si="30"/>
        <v>46267</v>
      </c>
      <c r="BG682">
        <f t="shared" si="31"/>
        <v>-1.3333333333357587</v>
      </c>
      <c r="BH682" t="str">
        <f t="shared" si="32"/>
        <v>COMPLY</v>
      </c>
      <c r="BI682" t="str">
        <f>VLOOKUP(H682,Sheet2!$A$1:$B$270,2,FALSE)</f>
        <v>NGANJUK</v>
      </c>
    </row>
    <row r="683" spans="1:61">
      <c r="A683">
        <v>778</v>
      </c>
      <c r="B683">
        <v>1002566867</v>
      </c>
      <c r="C683">
        <v>3</v>
      </c>
      <c r="D683" t="s">
        <v>45</v>
      </c>
      <c r="E683">
        <v>5</v>
      </c>
      <c r="F683" t="s">
        <v>210</v>
      </c>
      <c r="G683" t="s">
        <v>115</v>
      </c>
      <c r="H683" t="s">
        <v>273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46267.399953703702</v>
      </c>
      <c r="P683" s="57">
        <v>46268.627337962964</v>
      </c>
      <c r="Q683">
        <v>69382037</v>
      </c>
      <c r="S683">
        <v>172603791820</v>
      </c>
      <c r="T683" t="s">
        <v>1724</v>
      </c>
      <c r="U683" t="s">
        <v>1725</v>
      </c>
      <c r="V683" t="s">
        <v>1726</v>
      </c>
      <c r="Z683">
        <v>116.39441290000001</v>
      </c>
      <c r="AA683">
        <v>-8.6871682000000003</v>
      </c>
      <c r="AB683" t="s">
        <v>1727</v>
      </c>
      <c r="AC683" t="s">
        <v>216</v>
      </c>
      <c r="AL683" t="s">
        <v>217</v>
      </c>
      <c r="AM683" t="s">
        <v>1688</v>
      </c>
      <c r="AN683" t="s">
        <v>6</v>
      </c>
      <c r="AO683" s="57">
        <v>46062.402870370373</v>
      </c>
      <c r="AP683" s="57">
        <v>46268.625</v>
      </c>
      <c r="AR683" t="s">
        <v>218</v>
      </c>
      <c r="AS683" t="s">
        <v>900</v>
      </c>
      <c r="AT683" t="s">
        <v>230</v>
      </c>
      <c r="AU683">
        <v>20260903</v>
      </c>
      <c r="AV683" t="s">
        <v>221</v>
      </c>
      <c r="AW683" t="s">
        <v>882</v>
      </c>
      <c r="AX683" t="s">
        <v>222</v>
      </c>
      <c r="BA683" s="57">
        <v>46268.625</v>
      </c>
      <c r="BB683" t="s">
        <v>1688</v>
      </c>
      <c r="BC683">
        <v>2026</v>
      </c>
      <c r="BD683">
        <v>9</v>
      </c>
      <c r="BE683">
        <v>3</v>
      </c>
      <c r="BF683" s="6">
        <f t="shared" si="30"/>
        <v>46268</v>
      </c>
      <c r="BG683">
        <f t="shared" si="31"/>
        <v>-0.625</v>
      </c>
      <c r="BH683" t="str">
        <f t="shared" si="32"/>
        <v>COMPLY</v>
      </c>
      <c r="BI683" t="str">
        <f>VLOOKUP(H683,Sheet2!$A$1:$B$270,2,FALSE)</f>
        <v>SELONG</v>
      </c>
    </row>
    <row r="684" spans="1:61">
      <c r="A684">
        <v>779</v>
      </c>
      <c r="B684">
        <v>1002566869</v>
      </c>
      <c r="C684">
        <v>3</v>
      </c>
      <c r="D684" t="s">
        <v>59</v>
      </c>
      <c r="E684">
        <v>4</v>
      </c>
      <c r="F684" t="s">
        <v>549</v>
      </c>
      <c r="G684" t="s">
        <v>825</v>
      </c>
      <c r="H684" t="s">
        <v>830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46267.400648148148</v>
      </c>
      <c r="P684" s="57">
        <v>46268.600648148145</v>
      </c>
      <c r="Q684">
        <v>69382038</v>
      </c>
      <c r="S684">
        <v>146129128792</v>
      </c>
      <c r="T684" t="s">
        <v>1728</v>
      </c>
      <c r="U684" t="s">
        <v>1729</v>
      </c>
      <c r="V684" t="s">
        <v>1730</v>
      </c>
      <c r="Z684">
        <v>110.348877</v>
      </c>
      <c r="AA684">
        <v>-7.8289010000000001</v>
      </c>
      <c r="AB684" t="s">
        <v>1731</v>
      </c>
      <c r="AC684" t="s">
        <v>236</v>
      </c>
      <c r="AL684" t="s">
        <v>217</v>
      </c>
      <c r="AM684" t="s">
        <v>1732</v>
      </c>
      <c r="AN684" t="s">
        <v>6</v>
      </c>
      <c r="AO684" s="57">
        <v>46062.402870370373</v>
      </c>
      <c r="AP684" s="57">
        <v>46268.416666666664</v>
      </c>
      <c r="AR684" t="s">
        <v>218</v>
      </c>
      <c r="AS684" t="s">
        <v>219</v>
      </c>
      <c r="AT684" t="s">
        <v>230</v>
      </c>
      <c r="AU684">
        <v>20260903</v>
      </c>
      <c r="AV684" t="s">
        <v>221</v>
      </c>
      <c r="AW684" t="s">
        <v>881</v>
      </c>
      <c r="AX684" t="s">
        <v>222</v>
      </c>
      <c r="BA684" s="57">
        <v>46268.416666666664</v>
      </c>
      <c r="BB684" t="s">
        <v>1732</v>
      </c>
      <c r="BC684">
        <v>2026</v>
      </c>
      <c r="BD684">
        <v>9</v>
      </c>
      <c r="BE684">
        <v>3</v>
      </c>
      <c r="BF684" s="6">
        <f t="shared" si="30"/>
        <v>46268</v>
      </c>
      <c r="BG684">
        <f t="shared" si="31"/>
        <v>-0.41666666666424135</v>
      </c>
      <c r="BH684" t="str">
        <f t="shared" si="32"/>
        <v>COMPLY</v>
      </c>
      <c r="BI684" t="e">
        <f>VLOOKUP(H684,Sheet2!$A$1:$B$270,2,FALSE)</f>
        <v>#N/A</v>
      </c>
    </row>
    <row r="685" spans="1:61">
      <c r="A685">
        <v>780</v>
      </c>
      <c r="B685">
        <v>1002566836</v>
      </c>
      <c r="C685">
        <v>3</v>
      </c>
      <c r="D685" t="s">
        <v>38</v>
      </c>
      <c r="E685">
        <v>5</v>
      </c>
      <c r="F685" t="s">
        <v>92</v>
      </c>
      <c r="G685" t="s">
        <v>94</v>
      </c>
      <c r="H685" t="s">
        <v>466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46267.394409722219</v>
      </c>
      <c r="P685" s="57">
        <v>46267.695208333331</v>
      </c>
      <c r="Q685">
        <v>69382019</v>
      </c>
      <c r="S685">
        <v>152634206976</v>
      </c>
      <c r="T685" t="s">
        <v>2037</v>
      </c>
      <c r="U685" t="s">
        <v>2038</v>
      </c>
      <c r="V685" t="s">
        <v>2039</v>
      </c>
      <c r="Z685">
        <v>111.29764</v>
      </c>
      <c r="AA685">
        <v>-7.4407670000000001</v>
      </c>
      <c r="AB685" t="s">
        <v>2040</v>
      </c>
      <c r="AC685" t="s">
        <v>236</v>
      </c>
      <c r="AL685" t="s">
        <v>217</v>
      </c>
      <c r="AM685" t="s">
        <v>2041</v>
      </c>
      <c r="AN685" t="s">
        <v>6</v>
      </c>
      <c r="AO685" s="57">
        <v>46062.402870370373</v>
      </c>
      <c r="AP685" s="57">
        <v>46266.434027777781</v>
      </c>
      <c r="AR685" t="s">
        <v>218</v>
      </c>
      <c r="AS685" t="s">
        <v>219</v>
      </c>
      <c r="AT685" t="s">
        <v>230</v>
      </c>
      <c r="AU685">
        <v>20260902</v>
      </c>
      <c r="AV685" t="s">
        <v>221</v>
      </c>
      <c r="AW685" t="s">
        <v>885</v>
      </c>
      <c r="AX685" t="s">
        <v>222</v>
      </c>
      <c r="BA685" s="57">
        <v>46266.434027777781</v>
      </c>
      <c r="BB685" t="s">
        <v>2041</v>
      </c>
      <c r="BC685">
        <v>2026</v>
      </c>
      <c r="BD685">
        <v>9</v>
      </c>
      <c r="BE685">
        <v>2</v>
      </c>
      <c r="BF685" s="6">
        <f t="shared" si="30"/>
        <v>46267</v>
      </c>
      <c r="BG685">
        <f t="shared" si="31"/>
        <v>0.56597222221898846</v>
      </c>
      <c r="BH685" t="str">
        <f t="shared" si="32"/>
        <v>COMPLY</v>
      </c>
      <c r="BI685" t="str">
        <f>VLOOKUP(H685,Sheet2!$A$1:$B$270,2,FALSE)</f>
        <v>MADIUN</v>
      </c>
    </row>
    <row r="686" spans="1:61">
      <c r="A686">
        <v>781</v>
      </c>
      <c r="B686">
        <v>1002566859</v>
      </c>
      <c r="C686">
        <v>3</v>
      </c>
      <c r="D686" t="s">
        <v>38</v>
      </c>
      <c r="E686">
        <v>5</v>
      </c>
      <c r="F686" t="s">
        <v>248</v>
      </c>
      <c r="G686" t="s">
        <v>91</v>
      </c>
      <c r="H686" t="s">
        <v>388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46267.398576388892</v>
      </c>
      <c r="P686" s="57">
        <v>46268.669571759259</v>
      </c>
      <c r="Q686">
        <v>69382034</v>
      </c>
      <c r="S686">
        <v>152703903384</v>
      </c>
      <c r="T686" t="s">
        <v>2164</v>
      </c>
      <c r="U686" t="s">
        <v>2165</v>
      </c>
      <c r="V686" t="s">
        <v>2166</v>
      </c>
      <c r="Z686">
        <v>112.617013664574</v>
      </c>
      <c r="AA686">
        <v>-7.9559393419297901</v>
      </c>
      <c r="AB686" t="s">
        <v>2167</v>
      </c>
      <c r="AC686" t="s">
        <v>236</v>
      </c>
      <c r="AL686" t="s">
        <v>217</v>
      </c>
      <c r="AM686" t="s">
        <v>1926</v>
      </c>
      <c r="AN686" t="s">
        <v>6</v>
      </c>
      <c r="AO686" s="57">
        <v>46062.402870370373</v>
      </c>
      <c r="AP686" s="57">
        <v>46268.333333333336</v>
      </c>
      <c r="AR686" t="s">
        <v>218</v>
      </c>
      <c r="AS686" t="s">
        <v>557</v>
      </c>
      <c r="AT686" t="s">
        <v>344</v>
      </c>
      <c r="AU686">
        <v>20260903</v>
      </c>
      <c r="AV686" t="s">
        <v>221</v>
      </c>
      <c r="AW686" t="s">
        <v>2169</v>
      </c>
      <c r="AX686" t="s">
        <v>222</v>
      </c>
      <c r="BA686" s="57">
        <v>46268.333333333336</v>
      </c>
      <c r="BB686" t="s">
        <v>1926</v>
      </c>
      <c r="BC686">
        <v>2026</v>
      </c>
      <c r="BD686">
        <v>9</v>
      </c>
      <c r="BE686">
        <v>3</v>
      </c>
      <c r="BF686" s="6">
        <f t="shared" si="30"/>
        <v>46268</v>
      </c>
      <c r="BG686">
        <f t="shared" si="31"/>
        <v>-0.33333333333575865</v>
      </c>
      <c r="BH686" t="str">
        <f t="shared" si="32"/>
        <v>COMPLY</v>
      </c>
      <c r="BI686" t="str">
        <f>VLOOKUP(H686,Sheet2!$A$1:$B$270,2,FALSE)</f>
        <v>MALANG</v>
      </c>
    </row>
    <row r="687" spans="1:61">
      <c r="A687">
        <v>783</v>
      </c>
      <c r="B687">
        <v>1002566804</v>
      </c>
      <c r="C687">
        <v>3</v>
      </c>
      <c r="D687" t="s">
        <v>59</v>
      </c>
      <c r="E687">
        <v>4</v>
      </c>
      <c r="F687" t="s">
        <v>242</v>
      </c>
      <c r="G687" t="s">
        <v>242</v>
      </c>
      <c r="H687" t="s">
        <v>288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46267.388148148151</v>
      </c>
      <c r="P687" s="57">
        <v>46268.50509259259</v>
      </c>
      <c r="Q687">
        <v>69382001</v>
      </c>
      <c r="S687">
        <v>146137147455</v>
      </c>
      <c r="T687" t="s">
        <v>1737</v>
      </c>
      <c r="U687" t="s">
        <v>1738</v>
      </c>
      <c r="V687" t="s">
        <v>1739</v>
      </c>
      <c r="Z687">
        <v>110.22905149989199</v>
      </c>
      <c r="AA687">
        <v>-7.4224383556040401</v>
      </c>
      <c r="AB687" t="s">
        <v>1740</v>
      </c>
      <c r="AC687" t="s">
        <v>236</v>
      </c>
      <c r="AL687" t="s">
        <v>217</v>
      </c>
      <c r="AM687" t="s">
        <v>1741</v>
      </c>
      <c r="AN687" t="s">
        <v>6</v>
      </c>
      <c r="AO687" s="57">
        <v>46062.402870370373</v>
      </c>
      <c r="AP687" s="57">
        <v>46271.625</v>
      </c>
      <c r="AR687" t="s">
        <v>218</v>
      </c>
      <c r="AS687" t="s">
        <v>219</v>
      </c>
      <c r="AT687" t="s">
        <v>230</v>
      </c>
      <c r="AU687">
        <v>20260903</v>
      </c>
      <c r="AV687" t="s">
        <v>221</v>
      </c>
      <c r="AW687" t="s">
        <v>886</v>
      </c>
      <c r="AX687" t="s">
        <v>222</v>
      </c>
      <c r="BA687" s="57">
        <v>46271.625</v>
      </c>
      <c r="BB687" t="s">
        <v>1741</v>
      </c>
      <c r="BC687">
        <v>2026</v>
      </c>
      <c r="BD687">
        <v>9</v>
      </c>
      <c r="BE687">
        <v>3</v>
      </c>
      <c r="BF687" s="6">
        <f t="shared" si="30"/>
        <v>46268</v>
      </c>
      <c r="BG687">
        <f t="shared" si="31"/>
        <v>-3.625</v>
      </c>
      <c r="BH687" t="str">
        <f t="shared" si="32"/>
        <v>COMPLY</v>
      </c>
      <c r="BI687" t="e">
        <f>VLOOKUP(H687,Sheet2!$A$1:$B$270,2,FALSE)</f>
        <v>#N/A</v>
      </c>
    </row>
    <row r="688" spans="1:61">
      <c r="A688">
        <v>784</v>
      </c>
      <c r="B688">
        <v>1002566565</v>
      </c>
      <c r="C688">
        <v>3</v>
      </c>
      <c r="D688" t="s">
        <v>51</v>
      </c>
      <c r="E688">
        <v>4</v>
      </c>
      <c r="F688" t="s">
        <v>269</v>
      </c>
      <c r="G688" t="s">
        <v>1928</v>
      </c>
      <c r="H688" t="s">
        <v>1941</v>
      </c>
      <c r="I688" t="s">
        <v>212</v>
      </c>
      <c r="J688" t="s">
        <v>213</v>
      </c>
      <c r="K688" t="s">
        <v>149</v>
      </c>
      <c r="L688" t="s">
        <v>214</v>
      </c>
      <c r="M688" t="s">
        <v>76</v>
      </c>
      <c r="N688" t="s">
        <v>215</v>
      </c>
      <c r="O688" s="57">
        <v>46267.310370370367</v>
      </c>
      <c r="P688" s="57">
        <v>46267.816770833335</v>
      </c>
      <c r="Q688">
        <v>69381905</v>
      </c>
      <c r="S688">
        <v>142552107736</v>
      </c>
      <c r="T688" t="s">
        <v>2042</v>
      </c>
      <c r="U688" t="s">
        <v>2043</v>
      </c>
      <c r="V688" t="s">
        <v>2044</v>
      </c>
      <c r="Z688">
        <v>111.60079039999999</v>
      </c>
      <c r="AA688">
        <v>-7.1406783999999996</v>
      </c>
      <c r="AB688" t="s">
        <v>2045</v>
      </c>
      <c r="AC688" t="s">
        <v>236</v>
      </c>
      <c r="AL688" t="s">
        <v>217</v>
      </c>
      <c r="AM688" t="s">
        <v>1877</v>
      </c>
      <c r="AN688" t="s">
        <v>6</v>
      </c>
      <c r="AO688" s="57">
        <v>46062.319363425922</v>
      </c>
      <c r="AP688" s="57">
        <v>46268.333333333336</v>
      </c>
      <c r="AR688" t="s">
        <v>218</v>
      </c>
      <c r="AS688" t="s">
        <v>1947</v>
      </c>
      <c r="AT688" t="s">
        <v>230</v>
      </c>
      <c r="AU688">
        <v>20260902</v>
      </c>
      <c r="AV688" t="s">
        <v>221</v>
      </c>
      <c r="AW688" t="s">
        <v>887</v>
      </c>
      <c r="AX688" t="s">
        <v>222</v>
      </c>
      <c r="BA688" s="57">
        <v>46268.333333333336</v>
      </c>
      <c r="BB688" t="s">
        <v>1877</v>
      </c>
      <c r="BC688">
        <v>2026</v>
      </c>
      <c r="BD688">
        <v>9</v>
      </c>
      <c r="BE688">
        <v>2</v>
      </c>
      <c r="BF688" s="6">
        <f t="shared" si="30"/>
        <v>46267</v>
      </c>
      <c r="BG688">
        <f t="shared" si="31"/>
        <v>-1.3333333333357587</v>
      </c>
      <c r="BH688" t="str">
        <f t="shared" si="32"/>
        <v>COMPLY</v>
      </c>
      <c r="BI688" t="e">
        <f>VLOOKUP(H688,Sheet2!$A$1:$B$270,2,FALSE)</f>
        <v>#N/A</v>
      </c>
    </row>
    <row r="689" spans="1:61">
      <c r="A689">
        <v>785</v>
      </c>
      <c r="B689">
        <v>1002567492</v>
      </c>
      <c r="C689">
        <v>3</v>
      </c>
      <c r="D689" t="s">
        <v>55</v>
      </c>
      <c r="E689">
        <v>5</v>
      </c>
      <c r="F689" t="s">
        <v>307</v>
      </c>
      <c r="G689" t="s">
        <v>126</v>
      </c>
      <c r="H689" t="s">
        <v>372</v>
      </c>
      <c r="I689" t="s">
        <v>212</v>
      </c>
      <c r="J689" t="s">
        <v>213</v>
      </c>
      <c r="K689" t="s">
        <v>149</v>
      </c>
      <c r="L689" t="s">
        <v>1751</v>
      </c>
      <c r="M689" t="s">
        <v>76</v>
      </c>
      <c r="N689" t="s">
        <v>215</v>
      </c>
      <c r="O689" s="57">
        <v>46267.524953703702</v>
      </c>
      <c r="P689" s="57">
        <v>46268.624085648145</v>
      </c>
      <c r="Q689">
        <v>69382275</v>
      </c>
      <c r="R689">
        <v>3135954272</v>
      </c>
      <c r="S689">
        <v>152303245891</v>
      </c>
      <c r="T689" t="s">
        <v>1752</v>
      </c>
      <c r="U689" t="s">
        <v>1753</v>
      </c>
      <c r="V689" t="s">
        <v>1754</v>
      </c>
      <c r="Z689">
        <v>112.784141965226</v>
      </c>
      <c r="AA689">
        <v>-7.2804557765349696</v>
      </c>
      <c r="AB689" t="s">
        <v>1755</v>
      </c>
      <c r="AC689" t="s">
        <v>1756</v>
      </c>
      <c r="AL689" t="s">
        <v>217</v>
      </c>
      <c r="AM689" t="s">
        <v>1757</v>
      </c>
      <c r="AN689" t="s">
        <v>6</v>
      </c>
      <c r="AO689" s="57">
        <v>46062.527777777781</v>
      </c>
      <c r="AP689" s="57">
        <v>46269.625</v>
      </c>
      <c r="AR689" t="s">
        <v>218</v>
      </c>
      <c r="AS689" t="s">
        <v>126</v>
      </c>
      <c r="AT689" t="s">
        <v>230</v>
      </c>
      <c r="AU689">
        <v>20260903</v>
      </c>
      <c r="AV689" t="s">
        <v>221</v>
      </c>
      <c r="AW689" t="s">
        <v>1758</v>
      </c>
      <c r="AX689" t="s">
        <v>222</v>
      </c>
      <c r="BA689" s="57">
        <v>46269.625</v>
      </c>
      <c r="BB689" t="s">
        <v>1757</v>
      </c>
      <c r="BC689">
        <v>2026</v>
      </c>
      <c r="BD689">
        <v>9</v>
      </c>
      <c r="BE689">
        <v>3</v>
      </c>
      <c r="BF689" s="6">
        <f t="shared" si="30"/>
        <v>46268</v>
      </c>
      <c r="BG689">
        <f t="shared" si="31"/>
        <v>-1.625</v>
      </c>
      <c r="BH689" t="str">
        <f t="shared" si="32"/>
        <v>COMPLY</v>
      </c>
      <c r="BI689" t="str">
        <f>VLOOKUP(H689,Sheet2!$A$1:$B$270,2,FALSE)</f>
        <v>SURABAYA SELATAN</v>
      </c>
    </row>
    <row r="690" spans="1:61">
      <c r="A690">
        <v>786</v>
      </c>
      <c r="B690">
        <v>1002567110</v>
      </c>
      <c r="C690">
        <v>3</v>
      </c>
      <c r="D690" t="s">
        <v>55</v>
      </c>
      <c r="E690">
        <v>5</v>
      </c>
      <c r="F690" t="s">
        <v>261</v>
      </c>
      <c r="G690" t="s">
        <v>122</v>
      </c>
      <c r="H690" t="s">
        <v>453</v>
      </c>
      <c r="I690" t="s">
        <v>212</v>
      </c>
      <c r="J690" t="s">
        <v>213</v>
      </c>
      <c r="K690" t="s">
        <v>149</v>
      </c>
      <c r="M690" t="s">
        <v>76</v>
      </c>
      <c r="N690" t="s">
        <v>215</v>
      </c>
      <c r="O690" s="57">
        <v>46267.443460648145</v>
      </c>
      <c r="P690" s="57">
        <v>46268.774606481478</v>
      </c>
      <c r="Q690">
        <v>69382115</v>
      </c>
      <c r="S690">
        <v>152442201952</v>
      </c>
      <c r="T690" t="s">
        <v>1759</v>
      </c>
      <c r="U690" t="s">
        <v>1760</v>
      </c>
      <c r="V690" t="s">
        <v>1761</v>
      </c>
      <c r="Z690">
        <v>112.5345174</v>
      </c>
      <c r="AA690">
        <v>-7.3510233999999999</v>
      </c>
      <c r="AB690" t="s">
        <v>1762</v>
      </c>
      <c r="AC690" t="s">
        <v>229</v>
      </c>
      <c r="AL690" t="s">
        <v>217</v>
      </c>
      <c r="AM690" t="s">
        <v>1763</v>
      </c>
      <c r="AN690" t="s">
        <v>6</v>
      </c>
      <c r="AO690" s="57">
        <v>46062.444363425922</v>
      </c>
      <c r="AP690" s="57">
        <v>46271.458333333336</v>
      </c>
      <c r="AR690" t="s">
        <v>218</v>
      </c>
      <c r="AS690" t="s">
        <v>1764</v>
      </c>
      <c r="AT690" t="s">
        <v>230</v>
      </c>
      <c r="AU690">
        <v>20260903</v>
      </c>
      <c r="AV690" t="s">
        <v>221</v>
      </c>
      <c r="AW690" t="s">
        <v>545</v>
      </c>
      <c r="AX690" t="s">
        <v>222</v>
      </c>
      <c r="BA690" s="57">
        <v>46271.458333333336</v>
      </c>
      <c r="BB690" t="s">
        <v>1763</v>
      </c>
      <c r="BC690">
        <v>2026</v>
      </c>
      <c r="BD690">
        <v>9</v>
      </c>
      <c r="BE690">
        <v>3</v>
      </c>
      <c r="BF690" s="6">
        <f t="shared" si="30"/>
        <v>46268</v>
      </c>
      <c r="BG690">
        <f t="shared" si="31"/>
        <v>-3.4583333333357587</v>
      </c>
      <c r="BH690" t="str">
        <f t="shared" si="32"/>
        <v>COMPLY</v>
      </c>
      <c r="BI690" t="str">
        <f>VLOOKUP(H690,Sheet2!$A$1:$B$270,2,FALSE)</f>
        <v>GRESIK</v>
      </c>
    </row>
    <row r="691" spans="1:61">
      <c r="A691">
        <v>787</v>
      </c>
      <c r="B691">
        <v>1002567489</v>
      </c>
      <c r="C691">
        <v>3</v>
      </c>
      <c r="D691" t="s">
        <v>51</v>
      </c>
      <c r="E691">
        <v>4</v>
      </c>
      <c r="F691" t="s">
        <v>234</v>
      </c>
      <c r="G691" t="s">
        <v>1765</v>
      </c>
      <c r="H691" t="s">
        <v>1766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46267.523576388892</v>
      </c>
      <c r="P691" s="57">
        <v>46272.636759259258</v>
      </c>
      <c r="Q691">
        <v>69382285</v>
      </c>
      <c r="S691">
        <v>146550124358</v>
      </c>
      <c r="T691" t="s">
        <v>1767</v>
      </c>
      <c r="U691" t="s">
        <v>1768</v>
      </c>
      <c r="V691" t="s">
        <v>1769</v>
      </c>
      <c r="Z691">
        <v>110.5951146</v>
      </c>
      <c r="AA691">
        <v>-7.6287841999999904</v>
      </c>
      <c r="AB691" t="s">
        <v>1770</v>
      </c>
      <c r="AC691" t="s">
        <v>236</v>
      </c>
      <c r="AL691" t="s">
        <v>217</v>
      </c>
      <c r="AM691" t="s">
        <v>1771</v>
      </c>
      <c r="AN691" t="s">
        <v>6</v>
      </c>
      <c r="AO691" s="57">
        <v>46062.527777777781</v>
      </c>
      <c r="AP691" s="57">
        <v>46272.541666666664</v>
      </c>
      <c r="AR691" t="s">
        <v>218</v>
      </c>
      <c r="AS691" t="s">
        <v>219</v>
      </c>
      <c r="AT691" t="s">
        <v>230</v>
      </c>
      <c r="AU691">
        <v>20260907</v>
      </c>
      <c r="AV691" t="s">
        <v>221</v>
      </c>
      <c r="AW691" t="s">
        <v>885</v>
      </c>
      <c r="AX691" t="s">
        <v>222</v>
      </c>
      <c r="BA691" s="57">
        <v>46272.541666666664</v>
      </c>
      <c r="BB691" t="s">
        <v>1771</v>
      </c>
      <c r="BC691">
        <v>2026</v>
      </c>
      <c r="BD691">
        <v>9</v>
      </c>
      <c r="BE691">
        <v>7</v>
      </c>
      <c r="BF691" s="6">
        <f t="shared" si="30"/>
        <v>46272</v>
      </c>
      <c r="BG691">
        <f t="shared" si="31"/>
        <v>-0.54166666666424135</v>
      </c>
      <c r="BH691" t="str">
        <f t="shared" si="32"/>
        <v>COMPLY</v>
      </c>
      <c r="BI691" t="e">
        <f>VLOOKUP(H691,Sheet2!$A$1:$B$270,2,FALSE)</f>
        <v>#N/A</v>
      </c>
    </row>
    <row r="692" spans="1:61">
      <c r="A692">
        <v>788</v>
      </c>
      <c r="B692">
        <v>1002568541</v>
      </c>
      <c r="C692">
        <v>3</v>
      </c>
      <c r="D692" t="s">
        <v>51</v>
      </c>
      <c r="E692">
        <v>4</v>
      </c>
      <c r="F692" t="s">
        <v>234</v>
      </c>
      <c r="G692" t="s">
        <v>562</v>
      </c>
      <c r="H692" t="s">
        <v>872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46267.75204861111</v>
      </c>
      <c r="P692" s="57">
        <v>46268.871990740743</v>
      </c>
      <c r="Q692">
        <v>69382625</v>
      </c>
      <c r="S692">
        <v>142526106511</v>
      </c>
      <c r="T692" t="s">
        <v>1772</v>
      </c>
      <c r="U692" t="s">
        <v>1773</v>
      </c>
      <c r="V692" t="s">
        <v>1774</v>
      </c>
      <c r="Z692">
        <v>110.89590561548</v>
      </c>
      <c r="AA692">
        <v>-7.5647372090437397</v>
      </c>
      <c r="AB692" t="s">
        <v>1775</v>
      </c>
      <c r="AC692" t="s">
        <v>236</v>
      </c>
      <c r="AL692" t="s">
        <v>217</v>
      </c>
      <c r="AM692" t="s">
        <v>1757</v>
      </c>
      <c r="AN692" t="s">
        <v>6</v>
      </c>
      <c r="AO692" s="57">
        <v>46062.756840277776</v>
      </c>
      <c r="AP692" s="57">
        <v>46269.625</v>
      </c>
      <c r="AR692" t="s">
        <v>218</v>
      </c>
      <c r="AS692" t="s">
        <v>913</v>
      </c>
      <c r="AT692" t="s">
        <v>230</v>
      </c>
      <c r="AU692">
        <v>20260903</v>
      </c>
      <c r="AV692" t="s">
        <v>221</v>
      </c>
      <c r="AW692" t="s">
        <v>883</v>
      </c>
      <c r="AX692" t="s">
        <v>222</v>
      </c>
      <c r="BA692" s="57">
        <v>46269.625</v>
      </c>
      <c r="BB692" t="s">
        <v>1757</v>
      </c>
      <c r="BC692">
        <v>2026</v>
      </c>
      <c r="BD692">
        <v>9</v>
      </c>
      <c r="BE692">
        <v>3</v>
      </c>
      <c r="BF692" s="6">
        <f t="shared" si="30"/>
        <v>46268</v>
      </c>
      <c r="BG692">
        <f t="shared" si="31"/>
        <v>-1.625</v>
      </c>
      <c r="BH692" t="str">
        <f t="shared" si="32"/>
        <v>COMPLY</v>
      </c>
      <c r="BI692" t="e">
        <f>VLOOKUP(H692,Sheet2!$A$1:$B$270,2,FALSE)</f>
        <v>#N/A</v>
      </c>
    </row>
    <row r="693" spans="1:61">
      <c r="A693">
        <v>789</v>
      </c>
      <c r="B693">
        <v>1002568545</v>
      </c>
      <c r="C693">
        <v>3</v>
      </c>
      <c r="D693" t="s">
        <v>55</v>
      </c>
      <c r="E693">
        <v>5</v>
      </c>
      <c r="F693" t="s">
        <v>261</v>
      </c>
      <c r="G693" t="s">
        <v>126</v>
      </c>
      <c r="H693" t="s">
        <v>262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46267.754120370373</v>
      </c>
      <c r="P693" s="57">
        <v>46268.543553240743</v>
      </c>
      <c r="Q693">
        <v>69382615</v>
      </c>
      <c r="S693">
        <v>152413167936</v>
      </c>
      <c r="T693" t="s">
        <v>1776</v>
      </c>
      <c r="U693" t="s">
        <v>1777</v>
      </c>
      <c r="V693" t="s">
        <v>1778</v>
      </c>
      <c r="Z693">
        <v>112.747347</v>
      </c>
      <c r="AA693">
        <v>-7.2645670000000004</v>
      </c>
      <c r="AB693" t="s">
        <v>1779</v>
      </c>
      <c r="AC693" t="s">
        <v>236</v>
      </c>
      <c r="AL693" t="s">
        <v>217</v>
      </c>
      <c r="AM693" t="s">
        <v>1780</v>
      </c>
      <c r="AN693" t="s">
        <v>6</v>
      </c>
      <c r="AO693" s="57">
        <v>46062.756840277776</v>
      </c>
      <c r="AP693" s="57">
        <v>46268.625</v>
      </c>
      <c r="AR693" t="s">
        <v>218</v>
      </c>
      <c r="AS693" t="s">
        <v>575</v>
      </c>
      <c r="AT693" t="s">
        <v>230</v>
      </c>
      <c r="AU693">
        <v>20260903</v>
      </c>
      <c r="AV693" t="s">
        <v>221</v>
      </c>
      <c r="AW693" t="s">
        <v>883</v>
      </c>
      <c r="AX693" t="s">
        <v>222</v>
      </c>
      <c r="BA693" s="57">
        <v>46268.625</v>
      </c>
      <c r="BB693" t="s">
        <v>1780</v>
      </c>
      <c r="BC693">
        <v>2026</v>
      </c>
      <c r="BD693">
        <v>9</v>
      </c>
      <c r="BE693">
        <v>3</v>
      </c>
      <c r="BF693" s="6">
        <f t="shared" si="30"/>
        <v>46268</v>
      </c>
      <c r="BG693">
        <f t="shared" si="31"/>
        <v>-0.625</v>
      </c>
      <c r="BH693" t="str">
        <f t="shared" si="32"/>
        <v>COMPLY</v>
      </c>
      <c r="BI693" t="str">
        <f>VLOOKUP(H693,Sheet2!$A$1:$B$270,2,FALSE)</f>
        <v>SURABAYA SELATAN</v>
      </c>
    </row>
    <row r="694" spans="1:61">
      <c r="A694">
        <v>790</v>
      </c>
      <c r="B694">
        <v>1002567484</v>
      </c>
      <c r="C694">
        <v>3</v>
      </c>
      <c r="D694" t="s">
        <v>51</v>
      </c>
      <c r="E694">
        <v>4</v>
      </c>
      <c r="F694" t="s">
        <v>234</v>
      </c>
      <c r="G694" t="s">
        <v>1765</v>
      </c>
      <c r="H694" t="s">
        <v>1766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46267.522881944446</v>
      </c>
      <c r="P694" s="57">
        <v>46272.673761574071</v>
      </c>
      <c r="Q694">
        <v>69382264</v>
      </c>
      <c r="S694">
        <v>146550124357</v>
      </c>
      <c r="T694" t="s">
        <v>1781</v>
      </c>
      <c r="U694" t="s">
        <v>1768</v>
      </c>
      <c r="V694" t="s">
        <v>1782</v>
      </c>
      <c r="Z694">
        <v>110.59512532407901</v>
      </c>
      <c r="AA694">
        <v>-7.6285608809295899</v>
      </c>
      <c r="AB694" t="s">
        <v>1783</v>
      </c>
      <c r="AC694" t="s">
        <v>236</v>
      </c>
      <c r="AL694" t="s">
        <v>217</v>
      </c>
      <c r="AM694" t="s">
        <v>1784</v>
      </c>
      <c r="AN694" t="s">
        <v>6</v>
      </c>
      <c r="AO694" s="57">
        <v>46062.527777777781</v>
      </c>
      <c r="AP694" s="57">
        <v>46272.333333333336</v>
      </c>
      <c r="AR694" t="s">
        <v>218</v>
      </c>
      <c r="AS694" t="s">
        <v>219</v>
      </c>
      <c r="AT694" t="s">
        <v>230</v>
      </c>
      <c r="AU694">
        <v>20260907</v>
      </c>
      <c r="AV694" t="s">
        <v>221</v>
      </c>
      <c r="AW694" t="s">
        <v>885</v>
      </c>
      <c r="AX694" t="s">
        <v>222</v>
      </c>
      <c r="BA694" s="57">
        <v>46272.333333333336</v>
      </c>
      <c r="BB694" t="s">
        <v>1784</v>
      </c>
      <c r="BC694">
        <v>2026</v>
      </c>
      <c r="BD694">
        <v>9</v>
      </c>
      <c r="BE694">
        <v>7</v>
      </c>
      <c r="BF694" s="6">
        <f t="shared" si="30"/>
        <v>46272</v>
      </c>
      <c r="BG694">
        <f t="shared" si="31"/>
        <v>-0.33333333333575865</v>
      </c>
      <c r="BH694" t="str">
        <f t="shared" si="32"/>
        <v>COMPLY</v>
      </c>
      <c r="BI694" t="e">
        <f>VLOOKUP(H694,Sheet2!$A$1:$B$270,2,FALSE)</f>
        <v>#N/A</v>
      </c>
    </row>
    <row r="695" spans="1:61">
      <c r="A695">
        <v>791</v>
      </c>
      <c r="B695">
        <v>1002567485</v>
      </c>
      <c r="C695">
        <v>3</v>
      </c>
      <c r="D695" t="s">
        <v>51</v>
      </c>
      <c r="E695">
        <v>4</v>
      </c>
      <c r="F695" t="s">
        <v>234</v>
      </c>
      <c r="G695" t="s">
        <v>1765</v>
      </c>
      <c r="H695" t="s">
        <v>1766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46267.522881944446</v>
      </c>
      <c r="P695" s="57">
        <v>46273.394502314812</v>
      </c>
      <c r="Q695">
        <v>69382263</v>
      </c>
      <c r="S695">
        <v>146550124356</v>
      </c>
      <c r="T695" t="s">
        <v>1785</v>
      </c>
      <c r="U695" t="s">
        <v>1768</v>
      </c>
      <c r="V695" t="s">
        <v>1786</v>
      </c>
      <c r="Z695">
        <v>110.5951146</v>
      </c>
      <c r="AA695">
        <v>-7.6287841999999904</v>
      </c>
      <c r="AB695" t="s">
        <v>1787</v>
      </c>
      <c r="AC695" t="s">
        <v>236</v>
      </c>
      <c r="AL695" t="s">
        <v>217</v>
      </c>
      <c r="AM695" t="s">
        <v>1784</v>
      </c>
      <c r="AN695" t="s">
        <v>6</v>
      </c>
      <c r="AO695" s="57">
        <v>46062.527777777781</v>
      </c>
      <c r="AP695" s="57">
        <v>46272.333333333336</v>
      </c>
      <c r="AR695" t="s">
        <v>218</v>
      </c>
      <c r="AS695" t="s">
        <v>219</v>
      </c>
      <c r="AT695" t="s">
        <v>230</v>
      </c>
      <c r="AU695">
        <v>20260908</v>
      </c>
      <c r="AV695" t="s">
        <v>221</v>
      </c>
      <c r="AW695" t="s">
        <v>885</v>
      </c>
      <c r="AX695" t="s">
        <v>222</v>
      </c>
      <c r="BA695" s="57">
        <v>46272.333333333336</v>
      </c>
      <c r="BB695" t="s">
        <v>1784</v>
      </c>
      <c r="BC695">
        <v>2026</v>
      </c>
      <c r="BD695">
        <v>9</v>
      </c>
      <c r="BE695">
        <v>8</v>
      </c>
      <c r="BF695" s="6">
        <f t="shared" si="30"/>
        <v>46273</v>
      </c>
      <c r="BG695">
        <f t="shared" si="31"/>
        <v>0.66666666666424135</v>
      </c>
      <c r="BH695" t="str">
        <f t="shared" si="32"/>
        <v>COMPLY</v>
      </c>
      <c r="BI695" t="e">
        <f>VLOOKUP(H695,Sheet2!$A$1:$B$270,2,FALSE)</f>
        <v>#N/A</v>
      </c>
    </row>
    <row r="696" spans="1:61">
      <c r="A696">
        <v>792</v>
      </c>
      <c r="B696">
        <v>1002568368</v>
      </c>
      <c r="C696">
        <v>3</v>
      </c>
      <c r="D696" t="s">
        <v>51</v>
      </c>
      <c r="E696">
        <v>4</v>
      </c>
      <c r="F696" t="s">
        <v>269</v>
      </c>
      <c r="G696" t="s">
        <v>823</v>
      </c>
      <c r="H696" t="s">
        <v>837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46267.68953703704</v>
      </c>
      <c r="P696" s="57">
        <v>46268.585925925923</v>
      </c>
      <c r="Q696">
        <v>69382544</v>
      </c>
      <c r="S696">
        <v>146593115589</v>
      </c>
      <c r="T696" t="s">
        <v>1788</v>
      </c>
      <c r="U696" t="s">
        <v>1789</v>
      </c>
      <c r="V696" t="s">
        <v>1790</v>
      </c>
      <c r="Z696">
        <v>110.767900831997</v>
      </c>
      <c r="AA696">
        <v>-6.7217601473032698</v>
      </c>
      <c r="AB696" t="s">
        <v>1791</v>
      </c>
      <c r="AC696" t="s">
        <v>216</v>
      </c>
      <c r="AL696" t="s">
        <v>217</v>
      </c>
      <c r="AM696" t="s">
        <v>1792</v>
      </c>
      <c r="AN696" t="s">
        <v>6</v>
      </c>
      <c r="AO696" s="57">
        <v>46062.694432870368</v>
      </c>
      <c r="AP696" s="57">
        <v>46268.541666666664</v>
      </c>
      <c r="AR696" t="s">
        <v>218</v>
      </c>
      <c r="AS696" t="s">
        <v>918</v>
      </c>
      <c r="AT696" t="s">
        <v>230</v>
      </c>
      <c r="AU696">
        <v>20260903</v>
      </c>
      <c r="AV696" t="s">
        <v>221</v>
      </c>
      <c r="AW696" t="s">
        <v>885</v>
      </c>
      <c r="AX696" t="s">
        <v>222</v>
      </c>
      <c r="BA696" s="57">
        <v>46268.541666666664</v>
      </c>
      <c r="BB696" t="s">
        <v>1792</v>
      </c>
      <c r="BC696">
        <v>2026</v>
      </c>
      <c r="BD696">
        <v>9</v>
      </c>
      <c r="BE696">
        <v>3</v>
      </c>
      <c r="BF696" s="6">
        <f t="shared" si="30"/>
        <v>46268</v>
      </c>
      <c r="BG696">
        <f t="shared" si="31"/>
        <v>-0.54166666666424135</v>
      </c>
      <c r="BH696" t="str">
        <f t="shared" si="32"/>
        <v>COMPLY</v>
      </c>
      <c r="BI696" t="e">
        <f>VLOOKUP(H696,Sheet2!$A$1:$B$270,2,FALSE)</f>
        <v>#N/A</v>
      </c>
    </row>
    <row r="697" spans="1:61">
      <c r="A697">
        <v>793</v>
      </c>
      <c r="B697">
        <v>1002566618</v>
      </c>
      <c r="C697">
        <v>3</v>
      </c>
      <c r="D697" t="s">
        <v>59</v>
      </c>
      <c r="E697">
        <v>4</v>
      </c>
      <c r="F697" t="s">
        <v>242</v>
      </c>
      <c r="G697" t="s">
        <v>242</v>
      </c>
      <c r="H697" t="s">
        <v>288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46267.34648148148</v>
      </c>
      <c r="P697" s="57">
        <v>46269.64603009259</v>
      </c>
      <c r="Q697">
        <v>69381943</v>
      </c>
      <c r="S697">
        <v>146137149102</v>
      </c>
      <c r="T697" t="s">
        <v>1803</v>
      </c>
      <c r="U697" t="s">
        <v>1804</v>
      </c>
      <c r="V697" t="s">
        <v>1805</v>
      </c>
      <c r="Z697">
        <v>110.27992999999999</v>
      </c>
      <c r="AA697">
        <v>-7.43513</v>
      </c>
      <c r="AB697" t="s">
        <v>1806</v>
      </c>
      <c r="AC697" t="s">
        <v>236</v>
      </c>
      <c r="AL697" t="s">
        <v>217</v>
      </c>
      <c r="AM697" t="s">
        <v>1807</v>
      </c>
      <c r="AN697" t="s">
        <v>6</v>
      </c>
      <c r="AO697" s="57">
        <v>46062.350763888891</v>
      </c>
      <c r="AP697" s="57">
        <v>46273.333333333336</v>
      </c>
      <c r="AR697" t="s">
        <v>218</v>
      </c>
      <c r="AS697" t="s">
        <v>219</v>
      </c>
      <c r="AT697" t="s">
        <v>230</v>
      </c>
      <c r="AU697">
        <v>20260904</v>
      </c>
      <c r="AV697" t="s">
        <v>221</v>
      </c>
      <c r="AW697" t="s">
        <v>920</v>
      </c>
      <c r="AX697" t="s">
        <v>222</v>
      </c>
      <c r="BA697" s="57">
        <v>46273.333333333336</v>
      </c>
      <c r="BB697" t="s">
        <v>1807</v>
      </c>
      <c r="BC697">
        <v>2026</v>
      </c>
      <c r="BD697">
        <v>9</v>
      </c>
      <c r="BE697">
        <v>4</v>
      </c>
      <c r="BF697" s="6">
        <f t="shared" si="30"/>
        <v>46269</v>
      </c>
      <c r="BG697">
        <f t="shared" si="31"/>
        <v>-4.3333333333357587</v>
      </c>
      <c r="BH697" t="str">
        <f t="shared" si="32"/>
        <v>COMPLY</v>
      </c>
      <c r="BI697" t="e">
        <f>VLOOKUP(H697,Sheet2!$A$1:$B$270,2,FALSE)</f>
        <v>#N/A</v>
      </c>
    </row>
    <row r="698" spans="1:61">
      <c r="A698">
        <v>794</v>
      </c>
      <c r="B698">
        <v>1002568238</v>
      </c>
      <c r="C698">
        <v>3</v>
      </c>
      <c r="D698" t="s">
        <v>38</v>
      </c>
      <c r="E698">
        <v>5</v>
      </c>
      <c r="F698" t="s">
        <v>92</v>
      </c>
      <c r="G698" t="s">
        <v>89</v>
      </c>
      <c r="H698" t="s">
        <v>266</v>
      </c>
      <c r="I698" t="s">
        <v>212</v>
      </c>
      <c r="J698" t="s">
        <v>213</v>
      </c>
      <c r="K698" t="s">
        <v>149</v>
      </c>
      <c r="L698" t="s">
        <v>214</v>
      </c>
      <c r="M698" t="s">
        <v>76</v>
      </c>
      <c r="N698" t="s">
        <v>215</v>
      </c>
      <c r="O698" s="57">
        <v>46267.665231481478</v>
      </c>
      <c r="P698" s="57">
        <v>46268.784988425927</v>
      </c>
      <c r="Q698">
        <v>69382507</v>
      </c>
      <c r="S698">
        <v>152643201658</v>
      </c>
      <c r="T698" t="s">
        <v>1808</v>
      </c>
      <c r="U698" t="s">
        <v>1809</v>
      </c>
      <c r="V698" t="s">
        <v>1810</v>
      </c>
      <c r="Z698">
        <v>111.762289</v>
      </c>
      <c r="AA698">
        <v>-7.1452109999999998</v>
      </c>
      <c r="AB698" t="s">
        <v>1811</v>
      </c>
      <c r="AC698" t="s">
        <v>236</v>
      </c>
      <c r="AL698" t="s">
        <v>217</v>
      </c>
      <c r="AM698" t="s">
        <v>1812</v>
      </c>
      <c r="AN698" t="s">
        <v>6</v>
      </c>
      <c r="AO698" s="57">
        <v>46062.673541666663</v>
      </c>
      <c r="AP698" s="57">
        <v>46268.625</v>
      </c>
      <c r="AR698" t="s">
        <v>218</v>
      </c>
      <c r="AS698" t="s">
        <v>1594</v>
      </c>
      <c r="AT698" t="s">
        <v>230</v>
      </c>
      <c r="AU698">
        <v>20260903</v>
      </c>
      <c r="AV698" t="s">
        <v>221</v>
      </c>
      <c r="AW698" t="s">
        <v>883</v>
      </c>
      <c r="AX698" t="s">
        <v>222</v>
      </c>
      <c r="BA698" s="57">
        <v>46268.625</v>
      </c>
      <c r="BB698" t="s">
        <v>1812</v>
      </c>
      <c r="BC698">
        <v>2026</v>
      </c>
      <c r="BD698">
        <v>9</v>
      </c>
      <c r="BE698">
        <v>3</v>
      </c>
      <c r="BF698" s="6">
        <f t="shared" si="30"/>
        <v>46268</v>
      </c>
      <c r="BG698">
        <f t="shared" si="31"/>
        <v>-0.625</v>
      </c>
      <c r="BH698" t="str">
        <f t="shared" si="32"/>
        <v>COMPLY</v>
      </c>
      <c r="BI698" t="str">
        <f>VLOOKUP(H698,Sheet2!$A$1:$B$270,2,FALSE)</f>
        <v>BOJONEGORO</v>
      </c>
    </row>
    <row r="699" spans="1:61">
      <c r="A699">
        <v>795</v>
      </c>
      <c r="B699">
        <v>1002566611</v>
      </c>
      <c r="C699">
        <v>3</v>
      </c>
      <c r="D699" t="s">
        <v>45</v>
      </c>
      <c r="E699">
        <v>5</v>
      </c>
      <c r="F699" t="s">
        <v>113</v>
      </c>
      <c r="G699" t="s">
        <v>113</v>
      </c>
      <c r="H699" t="s">
        <v>408</v>
      </c>
      <c r="I699" t="s">
        <v>212</v>
      </c>
      <c r="J699" t="s">
        <v>213</v>
      </c>
      <c r="K699" t="s">
        <v>149</v>
      </c>
      <c r="L699" t="s">
        <v>214</v>
      </c>
      <c r="M699" t="s">
        <v>76</v>
      </c>
      <c r="N699" t="s">
        <v>215</v>
      </c>
      <c r="O699" s="57">
        <v>46267.344409722224</v>
      </c>
      <c r="P699" s="57">
        <v>46269.578067129631</v>
      </c>
      <c r="Q699">
        <v>69381942</v>
      </c>
      <c r="S699">
        <v>172502311706</v>
      </c>
      <c r="T699" t="s">
        <v>2117</v>
      </c>
      <c r="U699" t="s">
        <v>2118</v>
      </c>
      <c r="V699" t="s">
        <v>2119</v>
      </c>
      <c r="Z699">
        <v>123.5930237</v>
      </c>
      <c r="AA699">
        <v>-10.1868269</v>
      </c>
      <c r="AB699" t="s">
        <v>2120</v>
      </c>
      <c r="AC699" t="s">
        <v>236</v>
      </c>
      <c r="AL699" t="s">
        <v>217</v>
      </c>
      <c r="AM699" t="s">
        <v>2121</v>
      </c>
      <c r="AN699" t="s">
        <v>6</v>
      </c>
      <c r="AO699" s="57">
        <v>46062.350763888891</v>
      </c>
      <c r="AP699" s="57">
        <v>46268.333333333336</v>
      </c>
      <c r="AR699" t="s">
        <v>218</v>
      </c>
      <c r="AS699" t="s">
        <v>113</v>
      </c>
      <c r="AT699" t="s">
        <v>230</v>
      </c>
      <c r="AU699">
        <v>20260904</v>
      </c>
      <c r="AV699" t="s">
        <v>221</v>
      </c>
      <c r="AW699" t="s">
        <v>885</v>
      </c>
      <c r="AX699" t="s">
        <v>222</v>
      </c>
      <c r="BA699" s="57">
        <v>46268.333333333336</v>
      </c>
      <c r="BB699" t="s">
        <v>2121</v>
      </c>
      <c r="BC699">
        <v>2026</v>
      </c>
      <c r="BD699">
        <v>9</v>
      </c>
      <c r="BE699">
        <v>4</v>
      </c>
      <c r="BF699" s="6">
        <f t="shared" si="30"/>
        <v>46269</v>
      </c>
      <c r="BG699">
        <f t="shared" si="31"/>
        <v>0.66666666666424135</v>
      </c>
      <c r="BH699" t="str">
        <f t="shared" si="32"/>
        <v>COMPLY</v>
      </c>
      <c r="BI699" t="str">
        <f>VLOOKUP(H699,Sheet2!$A$1:$B$270,2,FALSE)</f>
        <v>KUPANG</v>
      </c>
    </row>
    <row r="700" spans="1:61">
      <c r="A700">
        <v>796</v>
      </c>
      <c r="B700">
        <v>1002568233</v>
      </c>
      <c r="C700">
        <v>3</v>
      </c>
      <c r="D700" t="s">
        <v>59</v>
      </c>
      <c r="E700">
        <v>4</v>
      </c>
      <c r="F700" t="s">
        <v>242</v>
      </c>
      <c r="G700" t="s">
        <v>242</v>
      </c>
      <c r="H700" t="s">
        <v>288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46267.664537037039</v>
      </c>
      <c r="P700" s="57">
        <v>46268.524224537039</v>
      </c>
      <c r="Q700">
        <v>69382525</v>
      </c>
      <c r="S700">
        <v>146137149602</v>
      </c>
      <c r="T700" t="s">
        <v>1813</v>
      </c>
      <c r="U700" t="s">
        <v>1814</v>
      </c>
      <c r="V700" t="s">
        <v>1815</v>
      </c>
      <c r="Z700">
        <v>110.1344077</v>
      </c>
      <c r="AA700">
        <v>-7.5562855000000004</v>
      </c>
      <c r="AB700" t="s">
        <v>1816</v>
      </c>
      <c r="AC700" t="s">
        <v>236</v>
      </c>
      <c r="AL700" t="s">
        <v>217</v>
      </c>
      <c r="AM700" t="s">
        <v>1817</v>
      </c>
      <c r="AN700" t="s">
        <v>6</v>
      </c>
      <c r="AO700" s="57">
        <v>46062.673541666663</v>
      </c>
      <c r="AP700" s="57">
        <v>46269.541666666664</v>
      </c>
      <c r="AR700" t="s">
        <v>218</v>
      </c>
      <c r="AS700" t="s">
        <v>219</v>
      </c>
      <c r="AT700" t="s">
        <v>230</v>
      </c>
      <c r="AU700">
        <v>20260903</v>
      </c>
      <c r="AV700" t="s">
        <v>221</v>
      </c>
      <c r="AW700" t="s">
        <v>889</v>
      </c>
      <c r="AX700" t="s">
        <v>222</v>
      </c>
      <c r="BA700" s="57">
        <v>46269.541666666664</v>
      </c>
      <c r="BB700" t="s">
        <v>1817</v>
      </c>
      <c r="BC700">
        <v>2026</v>
      </c>
      <c r="BD700">
        <v>9</v>
      </c>
      <c r="BE700">
        <v>3</v>
      </c>
      <c r="BF700" s="6">
        <f t="shared" si="30"/>
        <v>46268</v>
      </c>
      <c r="BG700">
        <f t="shared" si="31"/>
        <v>-1.5416666666642413</v>
      </c>
      <c r="BH700" t="str">
        <f t="shared" si="32"/>
        <v>COMPLY</v>
      </c>
      <c r="BI700" t="e">
        <f>VLOOKUP(H700,Sheet2!$A$1:$B$270,2,FALSE)</f>
        <v>#N/A</v>
      </c>
    </row>
    <row r="701" spans="1:61">
      <c r="A701">
        <v>797</v>
      </c>
      <c r="B701">
        <v>1002568226</v>
      </c>
      <c r="C701">
        <v>3</v>
      </c>
      <c r="D701" t="s">
        <v>55</v>
      </c>
      <c r="E701">
        <v>5</v>
      </c>
      <c r="F701" t="s">
        <v>307</v>
      </c>
      <c r="G701" t="s">
        <v>126</v>
      </c>
      <c r="H701" t="s">
        <v>308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46267.663171296299</v>
      </c>
      <c r="P701" s="57">
        <v>46268.602708333332</v>
      </c>
      <c r="Q701">
        <v>69382506</v>
      </c>
      <c r="S701">
        <v>152320246364</v>
      </c>
      <c r="T701" t="s">
        <v>1684</v>
      </c>
      <c r="U701" t="s">
        <v>1818</v>
      </c>
      <c r="V701" t="s">
        <v>1819</v>
      </c>
      <c r="Z701">
        <v>112.7517545</v>
      </c>
      <c r="AA701">
        <v>-7.2931796000000002</v>
      </c>
      <c r="AB701" t="s">
        <v>1820</v>
      </c>
      <c r="AC701" t="s">
        <v>236</v>
      </c>
      <c r="AL701" t="s">
        <v>217</v>
      </c>
      <c r="AM701" t="s">
        <v>1812</v>
      </c>
      <c r="AN701" t="s">
        <v>6</v>
      </c>
      <c r="AO701" s="57">
        <v>46062.673541666663</v>
      </c>
      <c r="AP701" s="57">
        <v>46268.625</v>
      </c>
      <c r="AR701" t="s">
        <v>218</v>
      </c>
      <c r="AS701" t="s">
        <v>906</v>
      </c>
      <c r="AT701" t="s">
        <v>230</v>
      </c>
      <c r="AU701">
        <v>20260903</v>
      </c>
      <c r="AV701" t="s">
        <v>221</v>
      </c>
      <c r="AW701" t="s">
        <v>885</v>
      </c>
      <c r="AX701" t="s">
        <v>222</v>
      </c>
      <c r="BA701" s="57">
        <v>46268.625</v>
      </c>
      <c r="BB701" t="s">
        <v>1812</v>
      </c>
      <c r="BC701">
        <v>2026</v>
      </c>
      <c r="BD701">
        <v>9</v>
      </c>
      <c r="BE701">
        <v>3</v>
      </c>
      <c r="BF701" s="6">
        <f t="shared" si="30"/>
        <v>46268</v>
      </c>
      <c r="BG701">
        <f t="shared" si="31"/>
        <v>-0.625</v>
      </c>
      <c r="BH701" t="str">
        <f t="shared" si="32"/>
        <v>COMPLY</v>
      </c>
      <c r="BI701" t="str">
        <f>VLOOKUP(H701,Sheet2!$A$1:$B$270,2,FALSE)</f>
        <v>SURABAYA SELATAN</v>
      </c>
    </row>
    <row r="702" spans="1:61">
      <c r="A702">
        <v>798</v>
      </c>
      <c r="B702">
        <v>1002568177</v>
      </c>
      <c r="C702">
        <v>3</v>
      </c>
      <c r="D702" t="s">
        <v>34</v>
      </c>
      <c r="E702">
        <v>5</v>
      </c>
      <c r="F702" t="s">
        <v>563</v>
      </c>
      <c r="G702" t="s">
        <v>83</v>
      </c>
      <c r="H702" t="s">
        <v>379</v>
      </c>
      <c r="I702" t="s">
        <v>212</v>
      </c>
      <c r="J702" t="s">
        <v>213</v>
      </c>
      <c r="K702" t="s">
        <v>149</v>
      </c>
      <c r="M702" t="s">
        <v>76</v>
      </c>
      <c r="N702" t="s">
        <v>215</v>
      </c>
      <c r="O702" s="57">
        <v>46267.668680555558</v>
      </c>
      <c r="P702" s="57">
        <v>46268.753217592595</v>
      </c>
      <c r="Q702">
        <v>69382487</v>
      </c>
      <c r="S702">
        <v>172422212789</v>
      </c>
      <c r="T702" t="s">
        <v>1821</v>
      </c>
      <c r="U702" t="s">
        <v>1822</v>
      </c>
      <c r="V702" t="s">
        <v>1823</v>
      </c>
      <c r="Z702">
        <v>115.2363957</v>
      </c>
      <c r="AA702">
        <v>-8.6067844000000004</v>
      </c>
      <c r="AB702" t="s">
        <v>1824</v>
      </c>
      <c r="AC702" t="s">
        <v>229</v>
      </c>
      <c r="AL702" t="s">
        <v>217</v>
      </c>
      <c r="AM702" t="s">
        <v>1825</v>
      </c>
      <c r="AN702" t="s">
        <v>6</v>
      </c>
      <c r="AO702" s="57">
        <v>46062.673541666663</v>
      </c>
      <c r="AP702" s="57">
        <v>46268.625</v>
      </c>
      <c r="AR702" t="s">
        <v>218</v>
      </c>
      <c r="AS702" t="s">
        <v>1520</v>
      </c>
      <c r="AT702" t="s">
        <v>220</v>
      </c>
      <c r="AU702">
        <v>20260903</v>
      </c>
      <c r="AV702" t="s">
        <v>221</v>
      </c>
      <c r="AW702" t="s">
        <v>572</v>
      </c>
      <c r="AX702" t="s">
        <v>222</v>
      </c>
      <c r="BA702" s="57">
        <v>46268.625</v>
      </c>
      <c r="BB702" t="s">
        <v>1825</v>
      </c>
      <c r="BC702">
        <v>2026</v>
      </c>
      <c r="BD702">
        <v>9</v>
      </c>
      <c r="BE702">
        <v>3</v>
      </c>
      <c r="BF702" s="6">
        <f t="shared" si="30"/>
        <v>46268</v>
      </c>
      <c r="BG702">
        <f t="shared" si="31"/>
        <v>-0.625</v>
      </c>
      <c r="BH702" t="str">
        <f t="shared" si="32"/>
        <v>COMPLY</v>
      </c>
      <c r="BI702" t="str">
        <f>VLOOKUP(H702,Sheet2!$A$1:$B$270,2,FALSE)</f>
        <v>SANUR</v>
      </c>
    </row>
    <row r="703" spans="1:61">
      <c r="A703">
        <v>799</v>
      </c>
      <c r="B703">
        <v>1002568264</v>
      </c>
      <c r="C703">
        <v>3</v>
      </c>
      <c r="D703" t="s">
        <v>59</v>
      </c>
      <c r="E703">
        <v>4</v>
      </c>
      <c r="F703" t="s">
        <v>223</v>
      </c>
      <c r="G703" t="s">
        <v>314</v>
      </c>
      <c r="H703" t="s">
        <v>315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46267.669409722221</v>
      </c>
      <c r="P703" s="57">
        <v>46269.462511574071</v>
      </c>
      <c r="Q703">
        <v>69382512</v>
      </c>
      <c r="S703">
        <v>146372103760</v>
      </c>
      <c r="T703" t="s">
        <v>1826</v>
      </c>
      <c r="U703" t="s">
        <v>2996</v>
      </c>
      <c r="V703" t="s">
        <v>1827</v>
      </c>
      <c r="Z703">
        <v>109.670011</v>
      </c>
      <c r="AA703">
        <v>-7.4078660000000003</v>
      </c>
      <c r="AB703" t="s">
        <v>1828</v>
      </c>
      <c r="AC703" t="s">
        <v>236</v>
      </c>
      <c r="AL703" t="s">
        <v>217</v>
      </c>
      <c r="AM703" t="s">
        <v>1829</v>
      </c>
      <c r="AN703" t="s">
        <v>6</v>
      </c>
      <c r="AO703" s="57">
        <v>46062.673541666663</v>
      </c>
      <c r="AP703" s="57">
        <v>46270.625</v>
      </c>
      <c r="AR703" t="s">
        <v>218</v>
      </c>
      <c r="AS703" t="s">
        <v>219</v>
      </c>
      <c r="AT703" t="s">
        <v>230</v>
      </c>
      <c r="AU703">
        <v>20260904</v>
      </c>
      <c r="AV703" t="s">
        <v>221</v>
      </c>
      <c r="AW703" t="s">
        <v>886</v>
      </c>
      <c r="AX703" t="s">
        <v>222</v>
      </c>
      <c r="BA703" s="57">
        <v>46270.625</v>
      </c>
      <c r="BB703" t="s">
        <v>1829</v>
      </c>
      <c r="BC703">
        <v>2026</v>
      </c>
      <c r="BD703">
        <v>9</v>
      </c>
      <c r="BE703">
        <v>4</v>
      </c>
      <c r="BF703" s="6">
        <f t="shared" si="30"/>
        <v>46269</v>
      </c>
      <c r="BG703">
        <f t="shared" si="31"/>
        <v>-1.625</v>
      </c>
      <c r="BH703" t="str">
        <f t="shared" si="32"/>
        <v>COMPLY</v>
      </c>
      <c r="BI703" t="e">
        <f>VLOOKUP(H703,Sheet2!$A$1:$B$270,2,FALSE)</f>
        <v>#N/A</v>
      </c>
    </row>
    <row r="704" spans="1:61">
      <c r="A704">
        <v>801</v>
      </c>
      <c r="B704">
        <v>1002567022</v>
      </c>
      <c r="C704">
        <v>3</v>
      </c>
      <c r="D704" t="s">
        <v>38</v>
      </c>
      <c r="E704">
        <v>5</v>
      </c>
      <c r="F704" t="s">
        <v>248</v>
      </c>
      <c r="G704" t="s">
        <v>91</v>
      </c>
      <c r="H704" t="s">
        <v>423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46267.427951388891</v>
      </c>
      <c r="P704" s="57">
        <v>46269.675138888888</v>
      </c>
      <c r="Q704">
        <v>32627967</v>
      </c>
      <c r="S704">
        <v>152713217136</v>
      </c>
      <c r="T704" t="s">
        <v>1830</v>
      </c>
      <c r="U704" t="s">
        <v>1831</v>
      </c>
      <c r="V704" t="s">
        <v>1832</v>
      </c>
      <c r="Z704">
        <v>112.6941356</v>
      </c>
      <c r="AA704">
        <v>-8.1630912000000002</v>
      </c>
      <c r="AB704" t="s">
        <v>1833</v>
      </c>
      <c r="AC704" t="s">
        <v>229</v>
      </c>
      <c r="AL704" t="s">
        <v>217</v>
      </c>
      <c r="AM704" t="s">
        <v>1834</v>
      </c>
      <c r="AN704" t="s">
        <v>6</v>
      </c>
      <c r="AO704" s="57">
        <v>46062.434062499997</v>
      </c>
      <c r="AP704" s="57">
        <v>46268.541666666664</v>
      </c>
      <c r="AR704" t="s">
        <v>218</v>
      </c>
      <c r="AS704" t="s">
        <v>584</v>
      </c>
      <c r="AT704" t="s">
        <v>220</v>
      </c>
      <c r="AU704">
        <v>20260904</v>
      </c>
      <c r="AV704" t="s">
        <v>221</v>
      </c>
      <c r="AW704" t="s">
        <v>598</v>
      </c>
      <c r="AX704" t="s">
        <v>222</v>
      </c>
      <c r="BA704" s="57">
        <v>46268.541666666664</v>
      </c>
      <c r="BB704" t="s">
        <v>1834</v>
      </c>
      <c r="BC704">
        <v>2026</v>
      </c>
      <c r="BD704">
        <v>9</v>
      </c>
      <c r="BE704">
        <v>4</v>
      </c>
      <c r="BF704" s="6">
        <f t="shared" si="30"/>
        <v>46269</v>
      </c>
      <c r="BG704">
        <f t="shared" si="31"/>
        <v>0.45833333333575865</v>
      </c>
      <c r="BH704" t="str">
        <f t="shared" si="32"/>
        <v>COMPLY</v>
      </c>
      <c r="BI704" t="str">
        <f>VLOOKUP(H704,Sheet2!$A$1:$B$270,2,FALSE)</f>
        <v>MALANG</v>
      </c>
    </row>
    <row r="705" spans="1:61">
      <c r="A705">
        <v>802</v>
      </c>
      <c r="B705">
        <v>1002567049</v>
      </c>
      <c r="C705">
        <v>3</v>
      </c>
      <c r="D705" t="s">
        <v>38</v>
      </c>
      <c r="E705">
        <v>5</v>
      </c>
      <c r="F705" t="s">
        <v>248</v>
      </c>
      <c r="G705" t="s">
        <v>91</v>
      </c>
      <c r="H705" t="s">
        <v>423</v>
      </c>
      <c r="I705" t="s">
        <v>212</v>
      </c>
      <c r="J705" t="s">
        <v>213</v>
      </c>
      <c r="K705" t="s">
        <v>149</v>
      </c>
      <c r="M705" t="s">
        <v>76</v>
      </c>
      <c r="N705" t="s">
        <v>215</v>
      </c>
      <c r="O705" s="57">
        <v>46267.431759259256</v>
      </c>
      <c r="P705" s="57">
        <v>46268.852175925924</v>
      </c>
      <c r="Q705">
        <v>32627967</v>
      </c>
      <c r="S705">
        <v>152713217139</v>
      </c>
      <c r="T705" t="s">
        <v>1830</v>
      </c>
      <c r="U705" t="s">
        <v>1835</v>
      </c>
      <c r="V705" t="s">
        <v>1836</v>
      </c>
      <c r="Z705">
        <v>112.69420409999999</v>
      </c>
      <c r="AA705">
        <v>-8.1628181000000009</v>
      </c>
      <c r="AB705" t="s">
        <v>1833</v>
      </c>
      <c r="AC705" t="s">
        <v>229</v>
      </c>
      <c r="AL705" t="s">
        <v>217</v>
      </c>
      <c r="AM705" t="s">
        <v>1837</v>
      </c>
      <c r="AN705" t="s">
        <v>6</v>
      </c>
      <c r="AO705" s="57">
        <v>46062.434062499997</v>
      </c>
      <c r="AP705" s="57">
        <v>46268.541666666664</v>
      </c>
      <c r="AR705" t="s">
        <v>218</v>
      </c>
      <c r="AS705" t="s">
        <v>584</v>
      </c>
      <c r="AT705" t="s">
        <v>220</v>
      </c>
      <c r="AU705">
        <v>20260903</v>
      </c>
      <c r="AV705" t="s">
        <v>221</v>
      </c>
      <c r="AW705" t="s">
        <v>1838</v>
      </c>
      <c r="AX705" t="s">
        <v>222</v>
      </c>
      <c r="BA705" s="57">
        <v>46268.541666666664</v>
      </c>
      <c r="BB705" t="s">
        <v>1837</v>
      </c>
      <c r="BC705">
        <v>2026</v>
      </c>
      <c r="BD705">
        <v>9</v>
      </c>
      <c r="BE705">
        <v>3</v>
      </c>
      <c r="BF705" s="6">
        <f t="shared" si="30"/>
        <v>46268</v>
      </c>
      <c r="BG705">
        <f t="shared" si="31"/>
        <v>-0.54166666666424135</v>
      </c>
      <c r="BH705" t="str">
        <f t="shared" si="32"/>
        <v>COMPLY</v>
      </c>
      <c r="BI705" t="str">
        <f>VLOOKUP(H705,Sheet2!$A$1:$B$270,2,FALSE)</f>
        <v>MALANG</v>
      </c>
    </row>
    <row r="706" spans="1:61">
      <c r="A706">
        <v>803</v>
      </c>
      <c r="B706">
        <v>1002567058</v>
      </c>
      <c r="C706">
        <v>3</v>
      </c>
      <c r="D706" t="s">
        <v>38</v>
      </c>
      <c r="E706">
        <v>5</v>
      </c>
      <c r="F706" t="s">
        <v>248</v>
      </c>
      <c r="G706" t="s">
        <v>91</v>
      </c>
      <c r="H706" t="s">
        <v>398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46267.431203703702</v>
      </c>
      <c r="P706" s="57">
        <v>46267.680775462963</v>
      </c>
      <c r="Q706">
        <v>69382081</v>
      </c>
      <c r="S706">
        <v>152718219159</v>
      </c>
      <c r="T706" t="s">
        <v>2046</v>
      </c>
      <c r="U706" t="s">
        <v>2047</v>
      </c>
      <c r="V706" t="s">
        <v>2048</v>
      </c>
      <c r="Z706">
        <v>112.573355298767</v>
      </c>
      <c r="AA706">
        <v>-8.1244884430564408</v>
      </c>
      <c r="AB706" t="s">
        <v>2049</v>
      </c>
      <c r="AC706" t="s">
        <v>236</v>
      </c>
      <c r="AL706" t="s">
        <v>217</v>
      </c>
      <c r="AM706" t="s">
        <v>2050</v>
      </c>
      <c r="AN706" t="s">
        <v>6</v>
      </c>
      <c r="AO706" s="57">
        <v>46062.434062499997</v>
      </c>
      <c r="AP706" s="57">
        <v>46268.333333333336</v>
      </c>
      <c r="AR706" t="s">
        <v>218</v>
      </c>
      <c r="AS706" t="s">
        <v>91</v>
      </c>
      <c r="AT706" t="s">
        <v>230</v>
      </c>
      <c r="AU706">
        <v>20260902</v>
      </c>
      <c r="AV706" t="s">
        <v>221</v>
      </c>
      <c r="AW706" t="s">
        <v>889</v>
      </c>
      <c r="AX706" t="s">
        <v>222</v>
      </c>
      <c r="BA706" s="57">
        <v>46268.333333333336</v>
      </c>
      <c r="BB706" t="s">
        <v>2050</v>
      </c>
      <c r="BC706">
        <v>2026</v>
      </c>
      <c r="BD706">
        <v>9</v>
      </c>
      <c r="BE706">
        <v>2</v>
      </c>
      <c r="BF706" s="6">
        <f t="shared" ref="BF706:BF769" si="33">DATE(BC706,BD706,BE706)</f>
        <v>46267</v>
      </c>
      <c r="BG706">
        <f t="shared" ref="BG706:BG769" si="34">BF706-BA706</f>
        <v>-1.3333333333357587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MALANG</v>
      </c>
    </row>
    <row r="707" spans="1:61">
      <c r="A707">
        <v>804</v>
      </c>
      <c r="B707">
        <v>1002566722</v>
      </c>
      <c r="C707">
        <v>3</v>
      </c>
      <c r="D707" t="s">
        <v>59</v>
      </c>
      <c r="E707">
        <v>4</v>
      </c>
      <c r="F707" t="s">
        <v>242</v>
      </c>
      <c r="G707" t="s">
        <v>1540</v>
      </c>
      <c r="H707" t="s">
        <v>1541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46267.369398148148</v>
      </c>
      <c r="P707" s="57">
        <v>46268.410578703704</v>
      </c>
      <c r="Q707">
        <v>69381986</v>
      </c>
      <c r="S707">
        <v>141373127577</v>
      </c>
      <c r="T707" t="s">
        <v>1645</v>
      </c>
      <c r="U707" t="s">
        <v>1646</v>
      </c>
      <c r="V707" t="s">
        <v>1893</v>
      </c>
      <c r="Z707">
        <v>109.999415</v>
      </c>
      <c r="AA707">
        <v>-7.3580639999999997</v>
      </c>
      <c r="AB707" t="s">
        <v>1894</v>
      </c>
      <c r="AC707" t="s">
        <v>236</v>
      </c>
      <c r="AL707" t="s">
        <v>217</v>
      </c>
      <c r="AM707" t="s">
        <v>1895</v>
      </c>
      <c r="AN707" t="s">
        <v>6</v>
      </c>
      <c r="AO707" s="57">
        <v>46062.371550925927</v>
      </c>
      <c r="AP707" s="57">
        <v>46268.333333333336</v>
      </c>
      <c r="AR707" t="s">
        <v>218</v>
      </c>
      <c r="AS707" t="s">
        <v>219</v>
      </c>
      <c r="AT707" t="s">
        <v>230</v>
      </c>
      <c r="AU707">
        <v>20260903</v>
      </c>
      <c r="AV707" t="s">
        <v>221</v>
      </c>
      <c r="AW707" t="s">
        <v>886</v>
      </c>
      <c r="AX707" t="s">
        <v>222</v>
      </c>
      <c r="BA707" s="57">
        <v>46268.333333333336</v>
      </c>
      <c r="BB707" t="s">
        <v>1895</v>
      </c>
      <c r="BC707">
        <v>2026</v>
      </c>
      <c r="BD707">
        <v>9</v>
      </c>
      <c r="BE707">
        <v>3</v>
      </c>
      <c r="BF707" s="6">
        <f t="shared" si="33"/>
        <v>46268</v>
      </c>
      <c r="BG707">
        <f t="shared" si="34"/>
        <v>-0.33333333333575865</v>
      </c>
      <c r="BH707" t="str">
        <f t="shared" si="35"/>
        <v>COMPLY</v>
      </c>
      <c r="BI707" t="e">
        <f>VLOOKUP(H707,Sheet2!$A$1:$B$270,2,FALSE)</f>
        <v>#N/A</v>
      </c>
    </row>
    <row r="708" spans="1:61">
      <c r="A708">
        <v>805</v>
      </c>
      <c r="B708">
        <v>1002566710</v>
      </c>
      <c r="C708">
        <v>3</v>
      </c>
      <c r="D708" t="s">
        <v>38</v>
      </c>
      <c r="E708">
        <v>5</v>
      </c>
      <c r="F708" t="s">
        <v>90</v>
      </c>
      <c r="G708" t="s">
        <v>93</v>
      </c>
      <c r="H708" t="s">
        <v>296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46267.366620370369</v>
      </c>
      <c r="P708" s="57">
        <v>46267.788252314815</v>
      </c>
      <c r="Q708">
        <v>69381983</v>
      </c>
      <c r="S708">
        <v>152611220791</v>
      </c>
      <c r="T708" t="s">
        <v>2051</v>
      </c>
      <c r="U708" t="s">
        <v>2052</v>
      </c>
      <c r="V708" t="s">
        <v>2053</v>
      </c>
      <c r="Z708">
        <v>111.92565087229001</v>
      </c>
      <c r="AA708">
        <v>-7.6678568306266603</v>
      </c>
      <c r="AB708" t="s">
        <v>2054</v>
      </c>
      <c r="AC708" t="s">
        <v>216</v>
      </c>
      <c r="AL708" t="s">
        <v>217</v>
      </c>
      <c r="AM708" t="s">
        <v>2055</v>
      </c>
      <c r="AN708" t="s">
        <v>6</v>
      </c>
      <c r="AO708" s="57">
        <v>46062.371550925927</v>
      </c>
      <c r="AP708" s="57">
        <v>46268.333333333336</v>
      </c>
      <c r="AR708" t="s">
        <v>218</v>
      </c>
      <c r="AS708" t="s">
        <v>219</v>
      </c>
      <c r="AT708" t="s">
        <v>230</v>
      </c>
      <c r="AU708">
        <v>20260902</v>
      </c>
      <c r="AV708" t="s">
        <v>221</v>
      </c>
      <c r="AW708" t="s">
        <v>884</v>
      </c>
      <c r="AX708" t="s">
        <v>222</v>
      </c>
      <c r="BA708" s="57">
        <v>46268.333333333336</v>
      </c>
      <c r="BB708" t="s">
        <v>2055</v>
      </c>
      <c r="BC708">
        <v>2026</v>
      </c>
      <c r="BD708">
        <v>9</v>
      </c>
      <c r="BE708">
        <v>2</v>
      </c>
      <c r="BF708" s="6">
        <f t="shared" si="33"/>
        <v>46267</v>
      </c>
      <c r="BG708">
        <f t="shared" si="34"/>
        <v>-1.3333333333357587</v>
      </c>
      <c r="BH708" t="str">
        <f t="shared" si="35"/>
        <v>COMPLY</v>
      </c>
      <c r="BI708" t="str">
        <f>VLOOKUP(H708,Sheet2!$A$1:$B$270,2,FALSE)</f>
        <v>NGANJUK</v>
      </c>
    </row>
    <row r="709" spans="1:61">
      <c r="A709">
        <v>806</v>
      </c>
      <c r="B709">
        <v>1002567130</v>
      </c>
      <c r="C709">
        <v>3</v>
      </c>
      <c r="D709" t="s">
        <v>38</v>
      </c>
      <c r="E709">
        <v>5</v>
      </c>
      <c r="F709" t="s">
        <v>90</v>
      </c>
      <c r="G709" t="s">
        <v>90</v>
      </c>
      <c r="H709" t="s">
        <v>409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46267.444409722222</v>
      </c>
      <c r="P709" s="57">
        <v>46268.56759259259</v>
      </c>
      <c r="Q709">
        <v>69382124</v>
      </c>
      <c r="S709">
        <v>152610241443</v>
      </c>
      <c r="T709" t="s">
        <v>2127</v>
      </c>
      <c r="U709" t="s">
        <v>2128</v>
      </c>
      <c r="V709" t="s">
        <v>2129</v>
      </c>
      <c r="Z709">
        <v>112.010162584483</v>
      </c>
      <c r="AA709">
        <v>-7.7882147921386</v>
      </c>
      <c r="AB709" t="s">
        <v>2130</v>
      </c>
      <c r="AC709" t="s">
        <v>216</v>
      </c>
      <c r="AL709" t="s">
        <v>217</v>
      </c>
      <c r="AM709" t="s">
        <v>2131</v>
      </c>
      <c r="AN709" t="s">
        <v>6</v>
      </c>
      <c r="AO709" s="57">
        <v>46062.454895833333</v>
      </c>
      <c r="AP709" s="57">
        <v>46268.333333333336</v>
      </c>
      <c r="AR709" t="s">
        <v>218</v>
      </c>
      <c r="AS709" t="s">
        <v>219</v>
      </c>
      <c r="AT709" t="s">
        <v>230</v>
      </c>
      <c r="AU709">
        <v>20260903</v>
      </c>
      <c r="AV709" t="s">
        <v>221</v>
      </c>
      <c r="AW709" t="s">
        <v>883</v>
      </c>
      <c r="AX709" t="s">
        <v>222</v>
      </c>
      <c r="BA709" s="57">
        <v>46268.333333333336</v>
      </c>
      <c r="BB709" t="s">
        <v>2131</v>
      </c>
      <c r="BC709">
        <v>2026</v>
      </c>
      <c r="BD709">
        <v>9</v>
      </c>
      <c r="BE709">
        <v>3</v>
      </c>
      <c r="BF709" s="6">
        <f t="shared" si="33"/>
        <v>46268</v>
      </c>
      <c r="BG709">
        <f t="shared" si="34"/>
        <v>-0.33333333333575865</v>
      </c>
      <c r="BH709" t="str">
        <f t="shared" si="35"/>
        <v>COMPLY</v>
      </c>
      <c r="BI709" t="str">
        <f>VLOOKUP(H709,Sheet2!$A$1:$B$270,2,FALSE)</f>
        <v>KEDIRI</v>
      </c>
    </row>
    <row r="710" spans="1:61">
      <c r="A710">
        <v>809</v>
      </c>
      <c r="B710">
        <v>1002567158</v>
      </c>
      <c r="C710">
        <v>3</v>
      </c>
      <c r="D710" t="s">
        <v>49</v>
      </c>
      <c r="E710">
        <v>4</v>
      </c>
      <c r="F710" t="s">
        <v>250</v>
      </c>
      <c r="G710" t="s">
        <v>253</v>
      </c>
      <c r="H710" t="s">
        <v>821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46267.449953703705</v>
      </c>
      <c r="P710" s="57">
        <v>46268.573252314818</v>
      </c>
      <c r="Q710">
        <v>69382133</v>
      </c>
      <c r="S710">
        <v>142206131298</v>
      </c>
      <c r="T710" t="s">
        <v>2137</v>
      </c>
      <c r="U710" t="s">
        <v>2138</v>
      </c>
      <c r="V710" t="s">
        <v>2139</v>
      </c>
      <c r="Z710">
        <v>109.11459993571</v>
      </c>
      <c r="AA710">
        <v>-7.0477889644675402</v>
      </c>
      <c r="AB710" t="s">
        <v>2140</v>
      </c>
      <c r="AC710" t="s">
        <v>216</v>
      </c>
      <c r="AL710" t="s">
        <v>217</v>
      </c>
      <c r="AM710" t="s">
        <v>1926</v>
      </c>
      <c r="AN710" t="s">
        <v>6</v>
      </c>
      <c r="AO710" s="57">
        <v>46062.454895833333</v>
      </c>
      <c r="AP710" s="57">
        <v>46268.333333333336</v>
      </c>
      <c r="AR710" t="s">
        <v>218</v>
      </c>
      <c r="AS710" t="s">
        <v>219</v>
      </c>
      <c r="AT710" t="s">
        <v>230</v>
      </c>
      <c r="AU710">
        <v>20260903</v>
      </c>
      <c r="AV710" t="s">
        <v>221</v>
      </c>
      <c r="AW710" t="s">
        <v>886</v>
      </c>
      <c r="AX710" t="s">
        <v>222</v>
      </c>
      <c r="BA710" s="57">
        <v>46268.333333333336</v>
      </c>
      <c r="BB710" t="s">
        <v>1926</v>
      </c>
      <c r="BC710">
        <v>2026</v>
      </c>
      <c r="BD710">
        <v>9</v>
      </c>
      <c r="BE710">
        <v>3</v>
      </c>
      <c r="BF710" s="6">
        <f t="shared" si="33"/>
        <v>46268</v>
      </c>
      <c r="BG710">
        <f t="shared" si="34"/>
        <v>-0.33333333333575865</v>
      </c>
      <c r="BH710" t="str">
        <f t="shared" si="35"/>
        <v>COMPLY</v>
      </c>
      <c r="BI710" t="e">
        <f>VLOOKUP(H710,Sheet2!$A$1:$B$270,2,FALSE)</f>
        <v>#N/A</v>
      </c>
    </row>
    <row r="711" spans="1:61">
      <c r="A711">
        <v>810</v>
      </c>
      <c r="B711">
        <v>1002567152</v>
      </c>
      <c r="C711">
        <v>3</v>
      </c>
      <c r="D711" t="s">
        <v>38</v>
      </c>
      <c r="E711">
        <v>5</v>
      </c>
      <c r="F711" t="s">
        <v>90</v>
      </c>
      <c r="G711" t="s">
        <v>90</v>
      </c>
      <c r="H711" t="s">
        <v>346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46267.448564814818</v>
      </c>
      <c r="P711" s="57">
        <v>46267.72216435185</v>
      </c>
      <c r="Q711">
        <v>69382147</v>
      </c>
      <c r="S711">
        <v>152639219546</v>
      </c>
      <c r="T711" t="s">
        <v>2056</v>
      </c>
      <c r="U711" t="s">
        <v>2057</v>
      </c>
      <c r="V711" t="s">
        <v>2058</v>
      </c>
      <c r="Z711">
        <v>112.199972793459</v>
      </c>
      <c r="AA711">
        <v>-7.7396477588367603</v>
      </c>
      <c r="AB711" t="s">
        <v>2059</v>
      </c>
      <c r="AC711" t="s">
        <v>216</v>
      </c>
      <c r="AL711" t="s">
        <v>217</v>
      </c>
      <c r="AM711" t="s">
        <v>1914</v>
      </c>
      <c r="AN711" t="s">
        <v>6</v>
      </c>
      <c r="AO711" s="57">
        <v>46062.454895833333</v>
      </c>
      <c r="AP711" s="57">
        <v>46268.333333333336</v>
      </c>
      <c r="AR711" t="s">
        <v>218</v>
      </c>
      <c r="AS711" t="s">
        <v>304</v>
      </c>
      <c r="AT711" t="s">
        <v>230</v>
      </c>
      <c r="AU711">
        <v>20260902</v>
      </c>
      <c r="AV711" t="s">
        <v>221</v>
      </c>
      <c r="AW711" t="s">
        <v>882</v>
      </c>
      <c r="AX711" t="s">
        <v>222</v>
      </c>
      <c r="BA711" s="57">
        <v>46268.333333333336</v>
      </c>
      <c r="BB711" t="s">
        <v>1914</v>
      </c>
      <c r="BC711">
        <v>2026</v>
      </c>
      <c r="BD711">
        <v>9</v>
      </c>
      <c r="BE711">
        <v>2</v>
      </c>
      <c r="BF711" s="6">
        <f t="shared" si="33"/>
        <v>46267</v>
      </c>
      <c r="BG711">
        <f t="shared" si="34"/>
        <v>-1.3333333333357587</v>
      </c>
      <c r="BH711" t="str">
        <f t="shared" si="35"/>
        <v>COMPLY</v>
      </c>
      <c r="BI711" t="str">
        <f>VLOOKUP(H711,Sheet2!$A$1:$B$270,2,FALSE)</f>
        <v>KEDIRI</v>
      </c>
    </row>
    <row r="712" spans="1:61">
      <c r="A712">
        <v>811</v>
      </c>
      <c r="B712">
        <v>1002567171</v>
      </c>
      <c r="C712">
        <v>3</v>
      </c>
      <c r="D712" t="s">
        <v>51</v>
      </c>
      <c r="E712">
        <v>4</v>
      </c>
      <c r="F712" t="s">
        <v>234</v>
      </c>
      <c r="G712" t="s">
        <v>562</v>
      </c>
      <c r="H712" t="s">
        <v>588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46267.452743055554</v>
      </c>
      <c r="P712" s="57">
        <v>46268.438657407409</v>
      </c>
      <c r="Q712">
        <v>69382137</v>
      </c>
      <c r="S712">
        <v>142505403201</v>
      </c>
      <c r="T712" t="s">
        <v>2146</v>
      </c>
      <c r="U712" t="s">
        <v>2147</v>
      </c>
      <c r="V712" t="s">
        <v>2148</v>
      </c>
      <c r="Z712">
        <v>110.796262</v>
      </c>
      <c r="AA712">
        <v>-7.5554240000000004</v>
      </c>
      <c r="AB712" t="s">
        <v>2149</v>
      </c>
      <c r="AC712" t="s">
        <v>236</v>
      </c>
      <c r="AL712" t="s">
        <v>217</v>
      </c>
      <c r="AM712" t="s">
        <v>2150</v>
      </c>
      <c r="AN712" t="s">
        <v>6</v>
      </c>
      <c r="AO712" s="57">
        <v>46062.454895833333</v>
      </c>
      <c r="AP712" s="57">
        <v>46268.333333333336</v>
      </c>
      <c r="AR712" t="s">
        <v>218</v>
      </c>
      <c r="AS712" t="s">
        <v>219</v>
      </c>
      <c r="AT712" t="s">
        <v>230</v>
      </c>
      <c r="AU712">
        <v>20260903</v>
      </c>
      <c r="AV712" t="s">
        <v>221</v>
      </c>
      <c r="AW712" t="s">
        <v>883</v>
      </c>
      <c r="AX712" t="s">
        <v>222</v>
      </c>
      <c r="BA712" s="57">
        <v>46268.333333333336</v>
      </c>
      <c r="BB712" t="s">
        <v>2150</v>
      </c>
      <c r="BC712">
        <v>2026</v>
      </c>
      <c r="BD712">
        <v>9</v>
      </c>
      <c r="BE712">
        <v>3</v>
      </c>
      <c r="BF712" s="6">
        <f t="shared" si="33"/>
        <v>46268</v>
      </c>
      <c r="BG712">
        <f t="shared" si="34"/>
        <v>-0.33333333333575865</v>
      </c>
      <c r="BH712" t="str">
        <f t="shared" si="35"/>
        <v>COMPLY</v>
      </c>
      <c r="BI712" t="e">
        <f>VLOOKUP(H712,Sheet2!$A$1:$B$270,2,FALSE)</f>
        <v>#N/A</v>
      </c>
    </row>
    <row r="713" spans="1:61">
      <c r="A713">
        <v>812</v>
      </c>
      <c r="B713">
        <v>1002567545</v>
      </c>
      <c r="C713">
        <v>3</v>
      </c>
      <c r="D713" t="s">
        <v>38</v>
      </c>
      <c r="E713">
        <v>5</v>
      </c>
      <c r="F713" t="s">
        <v>90</v>
      </c>
      <c r="G713" t="s">
        <v>98</v>
      </c>
      <c r="H713" t="s">
        <v>394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46267.545798611114</v>
      </c>
      <c r="P713" s="57">
        <v>46267.826365740744</v>
      </c>
      <c r="Q713">
        <v>69382308</v>
      </c>
      <c r="S713">
        <v>152622209373</v>
      </c>
      <c r="T713" t="s">
        <v>2060</v>
      </c>
      <c r="U713" t="s">
        <v>2061</v>
      </c>
      <c r="V713" t="s">
        <v>2062</v>
      </c>
      <c r="Z713">
        <v>111.861572</v>
      </c>
      <c r="AA713">
        <v>-8.1412499999999994</v>
      </c>
      <c r="AB713" t="s">
        <v>2063</v>
      </c>
      <c r="AC713" t="s">
        <v>236</v>
      </c>
      <c r="AL713" t="s">
        <v>217</v>
      </c>
      <c r="AM713" t="s">
        <v>2064</v>
      </c>
      <c r="AN713" t="s">
        <v>6</v>
      </c>
      <c r="AO713" s="57">
        <v>46062.548622685186</v>
      </c>
      <c r="AP713" s="57">
        <v>46268.541666666664</v>
      </c>
      <c r="AR713" t="s">
        <v>218</v>
      </c>
      <c r="AS713" t="s">
        <v>98</v>
      </c>
      <c r="AT713" t="s">
        <v>344</v>
      </c>
      <c r="AU713">
        <v>20260902</v>
      </c>
      <c r="AV713" t="s">
        <v>221</v>
      </c>
      <c r="AW713" t="s">
        <v>1660</v>
      </c>
      <c r="AX713" t="s">
        <v>222</v>
      </c>
      <c r="BA713" s="57">
        <v>46268.541666666664</v>
      </c>
      <c r="BB713" t="s">
        <v>2064</v>
      </c>
      <c r="BC713">
        <v>2026</v>
      </c>
      <c r="BD713">
        <v>9</v>
      </c>
      <c r="BE713">
        <v>2</v>
      </c>
      <c r="BF713" s="6">
        <f t="shared" si="33"/>
        <v>46267</v>
      </c>
      <c r="BG713">
        <f t="shared" si="34"/>
        <v>-1.5416666666642413</v>
      </c>
      <c r="BH713" t="str">
        <f t="shared" si="35"/>
        <v>COMPLY</v>
      </c>
      <c r="BI713" t="str">
        <f>VLOOKUP(H713,Sheet2!$A$1:$B$270,2,FALSE)</f>
        <v>BLITAR</v>
      </c>
    </row>
    <row r="714" spans="1:61">
      <c r="A714">
        <v>813</v>
      </c>
      <c r="B714">
        <v>1002566211</v>
      </c>
      <c r="C714">
        <v>3</v>
      </c>
      <c r="D714" t="s">
        <v>34</v>
      </c>
      <c r="E714">
        <v>5</v>
      </c>
      <c r="F714" t="s">
        <v>554</v>
      </c>
      <c r="G714" t="s">
        <v>82</v>
      </c>
      <c r="H714" t="s">
        <v>524</v>
      </c>
      <c r="I714" t="s">
        <v>212</v>
      </c>
      <c r="J714" t="s">
        <v>213</v>
      </c>
      <c r="K714" t="s">
        <v>149</v>
      </c>
      <c r="M714" t="s">
        <v>76</v>
      </c>
      <c r="N714" t="s">
        <v>215</v>
      </c>
      <c r="O714" s="57">
        <v>46266.683009259257</v>
      </c>
      <c r="P714" s="57">
        <v>46266.82916666667</v>
      </c>
      <c r="Q714">
        <v>69378772</v>
      </c>
      <c r="S714">
        <v>172404695148</v>
      </c>
      <c r="T714" t="s">
        <v>978</v>
      </c>
      <c r="U714" t="s">
        <v>979</v>
      </c>
      <c r="V714" t="s">
        <v>1415</v>
      </c>
      <c r="Z714">
        <v>115.48593934429501</v>
      </c>
      <c r="AA714">
        <v>-8.5469272829796292</v>
      </c>
      <c r="AB714" t="s">
        <v>980</v>
      </c>
      <c r="AC714" t="s">
        <v>229</v>
      </c>
      <c r="AL714" t="s">
        <v>217</v>
      </c>
      <c r="AM714" t="s">
        <v>1416</v>
      </c>
      <c r="AN714" t="s">
        <v>6</v>
      </c>
      <c r="AO714" s="57">
        <v>46031.684131944443</v>
      </c>
      <c r="AR714" t="s">
        <v>218</v>
      </c>
      <c r="AS714" t="s">
        <v>904</v>
      </c>
      <c r="AT714" t="s">
        <v>230</v>
      </c>
      <c r="AU714">
        <v>20260901</v>
      </c>
      <c r="AV714" t="s">
        <v>221</v>
      </c>
      <c r="AW714" t="s">
        <v>544</v>
      </c>
      <c r="AX714" t="s">
        <v>222</v>
      </c>
      <c r="BA714" s="57">
        <v>46266.291666666664</v>
      </c>
      <c r="BB714" t="s">
        <v>1416</v>
      </c>
      <c r="BC714">
        <v>2026</v>
      </c>
      <c r="BD714">
        <v>9</v>
      </c>
      <c r="BE714">
        <v>1</v>
      </c>
      <c r="BF714" s="6">
        <f t="shared" si="33"/>
        <v>46266</v>
      </c>
      <c r="BG714">
        <f t="shared" si="34"/>
        <v>-0.29166666666424135</v>
      </c>
      <c r="BH714" t="str">
        <f t="shared" si="35"/>
        <v>COMPLY</v>
      </c>
      <c r="BI714" t="str">
        <f>VLOOKUP(H714,Sheet2!$A$1:$B$270,2,FALSE)</f>
        <v>KLUNGKUNG</v>
      </c>
    </row>
    <row r="715" spans="1:61">
      <c r="A715">
        <v>814</v>
      </c>
      <c r="B715">
        <v>1002566005</v>
      </c>
      <c r="C715">
        <v>3</v>
      </c>
      <c r="D715" t="s">
        <v>34</v>
      </c>
      <c r="E715">
        <v>5</v>
      </c>
      <c r="F715" t="s">
        <v>554</v>
      </c>
      <c r="G715" t="s">
        <v>82</v>
      </c>
      <c r="H715" t="s">
        <v>264</v>
      </c>
      <c r="I715" t="s">
        <v>212</v>
      </c>
      <c r="J715" t="s">
        <v>213</v>
      </c>
      <c r="K715" t="s">
        <v>149</v>
      </c>
      <c r="M715" t="s">
        <v>76</v>
      </c>
      <c r="N715" t="s">
        <v>215</v>
      </c>
      <c r="O715" s="57">
        <v>46266.650231481479</v>
      </c>
      <c r="P715" s="57">
        <v>46266.695081018515</v>
      </c>
      <c r="Q715">
        <v>69365055</v>
      </c>
      <c r="S715">
        <v>172428816064</v>
      </c>
      <c r="T715" t="s">
        <v>874</v>
      </c>
      <c r="U715" t="s">
        <v>875</v>
      </c>
      <c r="V715" t="s">
        <v>1417</v>
      </c>
      <c r="Z715">
        <v>115.37458475576901</v>
      </c>
      <c r="AA715">
        <v>-8.5684007909099495</v>
      </c>
      <c r="AB715" t="s">
        <v>876</v>
      </c>
      <c r="AC715" t="s">
        <v>229</v>
      </c>
      <c r="AL715" t="s">
        <v>217</v>
      </c>
      <c r="AM715" t="s">
        <v>1418</v>
      </c>
      <c r="AN715" t="s">
        <v>6</v>
      </c>
      <c r="AO715" s="57">
        <v>46031.653344907405</v>
      </c>
      <c r="AR715" t="s">
        <v>218</v>
      </c>
      <c r="AS715" t="s">
        <v>555</v>
      </c>
      <c r="AT715" t="s">
        <v>230</v>
      </c>
      <c r="AU715">
        <v>20260901</v>
      </c>
      <c r="AV715" t="s">
        <v>221</v>
      </c>
      <c r="AW715" t="s">
        <v>553</v>
      </c>
      <c r="AX715" t="s">
        <v>222</v>
      </c>
      <c r="BA715" s="57">
        <v>46266.291666666664</v>
      </c>
      <c r="BB715" t="s">
        <v>1418</v>
      </c>
      <c r="BC715">
        <v>2026</v>
      </c>
      <c r="BD715">
        <v>9</v>
      </c>
      <c r="BE715">
        <v>1</v>
      </c>
      <c r="BF715" s="6">
        <f t="shared" si="33"/>
        <v>46266</v>
      </c>
      <c r="BG715">
        <f t="shared" si="34"/>
        <v>-0.29166666666424135</v>
      </c>
      <c r="BH715" t="str">
        <f t="shared" si="35"/>
        <v>COMPLY</v>
      </c>
      <c r="BI715" t="str">
        <f>VLOOKUP(H715,Sheet2!$A$1:$B$270,2,FALSE)</f>
        <v>KLUNGKUNG</v>
      </c>
    </row>
    <row r="716" spans="1:61">
      <c r="A716">
        <v>815</v>
      </c>
      <c r="B716">
        <v>1002566199</v>
      </c>
      <c r="C716">
        <v>3</v>
      </c>
      <c r="D716" t="s">
        <v>45</v>
      </c>
      <c r="E716">
        <v>5</v>
      </c>
      <c r="F716" t="s">
        <v>113</v>
      </c>
      <c r="G716" t="s">
        <v>113</v>
      </c>
      <c r="H716" t="s">
        <v>408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46266.679814814815</v>
      </c>
      <c r="P716" s="57">
        <v>46270.471400462964</v>
      </c>
      <c r="Q716">
        <v>69381711</v>
      </c>
      <c r="S716">
        <v>172502311693</v>
      </c>
      <c r="T716" t="s">
        <v>1050</v>
      </c>
      <c r="U716" t="s">
        <v>1051</v>
      </c>
      <c r="V716" t="s">
        <v>1052</v>
      </c>
      <c r="Z716">
        <v>123.5713068</v>
      </c>
      <c r="AA716">
        <v>-10.166021300000001</v>
      </c>
      <c r="AB716" t="s">
        <v>1053</v>
      </c>
      <c r="AC716" t="s">
        <v>236</v>
      </c>
      <c r="AL716" t="s">
        <v>217</v>
      </c>
      <c r="AM716" t="s">
        <v>1054</v>
      </c>
      <c r="AN716" t="s">
        <v>6</v>
      </c>
      <c r="AO716" s="57">
        <v>46031.684131944443</v>
      </c>
      <c r="AP716" s="57">
        <v>46267.541666666664</v>
      </c>
      <c r="AR716" t="s">
        <v>218</v>
      </c>
      <c r="AS716" t="s">
        <v>113</v>
      </c>
      <c r="AT716" t="s">
        <v>230</v>
      </c>
      <c r="AU716">
        <v>20260905</v>
      </c>
      <c r="AV716" t="s">
        <v>221</v>
      </c>
      <c r="AW716" t="s">
        <v>889</v>
      </c>
      <c r="AX716" t="s">
        <v>222</v>
      </c>
      <c r="BA716" s="57">
        <v>46267.541666666664</v>
      </c>
      <c r="BB716" t="s">
        <v>1054</v>
      </c>
      <c r="BC716">
        <v>2026</v>
      </c>
      <c r="BD716">
        <v>9</v>
      </c>
      <c r="BE716">
        <v>5</v>
      </c>
      <c r="BF716" s="6">
        <f t="shared" si="33"/>
        <v>46270</v>
      </c>
      <c r="BG716">
        <f t="shared" si="34"/>
        <v>2.4583333333357587</v>
      </c>
      <c r="BH716" t="str">
        <f t="shared" si="35"/>
        <v>NOT COMPLY</v>
      </c>
      <c r="BI716" t="str">
        <f>VLOOKUP(H716,Sheet2!$A$1:$B$270,2,FALSE)</f>
        <v>KUPANG</v>
      </c>
    </row>
    <row r="717" spans="1:61">
      <c r="A717">
        <v>816</v>
      </c>
      <c r="B717">
        <v>1002566014</v>
      </c>
      <c r="C717">
        <v>3</v>
      </c>
      <c r="D717" t="s">
        <v>51</v>
      </c>
      <c r="E717">
        <v>4</v>
      </c>
      <c r="F717" t="s">
        <v>234</v>
      </c>
      <c r="G717" t="s">
        <v>562</v>
      </c>
      <c r="H717" t="s">
        <v>872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46266.650659722225</v>
      </c>
      <c r="P717" s="57">
        <v>46269.867812500001</v>
      </c>
      <c r="Q717">
        <v>69381694</v>
      </c>
      <c r="S717">
        <v>142526106506</v>
      </c>
      <c r="T717" t="s">
        <v>1055</v>
      </c>
      <c r="U717" t="s">
        <v>1056</v>
      </c>
      <c r="V717" t="s">
        <v>1057</v>
      </c>
      <c r="Z717">
        <v>110.878006</v>
      </c>
      <c r="AA717">
        <v>-7.5586039999999999</v>
      </c>
      <c r="AB717" t="s">
        <v>1058</v>
      </c>
      <c r="AC717" t="s">
        <v>236</v>
      </c>
      <c r="AL717" t="s">
        <v>217</v>
      </c>
      <c r="AM717" t="s">
        <v>1059</v>
      </c>
      <c r="AN717" t="s">
        <v>6</v>
      </c>
      <c r="AO717" s="57">
        <v>46031.653344907405</v>
      </c>
      <c r="AP717" s="57">
        <v>46272.541666666664</v>
      </c>
      <c r="AR717" t="s">
        <v>218</v>
      </c>
      <c r="AS717" t="s">
        <v>913</v>
      </c>
      <c r="AT717" t="s">
        <v>230</v>
      </c>
      <c r="AU717">
        <v>20260904</v>
      </c>
      <c r="AV717" t="s">
        <v>221</v>
      </c>
      <c r="AW717" t="s">
        <v>890</v>
      </c>
      <c r="AX717" t="s">
        <v>222</v>
      </c>
      <c r="BA717" s="57">
        <v>46272.541666666664</v>
      </c>
      <c r="BB717" t="s">
        <v>1059</v>
      </c>
      <c r="BC717">
        <v>2026</v>
      </c>
      <c r="BD717">
        <v>9</v>
      </c>
      <c r="BE717">
        <v>4</v>
      </c>
      <c r="BF717" s="6">
        <f t="shared" si="33"/>
        <v>46269</v>
      </c>
      <c r="BG717">
        <f t="shared" si="34"/>
        <v>-3.5416666666642413</v>
      </c>
      <c r="BH717" t="str">
        <f t="shared" si="35"/>
        <v>COMPLY</v>
      </c>
      <c r="BI717" t="e">
        <f>VLOOKUP(H717,Sheet2!$A$1:$B$270,2,FALSE)</f>
        <v>#N/A</v>
      </c>
    </row>
    <row r="718" spans="1:61">
      <c r="A718">
        <v>817</v>
      </c>
      <c r="B718">
        <v>1002566337</v>
      </c>
      <c r="C718">
        <v>3</v>
      </c>
      <c r="D718" t="s">
        <v>42</v>
      </c>
      <c r="E718">
        <v>5</v>
      </c>
      <c r="F718" t="s">
        <v>232</v>
      </c>
      <c r="G718" t="s">
        <v>103</v>
      </c>
      <c r="H718" t="s">
        <v>294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46266.704814814817</v>
      </c>
      <c r="P718" s="57">
        <v>46268.670393518521</v>
      </c>
      <c r="Q718">
        <v>69381769</v>
      </c>
      <c r="S718">
        <v>152319208068</v>
      </c>
      <c r="T718" t="s">
        <v>1060</v>
      </c>
      <c r="U718" t="s">
        <v>1061</v>
      </c>
      <c r="V718" t="s">
        <v>1062</v>
      </c>
      <c r="Z718">
        <v>112.34413499999999</v>
      </c>
      <c r="AA718">
        <v>-7.5706119999999997</v>
      </c>
      <c r="AB718" t="s">
        <v>1063</v>
      </c>
      <c r="AC718" t="s">
        <v>236</v>
      </c>
      <c r="AL718" t="s">
        <v>217</v>
      </c>
      <c r="AM718" t="s">
        <v>1064</v>
      </c>
      <c r="AN718" t="s">
        <v>6</v>
      </c>
      <c r="AO718" s="57">
        <v>46031.715439814812</v>
      </c>
      <c r="AP718" s="57">
        <v>46267.625</v>
      </c>
      <c r="AR718" t="s">
        <v>218</v>
      </c>
      <c r="AS718" t="s">
        <v>103</v>
      </c>
      <c r="AT718" t="s">
        <v>230</v>
      </c>
      <c r="AU718">
        <v>20260903</v>
      </c>
      <c r="AV718" t="s">
        <v>221</v>
      </c>
      <c r="AW718" t="s">
        <v>574</v>
      </c>
      <c r="AX718" t="s">
        <v>222</v>
      </c>
      <c r="BA718" s="57">
        <v>46267.625</v>
      </c>
      <c r="BB718" t="s">
        <v>1064</v>
      </c>
      <c r="BC718">
        <v>2026</v>
      </c>
      <c r="BD718">
        <v>9</v>
      </c>
      <c r="BE718">
        <v>3</v>
      </c>
      <c r="BF718" s="6">
        <f t="shared" si="33"/>
        <v>46268</v>
      </c>
      <c r="BG718">
        <f t="shared" si="34"/>
        <v>0.375</v>
      </c>
      <c r="BH718" t="str">
        <f t="shared" si="35"/>
        <v>COMPLY</v>
      </c>
      <c r="BI718" t="str">
        <f>VLOOKUP(H718,Sheet2!$A$1:$B$270,2,FALSE)</f>
        <v>MOJOKERTO</v>
      </c>
    </row>
    <row r="719" spans="1:61">
      <c r="A719">
        <v>818</v>
      </c>
      <c r="B719">
        <v>1002566360</v>
      </c>
      <c r="C719">
        <v>3</v>
      </c>
      <c r="D719" t="s">
        <v>59</v>
      </c>
      <c r="E719">
        <v>4</v>
      </c>
      <c r="F719" t="s">
        <v>223</v>
      </c>
      <c r="G719" t="s">
        <v>314</v>
      </c>
      <c r="H719" t="s">
        <v>315</v>
      </c>
      <c r="I719" t="s">
        <v>212</v>
      </c>
      <c r="J719" t="s">
        <v>213</v>
      </c>
      <c r="K719" t="s">
        <v>149</v>
      </c>
      <c r="L719" t="s">
        <v>214</v>
      </c>
      <c r="M719" t="s">
        <v>76</v>
      </c>
      <c r="N719" t="s">
        <v>215</v>
      </c>
      <c r="O719" s="57">
        <v>46266.711064814815</v>
      </c>
      <c r="P719" s="57">
        <v>46268.6721412037</v>
      </c>
      <c r="Q719">
        <v>69381775</v>
      </c>
      <c r="S719">
        <v>146372103323</v>
      </c>
      <c r="T719" t="s">
        <v>1065</v>
      </c>
      <c r="U719" t="s">
        <v>2906</v>
      </c>
      <c r="V719" t="s">
        <v>1066</v>
      </c>
      <c r="Z719">
        <v>109.636751</v>
      </c>
      <c r="AA719">
        <v>-7.3654310000000001</v>
      </c>
      <c r="AB719" t="s">
        <v>1067</v>
      </c>
      <c r="AC719" t="s">
        <v>236</v>
      </c>
      <c r="AL719" t="s">
        <v>217</v>
      </c>
      <c r="AM719" t="s">
        <v>1068</v>
      </c>
      <c r="AN719" t="s">
        <v>6</v>
      </c>
      <c r="AO719" s="57">
        <v>46031.715439814812</v>
      </c>
      <c r="AP719" s="57">
        <v>46269.333333333336</v>
      </c>
      <c r="AR719" t="s">
        <v>218</v>
      </c>
      <c r="AS719" t="s">
        <v>219</v>
      </c>
      <c r="AT719" t="s">
        <v>230</v>
      </c>
      <c r="AU719">
        <v>20260903</v>
      </c>
      <c r="AV719" t="s">
        <v>221</v>
      </c>
      <c r="AW719" t="s">
        <v>881</v>
      </c>
      <c r="AX719" t="s">
        <v>222</v>
      </c>
      <c r="BA719" s="57">
        <v>46269.333333333336</v>
      </c>
      <c r="BB719" t="s">
        <v>1068</v>
      </c>
      <c r="BC719">
        <v>2026</v>
      </c>
      <c r="BD719">
        <v>9</v>
      </c>
      <c r="BE719">
        <v>3</v>
      </c>
      <c r="BF719" s="6">
        <f t="shared" si="33"/>
        <v>46268</v>
      </c>
      <c r="BG719">
        <f t="shared" si="34"/>
        <v>-1.3333333333357587</v>
      </c>
      <c r="BH719" t="str">
        <f t="shared" si="35"/>
        <v>COMPLY</v>
      </c>
      <c r="BI719" t="e">
        <f>VLOOKUP(H719,Sheet2!$A$1:$B$270,2,FALSE)</f>
        <v>#N/A</v>
      </c>
    </row>
    <row r="720" spans="1:61">
      <c r="A720">
        <v>820</v>
      </c>
      <c r="B720">
        <v>1002564406</v>
      </c>
      <c r="C720">
        <v>3</v>
      </c>
      <c r="D720" t="s">
        <v>45</v>
      </c>
      <c r="E720">
        <v>5</v>
      </c>
      <c r="F720" t="s">
        <v>210</v>
      </c>
      <c r="G720" t="s">
        <v>112</v>
      </c>
      <c r="H720" t="s">
        <v>263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46266.395798611113</v>
      </c>
      <c r="P720" s="57">
        <v>46268.856458333335</v>
      </c>
      <c r="Q720">
        <v>69381238</v>
      </c>
      <c r="S720">
        <v>172601795130</v>
      </c>
      <c r="T720" t="s">
        <v>1069</v>
      </c>
      <c r="U720" t="s">
        <v>1070</v>
      </c>
      <c r="V720" t="s">
        <v>1071</v>
      </c>
      <c r="Z720">
        <v>116.141443</v>
      </c>
      <c r="AA720">
        <v>-8.5526759999999999</v>
      </c>
      <c r="AB720" t="s">
        <v>1072</v>
      </c>
      <c r="AC720" t="s">
        <v>236</v>
      </c>
      <c r="AL720" t="s">
        <v>217</v>
      </c>
      <c r="AM720" t="s">
        <v>1073</v>
      </c>
      <c r="AN720" t="s">
        <v>6</v>
      </c>
      <c r="AO720" s="57">
        <v>46031.402905092589</v>
      </c>
      <c r="AP720" s="57">
        <v>46268.541666666664</v>
      </c>
      <c r="AR720" t="s">
        <v>218</v>
      </c>
      <c r="AS720" t="s">
        <v>219</v>
      </c>
      <c r="AT720" t="s">
        <v>230</v>
      </c>
      <c r="AU720">
        <v>20260903</v>
      </c>
      <c r="AV720" t="s">
        <v>221</v>
      </c>
      <c r="AW720" t="s">
        <v>887</v>
      </c>
      <c r="AX720" t="s">
        <v>222</v>
      </c>
      <c r="BA720" s="57">
        <v>46268.541666666664</v>
      </c>
      <c r="BB720" t="s">
        <v>1073</v>
      </c>
      <c r="BC720">
        <v>2026</v>
      </c>
      <c r="BD720">
        <v>9</v>
      </c>
      <c r="BE720">
        <v>3</v>
      </c>
      <c r="BF720" s="6">
        <f t="shared" si="33"/>
        <v>46268</v>
      </c>
      <c r="BG720">
        <f t="shared" si="34"/>
        <v>-0.54166666666424135</v>
      </c>
      <c r="BH720" t="str">
        <f t="shared" si="35"/>
        <v>COMPLY</v>
      </c>
      <c r="BI720" t="str">
        <f>VLOOKUP(H720,Sheet2!$A$1:$B$270,2,FALSE)</f>
        <v>MATARAM</v>
      </c>
    </row>
    <row r="721" spans="1:61">
      <c r="A721">
        <v>822</v>
      </c>
      <c r="B721">
        <v>1002564394</v>
      </c>
      <c r="C721">
        <v>3</v>
      </c>
      <c r="D721" t="s">
        <v>45</v>
      </c>
      <c r="E721">
        <v>5</v>
      </c>
      <c r="F721" t="s">
        <v>210</v>
      </c>
      <c r="G721" t="s">
        <v>118</v>
      </c>
      <c r="H721" t="s">
        <v>211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46266.39439814815</v>
      </c>
      <c r="P721" s="57">
        <v>46267.873819444445</v>
      </c>
      <c r="Q721">
        <v>69381216</v>
      </c>
      <c r="S721">
        <v>172606792056</v>
      </c>
      <c r="T721" t="s">
        <v>1074</v>
      </c>
      <c r="U721" t="s">
        <v>1075</v>
      </c>
      <c r="V721" t="s">
        <v>1076</v>
      </c>
      <c r="Z721">
        <v>117.705498151481</v>
      </c>
      <c r="AA721">
        <v>-8.6775460755313905</v>
      </c>
      <c r="AB721" t="s">
        <v>1077</v>
      </c>
      <c r="AC721" t="s">
        <v>216</v>
      </c>
      <c r="AL721" t="s">
        <v>217</v>
      </c>
      <c r="AM721" t="s">
        <v>1078</v>
      </c>
      <c r="AN721" t="s">
        <v>6</v>
      </c>
      <c r="AO721" s="57">
        <v>46031.402905092589</v>
      </c>
      <c r="AP721" s="57">
        <v>46267.333333333336</v>
      </c>
      <c r="AR721" t="s">
        <v>218</v>
      </c>
      <c r="AS721" t="s">
        <v>219</v>
      </c>
      <c r="AT721" t="s">
        <v>344</v>
      </c>
      <c r="AU721">
        <v>20260902</v>
      </c>
      <c r="AV721" t="s">
        <v>221</v>
      </c>
      <c r="AW721" t="s">
        <v>888</v>
      </c>
      <c r="AX721" t="s">
        <v>222</v>
      </c>
      <c r="BA721" s="57">
        <v>46267.333333333336</v>
      </c>
      <c r="BB721" t="s">
        <v>1078</v>
      </c>
      <c r="BC721">
        <v>2026</v>
      </c>
      <c r="BD721">
        <v>9</v>
      </c>
      <c r="BE721">
        <v>2</v>
      </c>
      <c r="BF721" s="6">
        <f t="shared" si="33"/>
        <v>46267</v>
      </c>
      <c r="BG721">
        <f t="shared" si="34"/>
        <v>-0.33333333333575865</v>
      </c>
      <c r="BH721" t="str">
        <f t="shared" si="35"/>
        <v>COMPLY</v>
      </c>
      <c r="BI721" t="str">
        <f>VLOOKUP(H721,Sheet2!$A$1:$B$270,2,FALSE)</f>
        <v>SUMBAWA</v>
      </c>
    </row>
    <row r="722" spans="1:61">
      <c r="A722">
        <v>824</v>
      </c>
      <c r="B722">
        <v>1002564794</v>
      </c>
      <c r="C722">
        <v>3</v>
      </c>
      <c r="D722" t="s">
        <v>45</v>
      </c>
      <c r="E722">
        <v>5</v>
      </c>
      <c r="F722" t="s">
        <v>210</v>
      </c>
      <c r="G722" t="s">
        <v>110</v>
      </c>
      <c r="H722" t="s">
        <v>313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46266.444398148145</v>
      </c>
      <c r="P722" s="57">
        <v>46267.712152777778</v>
      </c>
      <c r="Q722">
        <v>69381330</v>
      </c>
      <c r="S722">
        <v>172611786320</v>
      </c>
      <c r="T722" t="s">
        <v>1079</v>
      </c>
      <c r="U722" t="s">
        <v>1080</v>
      </c>
      <c r="V722" t="s">
        <v>1081</v>
      </c>
      <c r="Z722">
        <v>118.490178</v>
      </c>
      <c r="AA722">
        <v>-8.5041910000000005</v>
      </c>
      <c r="AB722" t="s">
        <v>1082</v>
      </c>
      <c r="AC722" t="s">
        <v>236</v>
      </c>
      <c r="AL722" t="s">
        <v>217</v>
      </c>
      <c r="AM722" t="s">
        <v>1083</v>
      </c>
      <c r="AN722" t="s">
        <v>6</v>
      </c>
      <c r="AO722" s="57">
        <v>46031.454826388886</v>
      </c>
      <c r="AP722" s="57">
        <v>46267.333333333336</v>
      </c>
      <c r="AR722" t="s">
        <v>218</v>
      </c>
      <c r="AS722" t="s">
        <v>569</v>
      </c>
      <c r="AT722" t="s">
        <v>552</v>
      </c>
      <c r="AU722">
        <v>20260902</v>
      </c>
      <c r="AV722" t="s">
        <v>221</v>
      </c>
      <c r="AW722" t="s">
        <v>867</v>
      </c>
      <c r="AX722" t="s">
        <v>222</v>
      </c>
      <c r="BA722" s="57">
        <v>46267.333333333336</v>
      </c>
      <c r="BB722" t="s">
        <v>1083</v>
      </c>
      <c r="BC722">
        <v>2026</v>
      </c>
      <c r="BD722">
        <v>9</v>
      </c>
      <c r="BE722">
        <v>2</v>
      </c>
      <c r="BF722" s="6">
        <f t="shared" si="33"/>
        <v>46267</v>
      </c>
      <c r="BG722">
        <f t="shared" si="34"/>
        <v>-0.33333333333575865</v>
      </c>
      <c r="BH722" t="str">
        <f t="shared" si="35"/>
        <v>COMPLY</v>
      </c>
      <c r="BI722" t="str">
        <f>VLOOKUP(H722,Sheet2!$A$1:$B$270,2,FALSE)</f>
        <v>BIMA</v>
      </c>
    </row>
    <row r="723" spans="1:61">
      <c r="A723">
        <v>825</v>
      </c>
      <c r="B723">
        <v>1002564072</v>
      </c>
      <c r="C723">
        <v>3</v>
      </c>
      <c r="D723" t="s">
        <v>59</v>
      </c>
      <c r="E723">
        <v>4</v>
      </c>
      <c r="F723" t="s">
        <v>223</v>
      </c>
      <c r="G723" t="s">
        <v>223</v>
      </c>
      <c r="H723" t="s">
        <v>844</v>
      </c>
      <c r="I723" t="s">
        <v>212</v>
      </c>
      <c r="J723" t="s">
        <v>213</v>
      </c>
      <c r="K723" t="s">
        <v>149</v>
      </c>
      <c r="M723" t="s">
        <v>76</v>
      </c>
      <c r="N723" t="s">
        <v>215</v>
      </c>
      <c r="O723" s="57">
        <v>46266.346446759257</v>
      </c>
      <c r="P723" s="57">
        <v>46266.581354166665</v>
      </c>
      <c r="Q723">
        <v>69380149</v>
      </c>
      <c r="S723">
        <v>143387116898</v>
      </c>
      <c r="T723" t="s">
        <v>974</v>
      </c>
      <c r="U723" t="s">
        <v>1419</v>
      </c>
      <c r="V723" t="s">
        <v>1420</v>
      </c>
      <c r="Z723">
        <v>109.0774661</v>
      </c>
      <c r="AA723">
        <v>-7.4091196000000004</v>
      </c>
      <c r="AB723" t="s">
        <v>975</v>
      </c>
      <c r="AC723" t="s">
        <v>284</v>
      </c>
      <c r="AL723" t="s">
        <v>217</v>
      </c>
      <c r="AM723" t="s">
        <v>1421</v>
      </c>
      <c r="AN723" t="s">
        <v>6</v>
      </c>
      <c r="AO723" s="57">
        <v>46031.350752314815</v>
      </c>
      <c r="AR723" t="s">
        <v>218</v>
      </c>
      <c r="AS723" t="s">
        <v>909</v>
      </c>
      <c r="AT723" t="s">
        <v>230</v>
      </c>
      <c r="AU723">
        <v>20260901</v>
      </c>
      <c r="AV723" t="s">
        <v>221</v>
      </c>
      <c r="AW723" t="s">
        <v>544</v>
      </c>
      <c r="AX723" t="s">
        <v>222</v>
      </c>
      <c r="BA723" s="57">
        <v>46266.291666666664</v>
      </c>
      <c r="BB723" t="s">
        <v>1421</v>
      </c>
      <c r="BC723">
        <v>2026</v>
      </c>
      <c r="BD723">
        <v>9</v>
      </c>
      <c r="BE723">
        <v>1</v>
      </c>
      <c r="BF723" s="6">
        <f t="shared" si="33"/>
        <v>46266</v>
      </c>
      <c r="BG723">
        <f t="shared" si="34"/>
        <v>-0.29166666666424135</v>
      </c>
      <c r="BH723" t="str">
        <f t="shared" si="35"/>
        <v>COMPLY</v>
      </c>
      <c r="BI723" t="e">
        <f>VLOOKUP(H723,Sheet2!$A$1:$B$270,2,FALSE)</f>
        <v>#N/A</v>
      </c>
    </row>
    <row r="724" spans="1:61">
      <c r="A724">
        <v>826</v>
      </c>
      <c r="B724">
        <v>1002564446</v>
      </c>
      <c r="C724">
        <v>3</v>
      </c>
      <c r="D724" t="s">
        <v>38</v>
      </c>
      <c r="E724">
        <v>5</v>
      </c>
      <c r="F724" t="s">
        <v>90</v>
      </c>
      <c r="G724" t="s">
        <v>90</v>
      </c>
      <c r="H724" t="s">
        <v>346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46266.399953703702</v>
      </c>
      <c r="P724" s="57">
        <v>46266.718854166669</v>
      </c>
      <c r="Q724">
        <v>69381219</v>
      </c>
      <c r="S724">
        <v>152639219540</v>
      </c>
      <c r="T724" t="s">
        <v>1422</v>
      </c>
      <c r="U724" t="s">
        <v>1423</v>
      </c>
      <c r="V724" t="s">
        <v>1424</v>
      </c>
      <c r="Z724">
        <v>112.1908955</v>
      </c>
      <c r="AA724">
        <v>-7.7567621000000004</v>
      </c>
      <c r="AB724" t="s">
        <v>1425</v>
      </c>
      <c r="AC724" t="s">
        <v>216</v>
      </c>
      <c r="AL724" t="s">
        <v>217</v>
      </c>
      <c r="AM724" t="s">
        <v>1426</v>
      </c>
      <c r="AN724" t="s">
        <v>6</v>
      </c>
      <c r="AO724" s="57">
        <v>46031.402905092589</v>
      </c>
      <c r="AP724" s="57">
        <v>46268.333333333336</v>
      </c>
      <c r="AR724" t="s">
        <v>218</v>
      </c>
      <c r="AS724" t="s">
        <v>304</v>
      </c>
      <c r="AT724" t="s">
        <v>230</v>
      </c>
      <c r="AU724">
        <v>20260901</v>
      </c>
      <c r="AV724" t="s">
        <v>221</v>
      </c>
      <c r="AW724" t="s">
        <v>886</v>
      </c>
      <c r="AX724" t="s">
        <v>222</v>
      </c>
      <c r="BA724" s="57">
        <v>46268.333333333336</v>
      </c>
      <c r="BB724" t="s">
        <v>1426</v>
      </c>
      <c r="BC724">
        <v>2026</v>
      </c>
      <c r="BD724">
        <v>9</v>
      </c>
      <c r="BE724">
        <v>1</v>
      </c>
      <c r="BF724" s="6">
        <f t="shared" si="33"/>
        <v>46266</v>
      </c>
      <c r="BG724">
        <f t="shared" si="34"/>
        <v>-2.3333333333357587</v>
      </c>
      <c r="BH724" t="str">
        <f t="shared" si="35"/>
        <v>COMPLY</v>
      </c>
      <c r="BI724" t="str">
        <f>VLOOKUP(H724,Sheet2!$A$1:$B$270,2,FALSE)</f>
        <v>KEDIRI</v>
      </c>
    </row>
    <row r="725" spans="1:61">
      <c r="A725">
        <v>827</v>
      </c>
      <c r="B725">
        <v>1002564395</v>
      </c>
      <c r="C725">
        <v>3</v>
      </c>
      <c r="D725" t="s">
        <v>42</v>
      </c>
      <c r="E725">
        <v>5</v>
      </c>
      <c r="F725" t="s">
        <v>102</v>
      </c>
      <c r="G725" t="s">
        <v>99</v>
      </c>
      <c r="H725" t="s">
        <v>406</v>
      </c>
      <c r="I725" t="s">
        <v>212</v>
      </c>
      <c r="J725" t="s">
        <v>213</v>
      </c>
      <c r="K725" t="s">
        <v>149</v>
      </c>
      <c r="M725" t="s">
        <v>76</v>
      </c>
      <c r="N725" t="s">
        <v>215</v>
      </c>
      <c r="O725" s="57">
        <v>46266.395300925928</v>
      </c>
      <c r="P725" s="57">
        <v>46266.735567129632</v>
      </c>
      <c r="Q725">
        <v>69379478</v>
      </c>
      <c r="S725">
        <v>152522205701</v>
      </c>
      <c r="T725" t="s">
        <v>955</v>
      </c>
      <c r="U725" t="s">
        <v>1427</v>
      </c>
      <c r="V725" t="s">
        <v>1428</v>
      </c>
      <c r="Z725">
        <v>114.302912987892</v>
      </c>
      <c r="AA725">
        <v>-8.4049953980668199</v>
      </c>
      <c r="AB725" t="s">
        <v>999</v>
      </c>
      <c r="AC725" t="s">
        <v>216</v>
      </c>
      <c r="AL725" t="s">
        <v>217</v>
      </c>
      <c r="AM725" t="s">
        <v>1429</v>
      </c>
      <c r="AN725" t="s">
        <v>6</v>
      </c>
      <c r="AO725" s="57">
        <v>46031.402905092589</v>
      </c>
      <c r="AR725" t="s">
        <v>218</v>
      </c>
      <c r="AS725" t="s">
        <v>99</v>
      </c>
      <c r="AT725" t="s">
        <v>230</v>
      </c>
      <c r="AU725">
        <v>20260901</v>
      </c>
      <c r="AV725" t="s">
        <v>221</v>
      </c>
      <c r="AW725" t="s">
        <v>546</v>
      </c>
      <c r="AX725" t="s">
        <v>222</v>
      </c>
      <c r="BA725" s="57">
        <v>46266.291666666664</v>
      </c>
      <c r="BB725" t="s">
        <v>1429</v>
      </c>
      <c r="BC725">
        <v>2026</v>
      </c>
      <c r="BD725">
        <v>9</v>
      </c>
      <c r="BE725">
        <v>1</v>
      </c>
      <c r="BF725" s="6">
        <f t="shared" si="33"/>
        <v>46266</v>
      </c>
      <c r="BG725">
        <f t="shared" si="34"/>
        <v>-0.29166666666424135</v>
      </c>
      <c r="BH725" t="str">
        <f t="shared" si="35"/>
        <v>COMPLY</v>
      </c>
      <c r="BI725" t="str">
        <f>VLOOKUP(H725,Sheet2!$A$1:$B$270,2,FALSE)</f>
        <v>BANYUWANGI</v>
      </c>
    </row>
    <row r="726" spans="1:61">
      <c r="A726">
        <v>828</v>
      </c>
      <c r="B726">
        <v>1002564057</v>
      </c>
      <c r="C726">
        <v>3</v>
      </c>
      <c r="D726" t="s">
        <v>59</v>
      </c>
      <c r="E726">
        <v>4</v>
      </c>
      <c r="F726" t="s">
        <v>223</v>
      </c>
      <c r="G726" t="s">
        <v>223</v>
      </c>
      <c r="H726" t="s">
        <v>1008</v>
      </c>
      <c r="I726" t="s">
        <v>212</v>
      </c>
      <c r="J726" t="s">
        <v>213</v>
      </c>
      <c r="K726" t="s">
        <v>149</v>
      </c>
      <c r="M726" t="s">
        <v>76</v>
      </c>
      <c r="N726" t="s">
        <v>215</v>
      </c>
      <c r="O726" s="57">
        <v>46266.340960648151</v>
      </c>
      <c r="P726" s="57">
        <v>46266.45484953704</v>
      </c>
      <c r="Q726">
        <v>69379064</v>
      </c>
      <c r="S726">
        <v>146396100343</v>
      </c>
      <c r="T726" t="s">
        <v>1009</v>
      </c>
      <c r="U726" t="s">
        <v>1430</v>
      </c>
      <c r="V726" t="s">
        <v>1431</v>
      </c>
      <c r="Z726">
        <v>109.21419779999999</v>
      </c>
      <c r="AA726">
        <v>-7.3366372000000002</v>
      </c>
      <c r="AB726" t="s">
        <v>1010</v>
      </c>
      <c r="AC726" t="s">
        <v>284</v>
      </c>
      <c r="AL726" t="s">
        <v>217</v>
      </c>
      <c r="AM726" t="s">
        <v>1432</v>
      </c>
      <c r="AN726" t="s">
        <v>6</v>
      </c>
      <c r="AO726" s="57">
        <v>46031.350752314815</v>
      </c>
      <c r="AR726" t="s">
        <v>218</v>
      </c>
      <c r="AS726" t="s">
        <v>219</v>
      </c>
      <c r="AT726" t="s">
        <v>230</v>
      </c>
      <c r="AU726">
        <v>20260901</v>
      </c>
      <c r="AV726" t="s">
        <v>221</v>
      </c>
      <c r="AW726" t="s">
        <v>550</v>
      </c>
      <c r="AX726" t="s">
        <v>222</v>
      </c>
      <c r="BA726" s="57">
        <v>46266.291666666664</v>
      </c>
      <c r="BB726" t="s">
        <v>1432</v>
      </c>
      <c r="BC726">
        <v>2026</v>
      </c>
      <c r="BD726">
        <v>9</v>
      </c>
      <c r="BE726">
        <v>1</v>
      </c>
      <c r="BF726" s="6">
        <f t="shared" si="33"/>
        <v>46266</v>
      </c>
      <c r="BG726">
        <f t="shared" si="34"/>
        <v>-0.29166666666424135</v>
      </c>
      <c r="BH726" t="str">
        <f t="shared" si="35"/>
        <v>COMPLY</v>
      </c>
      <c r="BI726" t="e">
        <f>VLOOKUP(H726,Sheet2!$A$1:$B$270,2,FALSE)</f>
        <v>#N/A</v>
      </c>
    </row>
    <row r="727" spans="1:61">
      <c r="A727">
        <v>829</v>
      </c>
      <c r="B727">
        <v>1002564025</v>
      </c>
      <c r="C727">
        <v>3</v>
      </c>
      <c r="D727" t="s">
        <v>45</v>
      </c>
      <c r="E727">
        <v>5</v>
      </c>
      <c r="F727" t="s">
        <v>210</v>
      </c>
      <c r="G727" t="s">
        <v>118</v>
      </c>
      <c r="H727" t="s">
        <v>211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46266.313148148147</v>
      </c>
      <c r="P727" s="57">
        <v>46267.697337962964</v>
      </c>
      <c r="Q727">
        <v>69381121</v>
      </c>
      <c r="S727">
        <v>172606792340</v>
      </c>
      <c r="T727" t="s">
        <v>1089</v>
      </c>
      <c r="U727" t="s">
        <v>857</v>
      </c>
      <c r="V727" t="s">
        <v>1090</v>
      </c>
      <c r="Z727">
        <v>117.43840914219599</v>
      </c>
      <c r="AA727">
        <v>-8.6443586928006209</v>
      </c>
      <c r="AB727" t="s">
        <v>1091</v>
      </c>
      <c r="AC727" t="s">
        <v>216</v>
      </c>
      <c r="AL727" t="s">
        <v>217</v>
      </c>
      <c r="AM727" t="s">
        <v>1092</v>
      </c>
      <c r="AN727" t="s">
        <v>6</v>
      </c>
      <c r="AO727" s="57">
        <v>46031.319398148145</v>
      </c>
      <c r="AP727" s="57">
        <v>46267.333333333336</v>
      </c>
      <c r="AR727" t="s">
        <v>218</v>
      </c>
      <c r="AS727" t="s">
        <v>219</v>
      </c>
      <c r="AT727" t="s">
        <v>220</v>
      </c>
      <c r="AU727">
        <v>20260902</v>
      </c>
      <c r="AV727" t="s">
        <v>221</v>
      </c>
      <c r="AW727" t="s">
        <v>840</v>
      </c>
      <c r="AX727" t="s">
        <v>222</v>
      </c>
      <c r="BA727" s="57">
        <v>46267.333333333336</v>
      </c>
      <c r="BB727" t="s">
        <v>1092</v>
      </c>
      <c r="BC727">
        <v>2026</v>
      </c>
      <c r="BD727">
        <v>9</v>
      </c>
      <c r="BE727">
        <v>2</v>
      </c>
      <c r="BF727" s="6">
        <f t="shared" si="33"/>
        <v>46267</v>
      </c>
      <c r="BG727">
        <f t="shared" si="34"/>
        <v>-0.33333333333575865</v>
      </c>
      <c r="BH727" t="str">
        <f t="shared" si="35"/>
        <v>COMPLY</v>
      </c>
      <c r="BI727" t="str">
        <f>VLOOKUP(H727,Sheet2!$A$1:$B$270,2,FALSE)</f>
        <v>SUMBAWA</v>
      </c>
    </row>
    <row r="728" spans="1:61">
      <c r="A728">
        <v>830</v>
      </c>
      <c r="B728">
        <v>1002564783</v>
      </c>
      <c r="C728">
        <v>3</v>
      </c>
      <c r="D728" t="s">
        <v>45</v>
      </c>
      <c r="E728">
        <v>5</v>
      </c>
      <c r="F728" t="s">
        <v>210</v>
      </c>
      <c r="G728" t="s">
        <v>116</v>
      </c>
      <c r="H728" t="s">
        <v>268</v>
      </c>
      <c r="I728" t="s">
        <v>212</v>
      </c>
      <c r="J728" t="s">
        <v>213</v>
      </c>
      <c r="K728" t="s">
        <v>149</v>
      </c>
      <c r="L728" t="s">
        <v>214</v>
      </c>
      <c r="M728" t="s">
        <v>76</v>
      </c>
      <c r="N728" t="s">
        <v>215</v>
      </c>
      <c r="O728" s="57">
        <v>46266.443703703706</v>
      </c>
      <c r="P728" s="57">
        <v>46268.70103009259</v>
      </c>
      <c r="Q728">
        <v>69381328</v>
      </c>
      <c r="S728">
        <v>172604214259</v>
      </c>
      <c r="T728" t="s">
        <v>1093</v>
      </c>
      <c r="U728" t="s">
        <v>1094</v>
      </c>
      <c r="V728" t="s">
        <v>1095</v>
      </c>
      <c r="Z728">
        <v>116.544966995716</v>
      </c>
      <c r="AA728">
        <v>-8.38643504546903</v>
      </c>
      <c r="AB728" t="s">
        <v>1096</v>
      </c>
      <c r="AC728" t="s">
        <v>216</v>
      </c>
      <c r="AL728" t="s">
        <v>217</v>
      </c>
      <c r="AM728" t="s">
        <v>1097</v>
      </c>
      <c r="AN728" t="s">
        <v>6</v>
      </c>
      <c r="AO728" s="57">
        <v>46031.444409722222</v>
      </c>
      <c r="AP728" s="57">
        <v>46267.625</v>
      </c>
      <c r="AR728" t="s">
        <v>218</v>
      </c>
      <c r="AS728" t="s">
        <v>911</v>
      </c>
      <c r="AT728" t="s">
        <v>230</v>
      </c>
      <c r="AU728">
        <v>20260903</v>
      </c>
      <c r="AV728" t="s">
        <v>221</v>
      </c>
      <c r="AW728" t="s">
        <v>883</v>
      </c>
      <c r="AX728" t="s">
        <v>222</v>
      </c>
      <c r="BA728" s="57">
        <v>46267.625</v>
      </c>
      <c r="BB728" t="s">
        <v>1097</v>
      </c>
      <c r="BC728">
        <v>2026</v>
      </c>
      <c r="BD728">
        <v>9</v>
      </c>
      <c r="BE728">
        <v>3</v>
      </c>
      <c r="BF728" s="6">
        <f t="shared" si="33"/>
        <v>46268</v>
      </c>
      <c r="BG728">
        <f t="shared" si="34"/>
        <v>0.375</v>
      </c>
      <c r="BH728" t="str">
        <f t="shared" si="35"/>
        <v>COMPLY</v>
      </c>
      <c r="BI728" t="str">
        <f>VLOOKUP(H728,Sheet2!$A$1:$B$270,2,FALSE)</f>
        <v>SELONG</v>
      </c>
    </row>
    <row r="729" spans="1:61">
      <c r="A729">
        <v>831</v>
      </c>
      <c r="B729">
        <v>1002565129</v>
      </c>
      <c r="C729">
        <v>3</v>
      </c>
      <c r="D729" t="s">
        <v>49</v>
      </c>
      <c r="E729">
        <v>4</v>
      </c>
      <c r="F729" t="s">
        <v>250</v>
      </c>
      <c r="G729" t="s">
        <v>539</v>
      </c>
      <c r="H729" t="s">
        <v>577</v>
      </c>
      <c r="I729" t="s">
        <v>212</v>
      </c>
      <c r="J729" t="s">
        <v>213</v>
      </c>
      <c r="K729" t="s">
        <v>149</v>
      </c>
      <c r="M729" t="s">
        <v>76</v>
      </c>
      <c r="N729" t="s">
        <v>215</v>
      </c>
      <c r="O729" s="57">
        <v>46266.493634259263</v>
      </c>
      <c r="P729" s="57">
        <v>46267.568738425929</v>
      </c>
      <c r="Q729">
        <v>69228573</v>
      </c>
      <c r="S729">
        <v>142214107371</v>
      </c>
      <c r="T729" t="s">
        <v>1098</v>
      </c>
      <c r="U729" t="s">
        <v>959</v>
      </c>
      <c r="V729" t="s">
        <v>1099</v>
      </c>
      <c r="Z729">
        <v>108.9829376</v>
      </c>
      <c r="AA729">
        <v>-6.9595906999999997</v>
      </c>
      <c r="AB729" t="s">
        <v>1100</v>
      </c>
      <c r="AC729" t="s">
        <v>225</v>
      </c>
      <c r="AL729" t="s">
        <v>217</v>
      </c>
      <c r="AM729" t="s">
        <v>1101</v>
      </c>
      <c r="AN729" t="s">
        <v>6</v>
      </c>
      <c r="AO729" s="57">
        <v>46031.49659722222</v>
      </c>
      <c r="AP729" s="57">
        <v>46267.541666666664</v>
      </c>
      <c r="AR729" t="s">
        <v>218</v>
      </c>
      <c r="AS729" t="s">
        <v>908</v>
      </c>
      <c r="AT729" t="s">
        <v>230</v>
      </c>
      <c r="AU729">
        <v>20260902</v>
      </c>
      <c r="AV729" t="s">
        <v>221</v>
      </c>
      <c r="AW729" t="s">
        <v>578</v>
      </c>
      <c r="AX729" t="s">
        <v>222</v>
      </c>
      <c r="BA729" s="57">
        <v>46267.541666666664</v>
      </c>
      <c r="BB729" t="s">
        <v>1101</v>
      </c>
      <c r="BC729">
        <v>2026</v>
      </c>
      <c r="BD729">
        <v>9</v>
      </c>
      <c r="BE729">
        <v>2</v>
      </c>
      <c r="BF729" s="6">
        <f t="shared" si="33"/>
        <v>46267</v>
      </c>
      <c r="BG729">
        <f t="shared" si="34"/>
        <v>-0.54166666666424135</v>
      </c>
      <c r="BH729" t="str">
        <f t="shared" si="35"/>
        <v>COMPLY</v>
      </c>
      <c r="BI729" t="e">
        <f>VLOOKUP(H729,Sheet2!$A$1:$B$270,2,FALSE)</f>
        <v>#N/A</v>
      </c>
    </row>
    <row r="730" spans="1:61">
      <c r="A730">
        <v>832</v>
      </c>
      <c r="B730">
        <v>1002564592</v>
      </c>
      <c r="C730">
        <v>3</v>
      </c>
      <c r="D730" t="s">
        <v>42</v>
      </c>
      <c r="E730">
        <v>5</v>
      </c>
      <c r="F730" t="s">
        <v>232</v>
      </c>
      <c r="G730" t="s">
        <v>103</v>
      </c>
      <c r="H730" t="s">
        <v>294</v>
      </c>
      <c r="I730" t="s">
        <v>212</v>
      </c>
      <c r="J730" t="s">
        <v>213</v>
      </c>
      <c r="K730" t="s">
        <v>149</v>
      </c>
      <c r="M730" t="s">
        <v>76</v>
      </c>
      <c r="N730" t="s">
        <v>215</v>
      </c>
      <c r="O730" s="57">
        <v>46266.417939814812</v>
      </c>
      <c r="P730" s="57">
        <v>46267.517129629632</v>
      </c>
      <c r="Q730">
        <v>69381278</v>
      </c>
      <c r="S730">
        <v>152319208061</v>
      </c>
      <c r="T730" t="s">
        <v>1102</v>
      </c>
      <c r="U730" t="s">
        <v>1103</v>
      </c>
      <c r="V730" t="s">
        <v>1104</v>
      </c>
      <c r="Z730">
        <v>112.3860248</v>
      </c>
      <c r="AA730">
        <v>-7.5268009999999999</v>
      </c>
      <c r="AB730" t="s">
        <v>1105</v>
      </c>
      <c r="AC730" t="s">
        <v>229</v>
      </c>
      <c r="AL730" t="s">
        <v>217</v>
      </c>
      <c r="AM730" t="s">
        <v>1106</v>
      </c>
      <c r="AN730" t="s">
        <v>6</v>
      </c>
      <c r="AO730" s="57">
        <v>46031.423645833333</v>
      </c>
      <c r="AP730" s="57">
        <v>46267.458333333336</v>
      </c>
      <c r="AR730" t="s">
        <v>218</v>
      </c>
      <c r="AS730" t="s">
        <v>103</v>
      </c>
      <c r="AT730" t="s">
        <v>230</v>
      </c>
      <c r="AU730">
        <v>20260902</v>
      </c>
      <c r="AV730" t="s">
        <v>221</v>
      </c>
      <c r="AW730" t="s">
        <v>544</v>
      </c>
      <c r="AX730" t="s">
        <v>222</v>
      </c>
      <c r="BA730" s="57">
        <v>46267.458333333336</v>
      </c>
      <c r="BB730" t="s">
        <v>1106</v>
      </c>
      <c r="BC730">
        <v>2026</v>
      </c>
      <c r="BD730">
        <v>9</v>
      </c>
      <c r="BE730">
        <v>2</v>
      </c>
      <c r="BF730" s="6">
        <f t="shared" si="33"/>
        <v>46267</v>
      </c>
      <c r="BG730">
        <f t="shared" si="34"/>
        <v>-0.45833333333575865</v>
      </c>
      <c r="BH730" t="str">
        <f t="shared" si="35"/>
        <v>COMPLY</v>
      </c>
      <c r="BI730" t="str">
        <f>VLOOKUP(H730,Sheet2!$A$1:$B$270,2,FALSE)</f>
        <v>MOJOKERTO</v>
      </c>
    </row>
    <row r="731" spans="1:61">
      <c r="A731">
        <v>833</v>
      </c>
      <c r="B731">
        <v>1002565224</v>
      </c>
      <c r="C731">
        <v>3</v>
      </c>
      <c r="D731" t="s">
        <v>55</v>
      </c>
      <c r="E731">
        <v>5</v>
      </c>
      <c r="F731" t="s">
        <v>261</v>
      </c>
      <c r="G731" t="s">
        <v>122</v>
      </c>
      <c r="H731" t="s">
        <v>321</v>
      </c>
      <c r="I731" t="s">
        <v>212</v>
      </c>
      <c r="J731" t="s">
        <v>213</v>
      </c>
      <c r="K731" t="s">
        <v>149</v>
      </c>
      <c r="M731" t="s">
        <v>76</v>
      </c>
      <c r="N731" t="s">
        <v>215</v>
      </c>
      <c r="O731" s="57">
        <v>46266.518530092595</v>
      </c>
      <c r="P731" s="57">
        <v>46266.639976851853</v>
      </c>
      <c r="Q731">
        <v>69379339</v>
      </c>
      <c r="S731">
        <v>152445902503</v>
      </c>
      <c r="T731" t="s">
        <v>988</v>
      </c>
      <c r="U731" t="s">
        <v>1433</v>
      </c>
      <c r="V731" t="s">
        <v>1434</v>
      </c>
      <c r="Z731">
        <v>112.49171</v>
      </c>
      <c r="AA731">
        <v>-7.1393560000000003</v>
      </c>
      <c r="AB731" t="s">
        <v>989</v>
      </c>
      <c r="AC731" t="s">
        <v>216</v>
      </c>
      <c r="AL731" t="s">
        <v>217</v>
      </c>
      <c r="AM731" t="s">
        <v>1435</v>
      </c>
      <c r="AN731" t="s">
        <v>6</v>
      </c>
      <c r="AO731" s="57">
        <v>46031.52784722222</v>
      </c>
      <c r="AR731" t="s">
        <v>218</v>
      </c>
      <c r="AS731" t="s">
        <v>122</v>
      </c>
      <c r="AT731" t="s">
        <v>220</v>
      </c>
      <c r="AU731">
        <v>20260901</v>
      </c>
      <c r="AV731" t="s">
        <v>221</v>
      </c>
      <c r="AW731" t="s">
        <v>545</v>
      </c>
      <c r="AX731" t="s">
        <v>222</v>
      </c>
      <c r="BA731" s="57">
        <v>46266.291666666664</v>
      </c>
      <c r="BB731" t="s">
        <v>1435</v>
      </c>
      <c r="BC731">
        <v>2026</v>
      </c>
      <c r="BD731">
        <v>9</v>
      </c>
      <c r="BE731">
        <v>1</v>
      </c>
      <c r="BF731" s="6">
        <f t="shared" si="33"/>
        <v>46266</v>
      </c>
      <c r="BG731">
        <f t="shared" si="34"/>
        <v>-0.29166666666424135</v>
      </c>
      <c r="BH731" t="str">
        <f t="shared" si="35"/>
        <v>COMPLY</v>
      </c>
      <c r="BI731" t="str">
        <f>VLOOKUP(H731,Sheet2!$A$1:$B$270,2,FALSE)</f>
        <v>GRESIK</v>
      </c>
    </row>
    <row r="732" spans="1:61">
      <c r="A732">
        <v>835</v>
      </c>
      <c r="B732">
        <v>1002564429</v>
      </c>
      <c r="C732">
        <v>3</v>
      </c>
      <c r="D732" t="s">
        <v>55</v>
      </c>
      <c r="E732">
        <v>5</v>
      </c>
      <c r="F732" t="s">
        <v>307</v>
      </c>
      <c r="G732" t="s">
        <v>124</v>
      </c>
      <c r="H732" t="s">
        <v>329</v>
      </c>
      <c r="I732" t="s">
        <v>212</v>
      </c>
      <c r="J732" t="s">
        <v>213</v>
      </c>
      <c r="K732" t="s">
        <v>149</v>
      </c>
      <c r="L732" t="s">
        <v>214</v>
      </c>
      <c r="M732" t="s">
        <v>76</v>
      </c>
      <c r="N732" t="s">
        <v>215</v>
      </c>
      <c r="O732" s="57">
        <v>46266.397893518515</v>
      </c>
      <c r="P732" s="57">
        <v>46267.671238425923</v>
      </c>
      <c r="Q732">
        <v>69381217</v>
      </c>
      <c r="S732">
        <v>152306253338</v>
      </c>
      <c r="T732" t="s">
        <v>1364</v>
      </c>
      <c r="U732" t="s">
        <v>1365</v>
      </c>
      <c r="V732" t="s">
        <v>1366</v>
      </c>
      <c r="Z732">
        <v>112.7257608</v>
      </c>
      <c r="AA732">
        <v>-7.3288592999999898</v>
      </c>
      <c r="AB732" t="s">
        <v>1367</v>
      </c>
      <c r="AC732" t="s">
        <v>216</v>
      </c>
      <c r="AL732" t="s">
        <v>217</v>
      </c>
      <c r="AM732" t="s">
        <v>1368</v>
      </c>
      <c r="AN732" t="s">
        <v>6</v>
      </c>
      <c r="AO732" s="57">
        <v>46031.402905092589</v>
      </c>
      <c r="AP732" s="57">
        <v>46267.333333333336</v>
      </c>
      <c r="AR732" t="s">
        <v>218</v>
      </c>
      <c r="AS732" t="s">
        <v>916</v>
      </c>
      <c r="AT732" t="s">
        <v>230</v>
      </c>
      <c r="AU732">
        <v>20260902</v>
      </c>
      <c r="AV732" t="s">
        <v>221</v>
      </c>
      <c r="AW732" t="s">
        <v>883</v>
      </c>
      <c r="AX732" t="s">
        <v>222</v>
      </c>
      <c r="BA732" s="57">
        <v>46267.333333333336</v>
      </c>
      <c r="BB732" t="s">
        <v>1368</v>
      </c>
      <c r="BC732">
        <v>2026</v>
      </c>
      <c r="BD732">
        <v>9</v>
      </c>
      <c r="BE732">
        <v>2</v>
      </c>
      <c r="BF732" s="6">
        <f t="shared" si="33"/>
        <v>46267</v>
      </c>
      <c r="BG732">
        <f t="shared" si="34"/>
        <v>-0.33333333333575865</v>
      </c>
      <c r="BH732" t="str">
        <f t="shared" si="35"/>
        <v>COMPLY</v>
      </c>
      <c r="BI732" t="str">
        <f>VLOOKUP(H732,Sheet2!$A$1:$B$270,2,FALSE)</f>
        <v>SURABAYA SELATAN</v>
      </c>
    </row>
    <row r="733" spans="1:61">
      <c r="A733">
        <v>836</v>
      </c>
      <c r="B733">
        <v>1002564751</v>
      </c>
      <c r="C733">
        <v>3</v>
      </c>
      <c r="D733" t="s">
        <v>42</v>
      </c>
      <c r="E733">
        <v>5</v>
      </c>
      <c r="F733" t="s">
        <v>232</v>
      </c>
      <c r="G733" t="s">
        <v>103</v>
      </c>
      <c r="H733" t="s">
        <v>294</v>
      </c>
      <c r="I733" t="s">
        <v>212</v>
      </c>
      <c r="J733" t="s">
        <v>213</v>
      </c>
      <c r="K733" t="s">
        <v>149</v>
      </c>
      <c r="M733" t="s">
        <v>76</v>
      </c>
      <c r="N733" t="s">
        <v>215</v>
      </c>
      <c r="O733" s="57">
        <v>46266.439259259256</v>
      </c>
      <c r="P733" s="57">
        <v>46266.69866898148</v>
      </c>
      <c r="Q733">
        <v>69381304</v>
      </c>
      <c r="S733">
        <v>152319208063</v>
      </c>
      <c r="T733" t="s">
        <v>1436</v>
      </c>
      <c r="U733" t="s">
        <v>1437</v>
      </c>
      <c r="V733" t="s">
        <v>1438</v>
      </c>
      <c r="Z733">
        <v>112.34956579999999</v>
      </c>
      <c r="AA733">
        <v>-7.5649582000000004</v>
      </c>
      <c r="AB733" t="s">
        <v>1439</v>
      </c>
      <c r="AC733" t="s">
        <v>229</v>
      </c>
      <c r="AL733" t="s">
        <v>217</v>
      </c>
      <c r="AM733" t="s">
        <v>1440</v>
      </c>
      <c r="AN733" t="s">
        <v>6</v>
      </c>
      <c r="AO733" s="57">
        <v>46031.444409722222</v>
      </c>
      <c r="AP733" s="57">
        <v>46267.458333333336</v>
      </c>
      <c r="AR733" t="s">
        <v>218</v>
      </c>
      <c r="AS733" t="s">
        <v>103</v>
      </c>
      <c r="AT733" t="s">
        <v>230</v>
      </c>
      <c r="AU733">
        <v>20260901</v>
      </c>
      <c r="AV733" t="s">
        <v>221</v>
      </c>
      <c r="AW733" t="s">
        <v>545</v>
      </c>
      <c r="AX733" t="s">
        <v>222</v>
      </c>
      <c r="BA733" s="57">
        <v>46267.458333333336</v>
      </c>
      <c r="BB733" t="s">
        <v>1440</v>
      </c>
      <c r="BC733">
        <v>2026</v>
      </c>
      <c r="BD733">
        <v>9</v>
      </c>
      <c r="BE733">
        <v>1</v>
      </c>
      <c r="BF733" s="6">
        <f t="shared" si="33"/>
        <v>46266</v>
      </c>
      <c r="BG733">
        <f t="shared" si="34"/>
        <v>-1.4583333333357587</v>
      </c>
      <c r="BH733" t="str">
        <f t="shared" si="35"/>
        <v>COMPLY</v>
      </c>
      <c r="BI733" t="str">
        <f>VLOOKUP(H733,Sheet2!$A$1:$B$270,2,FALSE)</f>
        <v>MOJOKERTO</v>
      </c>
    </row>
    <row r="734" spans="1:61">
      <c r="A734">
        <v>837</v>
      </c>
      <c r="B734">
        <v>1002564376</v>
      </c>
      <c r="C734">
        <v>3</v>
      </c>
      <c r="D734" t="s">
        <v>51</v>
      </c>
      <c r="E734">
        <v>4</v>
      </c>
      <c r="F734" t="s">
        <v>269</v>
      </c>
      <c r="G734" t="s">
        <v>823</v>
      </c>
      <c r="H734" t="s">
        <v>870</v>
      </c>
      <c r="I734" t="s">
        <v>212</v>
      </c>
      <c r="J734" t="s">
        <v>213</v>
      </c>
      <c r="K734" t="s">
        <v>149</v>
      </c>
      <c r="M734" t="s">
        <v>76</v>
      </c>
      <c r="N734" t="s">
        <v>215</v>
      </c>
      <c r="O734" s="57">
        <v>46266.392905092594</v>
      </c>
      <c r="P734" s="57">
        <v>46266.611898148149</v>
      </c>
      <c r="Q734">
        <v>69379400</v>
      </c>
      <c r="S734">
        <v>142539117950</v>
      </c>
      <c r="T734" t="s">
        <v>997</v>
      </c>
      <c r="U734" t="s">
        <v>1441</v>
      </c>
      <c r="V734" t="s">
        <v>1442</v>
      </c>
      <c r="Z734">
        <v>110.665736361276</v>
      </c>
      <c r="AA734">
        <v>-6.5372442790072096</v>
      </c>
      <c r="AB734" t="s">
        <v>998</v>
      </c>
      <c r="AC734" t="s">
        <v>216</v>
      </c>
      <c r="AL734" t="s">
        <v>217</v>
      </c>
      <c r="AM734" t="s">
        <v>1443</v>
      </c>
      <c r="AN734" t="s">
        <v>6</v>
      </c>
      <c r="AO734" s="57">
        <v>46031.402905092589</v>
      </c>
      <c r="AR734" t="s">
        <v>218</v>
      </c>
      <c r="AS734" t="s">
        <v>219</v>
      </c>
      <c r="AT734" t="s">
        <v>230</v>
      </c>
      <c r="AU734">
        <v>20260901</v>
      </c>
      <c r="AV734" t="s">
        <v>221</v>
      </c>
      <c r="AW734" t="s">
        <v>544</v>
      </c>
      <c r="AX734" t="s">
        <v>222</v>
      </c>
      <c r="BA734" s="57">
        <v>46266.291666666664</v>
      </c>
      <c r="BB734" t="s">
        <v>1443</v>
      </c>
      <c r="BC734">
        <v>2026</v>
      </c>
      <c r="BD734">
        <v>9</v>
      </c>
      <c r="BE734">
        <v>1</v>
      </c>
      <c r="BF734" s="6">
        <f t="shared" si="33"/>
        <v>46266</v>
      </c>
      <c r="BG734">
        <f t="shared" si="34"/>
        <v>-0.29166666666424135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838</v>
      </c>
      <c r="B735">
        <v>1002564818</v>
      </c>
      <c r="C735">
        <v>3</v>
      </c>
      <c r="D735" t="s">
        <v>59</v>
      </c>
      <c r="E735">
        <v>4</v>
      </c>
      <c r="F735" t="s">
        <v>242</v>
      </c>
      <c r="G735" t="s">
        <v>542</v>
      </c>
      <c r="H735" t="s">
        <v>845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46266.447870370372</v>
      </c>
      <c r="P735" s="57">
        <v>46267.503321759257</v>
      </c>
      <c r="Q735">
        <v>69381321</v>
      </c>
      <c r="S735">
        <v>142141120250</v>
      </c>
      <c r="T735" t="s">
        <v>1111</v>
      </c>
      <c r="U735" t="s">
        <v>1112</v>
      </c>
      <c r="V735" t="s">
        <v>1113</v>
      </c>
      <c r="Z735">
        <v>109.61434250000001</v>
      </c>
      <c r="AA735">
        <v>-7.7214121999999996</v>
      </c>
      <c r="AB735" t="s">
        <v>1114</v>
      </c>
      <c r="AC735" t="s">
        <v>236</v>
      </c>
      <c r="AL735" t="s">
        <v>217</v>
      </c>
      <c r="AM735" t="s">
        <v>1115</v>
      </c>
      <c r="AN735" t="s">
        <v>6</v>
      </c>
      <c r="AO735" s="57">
        <v>46031.454826388886</v>
      </c>
      <c r="AP735" s="57">
        <v>46267.333333333336</v>
      </c>
      <c r="AR735" t="s">
        <v>218</v>
      </c>
      <c r="AS735" t="s">
        <v>219</v>
      </c>
      <c r="AT735" t="s">
        <v>230</v>
      </c>
      <c r="AU735">
        <v>20260902</v>
      </c>
      <c r="AV735" t="s">
        <v>221</v>
      </c>
      <c r="AW735" t="s">
        <v>889</v>
      </c>
      <c r="AX735" t="s">
        <v>222</v>
      </c>
      <c r="BA735" s="57">
        <v>46267.333333333336</v>
      </c>
      <c r="BB735" t="s">
        <v>1115</v>
      </c>
      <c r="BC735">
        <v>2026</v>
      </c>
      <c r="BD735">
        <v>9</v>
      </c>
      <c r="BE735">
        <v>2</v>
      </c>
      <c r="BF735" s="6">
        <f t="shared" si="33"/>
        <v>46267</v>
      </c>
      <c r="BG735">
        <f t="shared" si="34"/>
        <v>-0.33333333333575865</v>
      </c>
      <c r="BH735" t="str">
        <f t="shared" si="35"/>
        <v>COMPLY</v>
      </c>
      <c r="BI735" t="e">
        <f>VLOOKUP(H735,Sheet2!$A$1:$B$270,2,FALSE)</f>
        <v>#N/A</v>
      </c>
    </row>
    <row r="736" spans="1:61">
      <c r="A736">
        <v>839</v>
      </c>
      <c r="B736">
        <v>1002564622</v>
      </c>
      <c r="C736">
        <v>3</v>
      </c>
      <c r="D736" t="s">
        <v>51</v>
      </c>
      <c r="E736">
        <v>4</v>
      </c>
      <c r="F736" t="s">
        <v>234</v>
      </c>
      <c r="G736" t="s">
        <v>562</v>
      </c>
      <c r="H736" t="s">
        <v>853</v>
      </c>
      <c r="I736" t="s">
        <v>212</v>
      </c>
      <c r="J736" t="s">
        <v>213</v>
      </c>
      <c r="K736" t="s">
        <v>149</v>
      </c>
      <c r="M736" t="s">
        <v>76</v>
      </c>
      <c r="N736" t="s">
        <v>215</v>
      </c>
      <c r="O736" s="57">
        <v>46266.422314814816</v>
      </c>
      <c r="P736" s="57">
        <v>46269.588969907411</v>
      </c>
      <c r="Q736">
        <v>69381275</v>
      </c>
      <c r="S736">
        <v>142566103551</v>
      </c>
      <c r="T736" t="s">
        <v>1353</v>
      </c>
      <c r="U736" t="s">
        <v>1354</v>
      </c>
      <c r="V736" t="s">
        <v>1866</v>
      </c>
      <c r="Z736">
        <v>110.833864510059</v>
      </c>
      <c r="AA736">
        <v>-7.5277802287342297</v>
      </c>
      <c r="AB736" t="s">
        <v>1355</v>
      </c>
      <c r="AC736" t="s">
        <v>285</v>
      </c>
      <c r="AL736" t="s">
        <v>217</v>
      </c>
      <c r="AM736" t="s">
        <v>1867</v>
      </c>
      <c r="AN736" t="s">
        <v>6</v>
      </c>
      <c r="AO736" s="57">
        <v>46031.423645833333</v>
      </c>
      <c r="AP736" s="57">
        <v>46270.541666666664</v>
      </c>
      <c r="AR736" t="s">
        <v>218</v>
      </c>
      <c r="AS736" t="s">
        <v>913</v>
      </c>
      <c r="AT736" t="s">
        <v>230</v>
      </c>
      <c r="AU736">
        <v>20260904</v>
      </c>
      <c r="AV736" t="s">
        <v>221</v>
      </c>
      <c r="AW736" t="s">
        <v>545</v>
      </c>
      <c r="AX736" t="s">
        <v>222</v>
      </c>
      <c r="BA736" s="57">
        <v>46270.541666666664</v>
      </c>
      <c r="BB736" t="s">
        <v>1867</v>
      </c>
      <c r="BC736">
        <v>2026</v>
      </c>
      <c r="BD736">
        <v>9</v>
      </c>
      <c r="BE736">
        <v>4</v>
      </c>
      <c r="BF736" s="6">
        <f t="shared" si="33"/>
        <v>46269</v>
      </c>
      <c r="BG736">
        <f t="shared" si="34"/>
        <v>-1.5416666666642413</v>
      </c>
      <c r="BH736" t="str">
        <f t="shared" si="35"/>
        <v>COMPLY</v>
      </c>
      <c r="BI736" t="e">
        <f>VLOOKUP(H736,Sheet2!$A$1:$B$270,2,FALSE)</f>
        <v>#N/A</v>
      </c>
    </row>
    <row r="737" spans="1:61">
      <c r="A737">
        <v>840</v>
      </c>
      <c r="B737">
        <v>1002566468</v>
      </c>
      <c r="C737">
        <v>3</v>
      </c>
      <c r="D737" t="s">
        <v>42</v>
      </c>
      <c r="E737">
        <v>5</v>
      </c>
      <c r="F737" t="s">
        <v>102</v>
      </c>
      <c r="G737" t="s">
        <v>102</v>
      </c>
      <c r="H737" t="s">
        <v>362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46266.770821759259</v>
      </c>
      <c r="P737" s="57">
        <v>46267.61986111111</v>
      </c>
      <c r="Q737">
        <v>69381852</v>
      </c>
      <c r="S737">
        <v>152501280958</v>
      </c>
      <c r="T737" t="s">
        <v>1116</v>
      </c>
      <c r="U737" t="s">
        <v>1117</v>
      </c>
      <c r="V737" t="s">
        <v>1118</v>
      </c>
      <c r="Z737">
        <v>113.672512</v>
      </c>
      <c r="AA737">
        <v>-8.1785209999999999</v>
      </c>
      <c r="AB737" t="s">
        <v>1119</v>
      </c>
      <c r="AC737" t="s">
        <v>236</v>
      </c>
      <c r="AL737" t="s">
        <v>217</v>
      </c>
      <c r="AM737" t="s">
        <v>1120</v>
      </c>
      <c r="AN737" t="s">
        <v>6</v>
      </c>
      <c r="AO737" s="57">
        <v>46031.777754629627</v>
      </c>
      <c r="AP737" s="57">
        <v>46267.625</v>
      </c>
      <c r="AR737" t="s">
        <v>218</v>
      </c>
      <c r="AS737" t="s">
        <v>102</v>
      </c>
      <c r="AT737" t="s">
        <v>230</v>
      </c>
      <c r="AU737">
        <v>20260902</v>
      </c>
      <c r="AV737" t="s">
        <v>221</v>
      </c>
      <c r="AW737" t="s">
        <v>886</v>
      </c>
      <c r="AX737" t="s">
        <v>222</v>
      </c>
      <c r="BA737" s="57">
        <v>46267.625</v>
      </c>
      <c r="BB737" t="s">
        <v>1120</v>
      </c>
      <c r="BC737">
        <v>2026</v>
      </c>
      <c r="BD737">
        <v>9</v>
      </c>
      <c r="BE737">
        <v>2</v>
      </c>
      <c r="BF737" s="6">
        <f t="shared" si="33"/>
        <v>46267</v>
      </c>
      <c r="BG737">
        <f t="shared" si="34"/>
        <v>-0.625</v>
      </c>
      <c r="BH737" t="str">
        <f t="shared" si="35"/>
        <v>COMPLY</v>
      </c>
      <c r="BI737" t="str">
        <f>VLOOKUP(H737,Sheet2!$A$1:$B$270,2,FALSE)</f>
        <v>JEMBER</v>
      </c>
    </row>
    <row r="738" spans="1:61">
      <c r="A738">
        <v>841</v>
      </c>
      <c r="B738">
        <v>1002566497</v>
      </c>
      <c r="C738">
        <v>3</v>
      </c>
      <c r="D738" t="s">
        <v>45</v>
      </c>
      <c r="E738">
        <v>5</v>
      </c>
      <c r="F738" t="s">
        <v>113</v>
      </c>
      <c r="G738" t="s">
        <v>113</v>
      </c>
      <c r="H738" t="s">
        <v>404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46266.800023148149</v>
      </c>
      <c r="P738" s="57">
        <v>46268.651585648149</v>
      </c>
      <c r="Q738">
        <v>69381866</v>
      </c>
      <c r="S738">
        <v>172522660839</v>
      </c>
      <c r="T738" t="s">
        <v>931</v>
      </c>
      <c r="U738" t="s">
        <v>932</v>
      </c>
      <c r="V738" t="s">
        <v>1121</v>
      </c>
      <c r="Z738">
        <v>123.06012080000001</v>
      </c>
      <c r="AA738">
        <v>-10.751958999999999</v>
      </c>
      <c r="AB738" t="s">
        <v>1122</v>
      </c>
      <c r="AC738" t="s">
        <v>236</v>
      </c>
      <c r="AL738" t="s">
        <v>217</v>
      </c>
      <c r="AM738" t="s">
        <v>1123</v>
      </c>
      <c r="AN738" t="s">
        <v>6</v>
      </c>
      <c r="AO738" s="57">
        <v>46031.809212962966</v>
      </c>
      <c r="AP738" s="57">
        <v>46268.333333333336</v>
      </c>
      <c r="AR738" t="s">
        <v>218</v>
      </c>
      <c r="AS738" t="s">
        <v>219</v>
      </c>
      <c r="AT738" t="s">
        <v>220</v>
      </c>
      <c r="AU738">
        <v>20260903</v>
      </c>
      <c r="AV738" t="s">
        <v>221</v>
      </c>
      <c r="AW738" t="s">
        <v>880</v>
      </c>
      <c r="AX738" t="s">
        <v>222</v>
      </c>
      <c r="BA738" s="57">
        <v>46268.333333333336</v>
      </c>
      <c r="BB738" t="s">
        <v>1123</v>
      </c>
      <c r="BC738">
        <v>2026</v>
      </c>
      <c r="BD738">
        <v>9</v>
      </c>
      <c r="BE738">
        <v>3</v>
      </c>
      <c r="BF738" s="6">
        <f t="shared" si="33"/>
        <v>46268</v>
      </c>
      <c r="BG738">
        <f t="shared" si="34"/>
        <v>-0.33333333333575865</v>
      </c>
      <c r="BH738" t="str">
        <f t="shared" si="35"/>
        <v>COMPLY</v>
      </c>
      <c r="BI738" t="str">
        <f>VLOOKUP(H738,Sheet2!$A$1:$B$270,2,FALSE)</f>
        <v>KUPANG</v>
      </c>
    </row>
    <row r="739" spans="1:61">
      <c r="A739">
        <v>842</v>
      </c>
      <c r="B739">
        <v>1002566472</v>
      </c>
      <c r="C739">
        <v>3</v>
      </c>
      <c r="D739" t="s">
        <v>51</v>
      </c>
      <c r="E739">
        <v>4</v>
      </c>
      <c r="F739" t="s">
        <v>269</v>
      </c>
      <c r="G739" t="s">
        <v>551</v>
      </c>
      <c r="H739" t="s">
        <v>597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46266.774953703702</v>
      </c>
      <c r="P739" s="57">
        <v>46267.693356481483</v>
      </c>
      <c r="Q739">
        <v>69381854</v>
      </c>
      <c r="S739">
        <v>146516109249</v>
      </c>
      <c r="T739" t="s">
        <v>1124</v>
      </c>
      <c r="U739" t="s">
        <v>1125</v>
      </c>
      <c r="V739" t="s">
        <v>1129</v>
      </c>
      <c r="Z739">
        <v>110.669185</v>
      </c>
      <c r="AA739">
        <v>-7.0584210000000001</v>
      </c>
      <c r="AB739" t="s">
        <v>1130</v>
      </c>
      <c r="AC739" t="s">
        <v>236</v>
      </c>
      <c r="AL739" t="s">
        <v>217</v>
      </c>
      <c r="AM739" t="s">
        <v>1131</v>
      </c>
      <c r="AN739" t="s">
        <v>6</v>
      </c>
      <c r="AO739" s="57">
        <v>46031.777754629627</v>
      </c>
      <c r="AP739" s="57">
        <v>46267.625</v>
      </c>
      <c r="AR739" t="s">
        <v>218</v>
      </c>
      <c r="AS739" t="s">
        <v>912</v>
      </c>
      <c r="AT739" t="s">
        <v>230</v>
      </c>
      <c r="AU739">
        <v>20260902</v>
      </c>
      <c r="AV739" t="s">
        <v>221</v>
      </c>
      <c r="AW739" t="s">
        <v>886</v>
      </c>
      <c r="AX739" t="s">
        <v>222</v>
      </c>
      <c r="BA739" s="57">
        <v>46267.625</v>
      </c>
      <c r="BB739" t="s">
        <v>1131</v>
      </c>
      <c r="BC739">
        <v>2026</v>
      </c>
      <c r="BD739">
        <v>9</v>
      </c>
      <c r="BE739">
        <v>2</v>
      </c>
      <c r="BF739" s="6">
        <f t="shared" si="33"/>
        <v>46267</v>
      </c>
      <c r="BG739">
        <f t="shared" si="34"/>
        <v>-0.625</v>
      </c>
      <c r="BH739" t="str">
        <f t="shared" si="35"/>
        <v>COMPLY</v>
      </c>
      <c r="BI739" t="e">
        <f>VLOOKUP(H739,Sheet2!$A$1:$B$270,2,FALSE)</f>
        <v>#N/A</v>
      </c>
    </row>
    <row r="740" spans="1:61">
      <c r="A740">
        <v>843</v>
      </c>
      <c r="B740">
        <v>1002565810</v>
      </c>
      <c r="C740">
        <v>3</v>
      </c>
      <c r="D740" t="s">
        <v>42</v>
      </c>
      <c r="E740">
        <v>5</v>
      </c>
      <c r="F740" t="s">
        <v>102</v>
      </c>
      <c r="G740" t="s">
        <v>99</v>
      </c>
      <c r="H740" t="s">
        <v>450</v>
      </c>
      <c r="I740" t="s">
        <v>212</v>
      </c>
      <c r="J740" t="s">
        <v>213</v>
      </c>
      <c r="K740" t="s">
        <v>149</v>
      </c>
      <c r="L740" t="s">
        <v>214</v>
      </c>
      <c r="M740" t="s">
        <v>76</v>
      </c>
      <c r="N740" t="s">
        <v>215</v>
      </c>
      <c r="O740" s="57">
        <v>46266.624965277777</v>
      </c>
      <c r="P740" s="57">
        <v>46267.711458333331</v>
      </c>
      <c r="Q740">
        <v>69381617</v>
      </c>
      <c r="S740">
        <v>152518202018</v>
      </c>
      <c r="T740" t="s">
        <v>927</v>
      </c>
      <c r="U740" t="s">
        <v>1132</v>
      </c>
      <c r="V740" t="s">
        <v>1133</v>
      </c>
      <c r="Z740">
        <v>114.38845310000001</v>
      </c>
      <c r="AA740">
        <v>-7.9216124999999904</v>
      </c>
      <c r="AB740" t="s">
        <v>1134</v>
      </c>
      <c r="AC740" t="s">
        <v>216</v>
      </c>
      <c r="AL740" t="s">
        <v>217</v>
      </c>
      <c r="AM740" t="s">
        <v>1135</v>
      </c>
      <c r="AN740" t="s">
        <v>6</v>
      </c>
      <c r="AO740" s="57">
        <v>46031.631921296299</v>
      </c>
      <c r="AP740" s="57">
        <v>46267.541666666664</v>
      </c>
      <c r="AR740" t="s">
        <v>218</v>
      </c>
      <c r="AS740" t="s">
        <v>99</v>
      </c>
      <c r="AT740" t="s">
        <v>220</v>
      </c>
      <c r="AU740">
        <v>20260902</v>
      </c>
      <c r="AV740" t="s">
        <v>221</v>
      </c>
      <c r="AW740" t="s">
        <v>852</v>
      </c>
      <c r="AX740" t="s">
        <v>222</v>
      </c>
      <c r="BA740" s="57">
        <v>46267.541666666664</v>
      </c>
      <c r="BB740" t="s">
        <v>1135</v>
      </c>
      <c r="BC740">
        <v>2026</v>
      </c>
      <c r="BD740">
        <v>9</v>
      </c>
      <c r="BE740">
        <v>2</v>
      </c>
      <c r="BF740" s="6">
        <f t="shared" si="33"/>
        <v>46267</v>
      </c>
      <c r="BG740">
        <f t="shared" si="34"/>
        <v>-0.54166666666424135</v>
      </c>
      <c r="BH740" t="str">
        <f t="shared" si="35"/>
        <v>COMPLY</v>
      </c>
      <c r="BI740" t="str">
        <f>VLOOKUP(H740,Sheet2!$A$1:$B$270,2,FALSE)</f>
        <v>BANYUWANGI</v>
      </c>
    </row>
    <row r="741" spans="1:61">
      <c r="A741">
        <v>844</v>
      </c>
      <c r="B741">
        <v>1002565759</v>
      </c>
      <c r="C741">
        <v>3</v>
      </c>
      <c r="D741" t="s">
        <v>51</v>
      </c>
      <c r="E741">
        <v>4</v>
      </c>
      <c r="F741" t="s">
        <v>234</v>
      </c>
      <c r="G741" t="s">
        <v>562</v>
      </c>
      <c r="H741" t="s">
        <v>847</v>
      </c>
      <c r="I741" t="s">
        <v>212</v>
      </c>
      <c r="J741" t="s">
        <v>213</v>
      </c>
      <c r="K741" t="s">
        <v>149</v>
      </c>
      <c r="L741" t="s">
        <v>214</v>
      </c>
      <c r="M741" t="s">
        <v>76</v>
      </c>
      <c r="N741" t="s">
        <v>215</v>
      </c>
      <c r="O741" s="57">
        <v>46266.616631944446</v>
      </c>
      <c r="P741" s="57">
        <v>46267.821064814816</v>
      </c>
      <c r="Q741">
        <v>69381629</v>
      </c>
      <c r="S741">
        <v>146514602773</v>
      </c>
      <c r="T741" t="s">
        <v>1136</v>
      </c>
      <c r="U741" t="s">
        <v>1137</v>
      </c>
      <c r="V741" t="s">
        <v>1138</v>
      </c>
      <c r="Z741">
        <v>110.86271000000001</v>
      </c>
      <c r="AA741">
        <v>-7.5542189999999998</v>
      </c>
      <c r="AB741" t="s">
        <v>1139</v>
      </c>
      <c r="AC741" t="s">
        <v>236</v>
      </c>
      <c r="AL741" t="s">
        <v>217</v>
      </c>
      <c r="AM741" t="s">
        <v>1140</v>
      </c>
      <c r="AN741" t="s">
        <v>6</v>
      </c>
      <c r="AO741" s="57">
        <v>46031.621435185189</v>
      </c>
      <c r="AP741" s="57">
        <v>46267.541666666664</v>
      </c>
      <c r="AR741" t="s">
        <v>218</v>
      </c>
      <c r="AS741" t="s">
        <v>219</v>
      </c>
      <c r="AT741" t="s">
        <v>230</v>
      </c>
      <c r="AU741">
        <v>20260902</v>
      </c>
      <c r="AV741" t="s">
        <v>221</v>
      </c>
      <c r="AW741" t="s">
        <v>886</v>
      </c>
      <c r="AX741" t="s">
        <v>222</v>
      </c>
      <c r="BA741" s="57">
        <v>46267.541666666664</v>
      </c>
      <c r="BB741" t="s">
        <v>1140</v>
      </c>
      <c r="BC741">
        <v>2026</v>
      </c>
      <c r="BD741">
        <v>9</v>
      </c>
      <c r="BE741">
        <v>2</v>
      </c>
      <c r="BF741" s="6">
        <f t="shared" si="33"/>
        <v>46267</v>
      </c>
      <c r="BG741">
        <f t="shared" si="34"/>
        <v>-0.54166666666424135</v>
      </c>
      <c r="BH741" t="str">
        <f t="shared" si="35"/>
        <v>COMPLY</v>
      </c>
      <c r="BI741" t="e">
        <f>VLOOKUP(H741,Sheet2!$A$1:$B$270,2,FALSE)</f>
        <v>#N/A</v>
      </c>
    </row>
    <row r="742" spans="1:61">
      <c r="A742">
        <v>845</v>
      </c>
      <c r="B742">
        <v>1002565180</v>
      </c>
      <c r="C742">
        <v>3</v>
      </c>
      <c r="D742" t="s">
        <v>45</v>
      </c>
      <c r="E742">
        <v>5</v>
      </c>
      <c r="F742" t="s">
        <v>210</v>
      </c>
      <c r="G742" t="s">
        <v>115</v>
      </c>
      <c r="H742" t="s">
        <v>273</v>
      </c>
      <c r="I742" t="s">
        <v>212</v>
      </c>
      <c r="J742" t="s">
        <v>213</v>
      </c>
      <c r="K742" t="s">
        <v>149</v>
      </c>
      <c r="M742" t="s">
        <v>76</v>
      </c>
      <c r="N742" t="s">
        <v>215</v>
      </c>
      <c r="O742" s="57">
        <v>46266.501782407409</v>
      </c>
      <c r="P742" s="57">
        <v>46267.470810185187</v>
      </c>
      <c r="Q742">
        <v>69378774</v>
      </c>
      <c r="S742">
        <v>172603791812</v>
      </c>
      <c r="T742" t="s">
        <v>1018</v>
      </c>
      <c r="U742" t="s">
        <v>1382</v>
      </c>
      <c r="V742" t="s">
        <v>1383</v>
      </c>
      <c r="Z742">
        <v>116.28367710000001</v>
      </c>
      <c r="AA742">
        <v>-8.8907635000000003</v>
      </c>
      <c r="AB742" t="s">
        <v>1019</v>
      </c>
      <c r="AC742" t="s">
        <v>216</v>
      </c>
      <c r="AL742" t="s">
        <v>217</v>
      </c>
      <c r="AM742" t="s">
        <v>1384</v>
      </c>
      <c r="AN742" t="s">
        <v>6</v>
      </c>
      <c r="AO742" s="57">
        <v>46031.506874999999</v>
      </c>
      <c r="AR742" t="s">
        <v>218</v>
      </c>
      <c r="AS742" t="s">
        <v>900</v>
      </c>
      <c r="AT742" t="s">
        <v>230</v>
      </c>
      <c r="AU742">
        <v>20260902</v>
      </c>
      <c r="AV742" t="s">
        <v>221</v>
      </c>
      <c r="AW742" t="s">
        <v>545</v>
      </c>
      <c r="AX742" t="s">
        <v>222</v>
      </c>
      <c r="BA742" s="57">
        <v>46266.291666666664</v>
      </c>
      <c r="BB742" t="s">
        <v>1384</v>
      </c>
      <c r="BC742">
        <v>2026</v>
      </c>
      <c r="BD742">
        <v>9</v>
      </c>
      <c r="BE742">
        <v>2</v>
      </c>
      <c r="BF742" s="6">
        <f t="shared" si="33"/>
        <v>46267</v>
      </c>
      <c r="BG742">
        <f t="shared" si="34"/>
        <v>0.70833333333575865</v>
      </c>
      <c r="BH742" t="str">
        <f t="shared" si="35"/>
        <v>COMPLY</v>
      </c>
      <c r="BI742" t="str">
        <f>VLOOKUP(H742,Sheet2!$A$1:$B$270,2,FALSE)</f>
        <v>SELONG</v>
      </c>
    </row>
    <row r="743" spans="1:61">
      <c r="A743">
        <v>846</v>
      </c>
      <c r="B743">
        <v>1002565851</v>
      </c>
      <c r="C743">
        <v>3</v>
      </c>
      <c r="D743" t="s">
        <v>59</v>
      </c>
      <c r="E743">
        <v>4</v>
      </c>
      <c r="F743" t="s">
        <v>549</v>
      </c>
      <c r="G743" t="s">
        <v>582</v>
      </c>
      <c r="H743" t="s">
        <v>841</v>
      </c>
      <c r="I743" t="s">
        <v>212</v>
      </c>
      <c r="J743" t="s">
        <v>213</v>
      </c>
      <c r="K743" t="s">
        <v>149</v>
      </c>
      <c r="M743" t="s">
        <v>76</v>
      </c>
      <c r="N743" t="s">
        <v>215</v>
      </c>
      <c r="O743" s="57">
        <v>46266.631423611114</v>
      </c>
      <c r="P743" s="57">
        <v>46266.680821759262</v>
      </c>
      <c r="Q743">
        <v>69375430</v>
      </c>
      <c r="S743">
        <v>143132123703</v>
      </c>
      <c r="T743" t="s">
        <v>937</v>
      </c>
      <c r="U743" t="s">
        <v>1444</v>
      </c>
      <c r="V743" t="s">
        <v>1445</v>
      </c>
      <c r="Z743">
        <v>110.43269342918499</v>
      </c>
      <c r="AA743">
        <v>-7.8331409517625099</v>
      </c>
      <c r="AB743" t="s">
        <v>938</v>
      </c>
      <c r="AC743" t="s">
        <v>284</v>
      </c>
      <c r="AL743" t="s">
        <v>217</v>
      </c>
      <c r="AM743" t="s">
        <v>1446</v>
      </c>
      <c r="AN743" t="s">
        <v>6</v>
      </c>
      <c r="AO743" s="57">
        <v>46031.631921296299</v>
      </c>
      <c r="AR743" t="s">
        <v>218</v>
      </c>
      <c r="AS743" t="s">
        <v>915</v>
      </c>
      <c r="AT743" t="s">
        <v>230</v>
      </c>
      <c r="AU743">
        <v>20260901</v>
      </c>
      <c r="AV743" t="s">
        <v>221</v>
      </c>
      <c r="AW743" t="s">
        <v>571</v>
      </c>
      <c r="AX743" t="s">
        <v>222</v>
      </c>
      <c r="BA743" s="57">
        <v>46266.291666666664</v>
      </c>
      <c r="BB743" t="s">
        <v>1446</v>
      </c>
      <c r="BC743">
        <v>2026</v>
      </c>
      <c r="BD743">
        <v>9</v>
      </c>
      <c r="BE743">
        <v>1</v>
      </c>
      <c r="BF743" s="6">
        <f t="shared" si="33"/>
        <v>46266</v>
      </c>
      <c r="BG743">
        <f t="shared" si="34"/>
        <v>-0.29166666666424135</v>
      </c>
      <c r="BH743" t="str">
        <f t="shared" si="35"/>
        <v>COMPLY</v>
      </c>
      <c r="BI743" t="e">
        <f>VLOOKUP(H743,Sheet2!$A$1:$B$270,2,FALSE)</f>
        <v>#N/A</v>
      </c>
    </row>
    <row r="744" spans="1:61">
      <c r="A744">
        <v>847</v>
      </c>
      <c r="B744">
        <v>1002565160</v>
      </c>
      <c r="C744">
        <v>3</v>
      </c>
      <c r="D744" t="s">
        <v>55</v>
      </c>
      <c r="E744">
        <v>5</v>
      </c>
      <c r="F744" t="s">
        <v>261</v>
      </c>
      <c r="G744" t="s">
        <v>126</v>
      </c>
      <c r="H744" t="s">
        <v>262</v>
      </c>
      <c r="I744" t="s">
        <v>212</v>
      </c>
      <c r="J744" t="s">
        <v>213</v>
      </c>
      <c r="K744" t="s">
        <v>149</v>
      </c>
      <c r="M744" t="s">
        <v>76</v>
      </c>
      <c r="N744" t="s">
        <v>215</v>
      </c>
      <c r="O744" s="57">
        <v>46266.498518518521</v>
      </c>
      <c r="P744" s="57">
        <v>46266.576226851852</v>
      </c>
      <c r="Q744">
        <v>69380063</v>
      </c>
      <c r="S744">
        <v>152413167467</v>
      </c>
      <c r="T744" t="s">
        <v>981</v>
      </c>
      <c r="U744" t="s">
        <v>897</v>
      </c>
      <c r="V744" t="s">
        <v>1447</v>
      </c>
      <c r="Z744">
        <v>112.733196051937</v>
      </c>
      <c r="AA744">
        <v>-7.2537710348810096</v>
      </c>
      <c r="AB744" t="s">
        <v>982</v>
      </c>
      <c r="AC744" t="s">
        <v>216</v>
      </c>
      <c r="AL744" t="s">
        <v>217</v>
      </c>
      <c r="AM744" t="s">
        <v>1448</v>
      </c>
      <c r="AN744" t="s">
        <v>6</v>
      </c>
      <c r="AO744" s="57">
        <v>46031.506874999999</v>
      </c>
      <c r="AR744" t="s">
        <v>218</v>
      </c>
      <c r="AS744" t="s">
        <v>575</v>
      </c>
      <c r="AT744" t="s">
        <v>230</v>
      </c>
      <c r="AU744">
        <v>20260901</v>
      </c>
      <c r="AV744" t="s">
        <v>221</v>
      </c>
      <c r="AW744" t="s">
        <v>572</v>
      </c>
      <c r="AX744" t="s">
        <v>222</v>
      </c>
      <c r="BA744" s="57">
        <v>46266.291666666664</v>
      </c>
      <c r="BB744" t="s">
        <v>1448</v>
      </c>
      <c r="BC744">
        <v>2026</v>
      </c>
      <c r="BD744">
        <v>9</v>
      </c>
      <c r="BE744">
        <v>1</v>
      </c>
      <c r="BF744" s="6">
        <f t="shared" si="33"/>
        <v>46266</v>
      </c>
      <c r="BG744">
        <f t="shared" si="34"/>
        <v>-0.29166666666424135</v>
      </c>
      <c r="BH744" t="str">
        <f t="shared" si="35"/>
        <v>COMPLY</v>
      </c>
      <c r="BI744" t="str">
        <f>VLOOKUP(H744,Sheet2!$A$1:$B$270,2,FALSE)</f>
        <v>SURABAYA SELATAN</v>
      </c>
    </row>
    <row r="745" spans="1:61">
      <c r="A745">
        <v>848</v>
      </c>
      <c r="B745">
        <v>1002565854</v>
      </c>
      <c r="C745">
        <v>3</v>
      </c>
      <c r="D745" t="s">
        <v>49</v>
      </c>
      <c r="E745">
        <v>4</v>
      </c>
      <c r="F745" t="s">
        <v>250</v>
      </c>
      <c r="G745" t="s">
        <v>253</v>
      </c>
      <c r="H745" t="s">
        <v>821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46266.631203703706</v>
      </c>
      <c r="P745" s="57">
        <v>46267.568703703706</v>
      </c>
      <c r="Q745">
        <v>69381654</v>
      </c>
      <c r="S745">
        <v>142206131379</v>
      </c>
      <c r="T745" t="s">
        <v>1141</v>
      </c>
      <c r="U745" t="s">
        <v>858</v>
      </c>
      <c r="V745" t="s">
        <v>1142</v>
      </c>
      <c r="Z745">
        <v>109.08651988953299</v>
      </c>
      <c r="AA745">
        <v>-7.0883428813953202</v>
      </c>
      <c r="AB745" t="s">
        <v>1143</v>
      </c>
      <c r="AC745" t="s">
        <v>216</v>
      </c>
      <c r="AL745" t="s">
        <v>217</v>
      </c>
      <c r="AM745" t="s">
        <v>1144</v>
      </c>
      <c r="AN745" t="s">
        <v>6</v>
      </c>
      <c r="AO745" s="57">
        <v>46031.631921296299</v>
      </c>
      <c r="AP745" s="57">
        <v>46267.541666666664</v>
      </c>
      <c r="AR745" t="s">
        <v>218</v>
      </c>
      <c r="AS745" t="s">
        <v>219</v>
      </c>
      <c r="AT745" t="s">
        <v>230</v>
      </c>
      <c r="AU745">
        <v>20260902</v>
      </c>
      <c r="AV745" t="s">
        <v>221</v>
      </c>
      <c r="AW745" t="s">
        <v>884</v>
      </c>
      <c r="AX745" t="s">
        <v>222</v>
      </c>
      <c r="BA745" s="57">
        <v>46267.541666666664</v>
      </c>
      <c r="BB745" t="s">
        <v>1144</v>
      </c>
      <c r="BC745">
        <v>2026</v>
      </c>
      <c r="BD745">
        <v>9</v>
      </c>
      <c r="BE745">
        <v>2</v>
      </c>
      <c r="BF745" s="6">
        <f t="shared" si="33"/>
        <v>46267</v>
      </c>
      <c r="BG745">
        <f t="shared" si="34"/>
        <v>-0.54166666666424135</v>
      </c>
      <c r="BH745" t="str">
        <f t="shared" si="35"/>
        <v>COMPLY</v>
      </c>
      <c r="BI745" t="e">
        <f>VLOOKUP(H745,Sheet2!$A$1:$B$270,2,FALSE)</f>
        <v>#N/A</v>
      </c>
    </row>
    <row r="746" spans="1:61">
      <c r="A746">
        <v>850</v>
      </c>
      <c r="B746">
        <v>1002565843</v>
      </c>
      <c r="C746">
        <v>3</v>
      </c>
      <c r="D746" t="s">
        <v>42</v>
      </c>
      <c r="E746">
        <v>5</v>
      </c>
      <c r="F746" t="s">
        <v>232</v>
      </c>
      <c r="G746" t="s">
        <v>101</v>
      </c>
      <c r="H746" t="s">
        <v>233</v>
      </c>
      <c r="I746" t="s">
        <v>212</v>
      </c>
      <c r="J746" t="s">
        <v>213</v>
      </c>
      <c r="K746" t="s">
        <v>149</v>
      </c>
      <c r="M746" t="s">
        <v>76</v>
      </c>
      <c r="N746" t="s">
        <v>215</v>
      </c>
      <c r="O746" s="57">
        <v>46266.630925925929</v>
      </c>
      <c r="P746" s="57">
        <v>46268.67046296296</v>
      </c>
      <c r="Q746">
        <v>69381650</v>
      </c>
      <c r="S746">
        <v>152327226522</v>
      </c>
      <c r="T746" t="s">
        <v>1145</v>
      </c>
      <c r="U746" t="s">
        <v>1146</v>
      </c>
      <c r="V746" t="s">
        <v>1147</v>
      </c>
      <c r="Z746">
        <v>112.6471193</v>
      </c>
      <c r="AA746">
        <v>-7.4807923000000001</v>
      </c>
      <c r="AB746" t="s">
        <v>1148</v>
      </c>
      <c r="AC746" t="s">
        <v>229</v>
      </c>
      <c r="AL746" t="s">
        <v>217</v>
      </c>
      <c r="AM746" t="s">
        <v>1149</v>
      </c>
      <c r="AN746" t="s">
        <v>6</v>
      </c>
      <c r="AO746" s="57">
        <v>46031.631921296299</v>
      </c>
      <c r="AP746" s="57">
        <v>46267.625</v>
      </c>
      <c r="AR746" t="s">
        <v>218</v>
      </c>
      <c r="AS746" t="s">
        <v>770</v>
      </c>
      <c r="AT746" t="s">
        <v>220</v>
      </c>
      <c r="AU746">
        <v>20260903</v>
      </c>
      <c r="AV746" t="s">
        <v>221</v>
      </c>
      <c r="AW746" t="s">
        <v>598</v>
      </c>
      <c r="AX746" t="s">
        <v>222</v>
      </c>
      <c r="BA746" s="57">
        <v>46267.625</v>
      </c>
      <c r="BB746" t="s">
        <v>1149</v>
      </c>
      <c r="BC746">
        <v>2026</v>
      </c>
      <c r="BD746">
        <v>9</v>
      </c>
      <c r="BE746">
        <v>3</v>
      </c>
      <c r="BF746" s="6">
        <f t="shared" si="33"/>
        <v>46268</v>
      </c>
      <c r="BG746">
        <f t="shared" si="34"/>
        <v>0.375</v>
      </c>
      <c r="BH746" t="str">
        <f t="shared" si="35"/>
        <v>COMPLY</v>
      </c>
      <c r="BI746" t="str">
        <f>VLOOKUP(H746,Sheet2!$A$1:$B$270,2,FALSE)</f>
        <v>SIDOARJO</v>
      </c>
    </row>
    <row r="747" spans="1:61">
      <c r="A747">
        <v>852</v>
      </c>
      <c r="B747">
        <v>1002566045</v>
      </c>
      <c r="C747">
        <v>3</v>
      </c>
      <c r="D747" t="s">
        <v>51</v>
      </c>
      <c r="E747">
        <v>4</v>
      </c>
      <c r="F747" t="s">
        <v>269</v>
      </c>
      <c r="G747" t="s">
        <v>269</v>
      </c>
      <c r="H747" t="s">
        <v>839</v>
      </c>
      <c r="I747" t="s">
        <v>212</v>
      </c>
      <c r="J747" t="s">
        <v>213</v>
      </c>
      <c r="K747" t="s">
        <v>149</v>
      </c>
      <c r="M747" t="s">
        <v>76</v>
      </c>
      <c r="N747" t="s">
        <v>215</v>
      </c>
      <c r="O747" s="57">
        <v>46266.655324074076</v>
      </c>
      <c r="P747" s="57">
        <v>46267.392291666663</v>
      </c>
      <c r="Q747">
        <v>69376231</v>
      </c>
      <c r="S747">
        <v>142401146170</v>
      </c>
      <c r="T747" t="s">
        <v>944</v>
      </c>
      <c r="U747" t="s">
        <v>1385</v>
      </c>
      <c r="V747" t="s">
        <v>1386</v>
      </c>
      <c r="Z747">
        <v>110.85576696</v>
      </c>
      <c r="AA747">
        <v>-6.7977829779999999</v>
      </c>
      <c r="AB747" t="s">
        <v>945</v>
      </c>
      <c r="AC747" t="s">
        <v>284</v>
      </c>
      <c r="AL747" t="s">
        <v>217</v>
      </c>
      <c r="AM747" t="s">
        <v>1387</v>
      </c>
      <c r="AN747" t="s">
        <v>6</v>
      </c>
      <c r="AO747" s="57">
        <v>46031.663206018522</v>
      </c>
      <c r="AR747" t="s">
        <v>218</v>
      </c>
      <c r="AS747" t="s">
        <v>219</v>
      </c>
      <c r="AT747" t="s">
        <v>230</v>
      </c>
      <c r="AU747">
        <v>20260902</v>
      </c>
      <c r="AV747" t="s">
        <v>221</v>
      </c>
      <c r="AW747" t="s">
        <v>572</v>
      </c>
      <c r="AX747" t="s">
        <v>222</v>
      </c>
      <c r="BA747" s="57">
        <v>46266.291666666664</v>
      </c>
      <c r="BB747" t="s">
        <v>1387</v>
      </c>
      <c r="BC747">
        <v>2026</v>
      </c>
      <c r="BD747">
        <v>9</v>
      </c>
      <c r="BE747">
        <v>2</v>
      </c>
      <c r="BF747" s="6">
        <f t="shared" si="33"/>
        <v>46267</v>
      </c>
      <c r="BG747">
        <f t="shared" si="34"/>
        <v>0.70833333333575865</v>
      </c>
      <c r="BH747" t="str">
        <f t="shared" si="35"/>
        <v>COMPLY</v>
      </c>
      <c r="BI747" t="e">
        <f>VLOOKUP(H747,Sheet2!$A$1:$B$270,2,FALSE)</f>
        <v>#N/A</v>
      </c>
    </row>
    <row r="748" spans="1:61">
      <c r="A748">
        <v>854</v>
      </c>
      <c r="B748">
        <v>1002565201</v>
      </c>
      <c r="C748">
        <v>3</v>
      </c>
      <c r="D748" t="s">
        <v>51</v>
      </c>
      <c r="E748">
        <v>4</v>
      </c>
      <c r="F748" t="s">
        <v>269</v>
      </c>
      <c r="G748" t="s">
        <v>289</v>
      </c>
      <c r="H748" t="s">
        <v>824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46266.506909722222</v>
      </c>
      <c r="P748" s="57">
        <v>46267.583668981482</v>
      </c>
      <c r="Q748">
        <v>69381448</v>
      </c>
      <c r="S748">
        <v>142551119569</v>
      </c>
      <c r="T748" t="s">
        <v>1150</v>
      </c>
      <c r="U748" t="s">
        <v>1151</v>
      </c>
      <c r="V748" t="s">
        <v>1152</v>
      </c>
      <c r="Z748">
        <v>111.017602</v>
      </c>
      <c r="AA748">
        <v>-6.7608309999999996</v>
      </c>
      <c r="AB748" t="s">
        <v>1153</v>
      </c>
      <c r="AC748" t="s">
        <v>236</v>
      </c>
      <c r="AL748" t="s">
        <v>217</v>
      </c>
      <c r="AM748" t="s">
        <v>1154</v>
      </c>
      <c r="AN748" t="s">
        <v>6</v>
      </c>
      <c r="AO748" s="57">
        <v>46031.517465277779</v>
      </c>
      <c r="AP748" s="57">
        <v>46267.541666666664</v>
      </c>
      <c r="AR748" t="s">
        <v>218</v>
      </c>
      <c r="AS748" t="s">
        <v>219</v>
      </c>
      <c r="AT748" t="s">
        <v>230</v>
      </c>
      <c r="AU748">
        <v>20260902</v>
      </c>
      <c r="AV748" t="s">
        <v>221</v>
      </c>
      <c r="AW748" t="s">
        <v>881</v>
      </c>
      <c r="AX748" t="s">
        <v>222</v>
      </c>
      <c r="BA748" s="57">
        <v>46267.541666666664</v>
      </c>
      <c r="BB748" t="s">
        <v>1154</v>
      </c>
      <c r="BC748">
        <v>2026</v>
      </c>
      <c r="BD748">
        <v>9</v>
      </c>
      <c r="BE748">
        <v>2</v>
      </c>
      <c r="BF748" s="6">
        <f t="shared" si="33"/>
        <v>46267</v>
      </c>
      <c r="BG748">
        <f t="shared" si="34"/>
        <v>-0.54166666666424135</v>
      </c>
      <c r="BH748" t="str">
        <f t="shared" si="35"/>
        <v>COMPLY</v>
      </c>
      <c r="BI748" t="e">
        <f>VLOOKUP(H748,Sheet2!$A$1:$B$270,2,FALSE)</f>
        <v>#N/A</v>
      </c>
    </row>
    <row r="749" spans="1:61">
      <c r="A749">
        <v>855</v>
      </c>
      <c r="B749">
        <v>1002565198</v>
      </c>
      <c r="C749">
        <v>3</v>
      </c>
      <c r="D749" t="s">
        <v>55</v>
      </c>
      <c r="E749">
        <v>5</v>
      </c>
      <c r="F749" t="s">
        <v>261</v>
      </c>
      <c r="G749" t="s">
        <v>122</v>
      </c>
      <c r="H749" t="s">
        <v>321</v>
      </c>
      <c r="I749" t="s">
        <v>212</v>
      </c>
      <c r="J749" t="s">
        <v>213</v>
      </c>
      <c r="K749" t="s">
        <v>149</v>
      </c>
      <c r="M749" t="s">
        <v>76</v>
      </c>
      <c r="N749" t="s">
        <v>215</v>
      </c>
      <c r="O749" s="57">
        <v>46266.507916666669</v>
      </c>
      <c r="P749" s="57">
        <v>46266.869085648148</v>
      </c>
      <c r="Q749">
        <v>69379381</v>
      </c>
      <c r="S749">
        <v>152445902502</v>
      </c>
      <c r="T749" t="s">
        <v>986</v>
      </c>
      <c r="U749" t="s">
        <v>1449</v>
      </c>
      <c r="V749" t="s">
        <v>1450</v>
      </c>
      <c r="Z749">
        <v>112.512376</v>
      </c>
      <c r="AA749">
        <v>-7.1506679999999996</v>
      </c>
      <c r="AB749" t="s">
        <v>987</v>
      </c>
      <c r="AC749" t="s">
        <v>229</v>
      </c>
      <c r="AL749" t="s">
        <v>217</v>
      </c>
      <c r="AM749" t="s">
        <v>1435</v>
      </c>
      <c r="AN749" t="s">
        <v>6</v>
      </c>
      <c r="AO749" s="57">
        <v>46031.517465277779</v>
      </c>
      <c r="AR749" t="s">
        <v>218</v>
      </c>
      <c r="AS749" t="s">
        <v>122</v>
      </c>
      <c r="AT749" t="s">
        <v>220</v>
      </c>
      <c r="AU749">
        <v>20260901</v>
      </c>
      <c r="AV749" t="s">
        <v>221</v>
      </c>
      <c r="AW749" t="s">
        <v>560</v>
      </c>
      <c r="AX749" t="s">
        <v>222</v>
      </c>
      <c r="BA749" s="57">
        <v>46266.291666666664</v>
      </c>
      <c r="BB749" t="s">
        <v>1435</v>
      </c>
      <c r="BC749">
        <v>2026</v>
      </c>
      <c r="BD749">
        <v>9</v>
      </c>
      <c r="BE749">
        <v>1</v>
      </c>
      <c r="BF749" s="6">
        <f t="shared" si="33"/>
        <v>46266</v>
      </c>
      <c r="BG749">
        <f t="shared" si="34"/>
        <v>-0.29166666666424135</v>
      </c>
      <c r="BH749" t="str">
        <f t="shared" si="35"/>
        <v>COMPLY</v>
      </c>
      <c r="BI749" t="str">
        <f>VLOOKUP(H749,Sheet2!$A$1:$B$270,2,FALSE)</f>
        <v>GRESIK</v>
      </c>
    </row>
    <row r="750" spans="1:61">
      <c r="A750">
        <v>857</v>
      </c>
      <c r="B750">
        <v>1002565223</v>
      </c>
      <c r="C750">
        <v>3</v>
      </c>
      <c r="D750" t="s">
        <v>45</v>
      </c>
      <c r="E750">
        <v>5</v>
      </c>
      <c r="F750" t="s">
        <v>113</v>
      </c>
      <c r="G750" t="s">
        <v>113</v>
      </c>
      <c r="H750" t="s">
        <v>317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46266.51525462963</v>
      </c>
      <c r="P750" s="57">
        <v>46270.720648148148</v>
      </c>
      <c r="Q750">
        <v>69381467</v>
      </c>
      <c r="S750">
        <v>172503813656</v>
      </c>
      <c r="T750" t="s">
        <v>1155</v>
      </c>
      <c r="U750" t="s">
        <v>1156</v>
      </c>
      <c r="V750" t="s">
        <v>1157</v>
      </c>
      <c r="Z750">
        <v>123.652345</v>
      </c>
      <c r="AA750">
        <v>-10.157748</v>
      </c>
      <c r="AB750" t="s">
        <v>1158</v>
      </c>
      <c r="AC750" t="s">
        <v>236</v>
      </c>
      <c r="AL750" t="s">
        <v>217</v>
      </c>
      <c r="AM750" t="s">
        <v>1159</v>
      </c>
      <c r="AN750" t="s">
        <v>6</v>
      </c>
      <c r="AO750" s="57">
        <v>46031.517465277779</v>
      </c>
      <c r="AP750" s="57">
        <v>46267.541666666664</v>
      </c>
      <c r="AR750" t="s">
        <v>218</v>
      </c>
      <c r="AS750" t="s">
        <v>113</v>
      </c>
      <c r="AT750" t="s">
        <v>230</v>
      </c>
      <c r="AU750">
        <v>20260905</v>
      </c>
      <c r="AV750" t="s">
        <v>221</v>
      </c>
      <c r="AW750" t="s">
        <v>920</v>
      </c>
      <c r="AX750" t="s">
        <v>222</v>
      </c>
      <c r="BA750" s="57">
        <v>46267.541666666664</v>
      </c>
      <c r="BB750" t="s">
        <v>1159</v>
      </c>
      <c r="BC750">
        <v>2026</v>
      </c>
      <c r="BD750">
        <v>9</v>
      </c>
      <c r="BE750">
        <v>5</v>
      </c>
      <c r="BF750" s="6">
        <f t="shared" si="33"/>
        <v>46270</v>
      </c>
      <c r="BG750">
        <f t="shared" si="34"/>
        <v>2.4583333333357587</v>
      </c>
      <c r="BH750" t="str">
        <f t="shared" si="35"/>
        <v>NOT COMPLY</v>
      </c>
      <c r="BI750" t="str">
        <f>VLOOKUP(H750,Sheet2!$A$1:$B$270,2,FALSE)</f>
        <v>KUPANG</v>
      </c>
    </row>
    <row r="751" spans="1:61">
      <c r="A751">
        <v>858</v>
      </c>
      <c r="B751">
        <v>1002565668</v>
      </c>
      <c r="C751">
        <v>3</v>
      </c>
      <c r="D751" t="s">
        <v>45</v>
      </c>
      <c r="E751">
        <v>5</v>
      </c>
      <c r="F751" t="s">
        <v>210</v>
      </c>
      <c r="G751" t="s">
        <v>112</v>
      </c>
      <c r="H751" t="s">
        <v>243</v>
      </c>
      <c r="I751" t="s">
        <v>212</v>
      </c>
      <c r="J751" t="s">
        <v>213</v>
      </c>
      <c r="K751" t="s">
        <v>149</v>
      </c>
      <c r="M751" t="s">
        <v>76</v>
      </c>
      <c r="N751" t="s">
        <v>215</v>
      </c>
      <c r="O751" s="57">
        <v>46266.603182870371</v>
      </c>
      <c r="P751" s="57">
        <v>46267.61822916667</v>
      </c>
      <c r="Q751">
        <v>69375489</v>
      </c>
      <c r="S751">
        <v>172605804340</v>
      </c>
      <c r="T751" t="s">
        <v>946</v>
      </c>
      <c r="U751" t="s">
        <v>1388</v>
      </c>
      <c r="V751" t="s">
        <v>1389</v>
      </c>
      <c r="Z751">
        <v>116.149145</v>
      </c>
      <c r="AA751">
        <v>-8.6191750000000003</v>
      </c>
      <c r="AB751" t="s">
        <v>947</v>
      </c>
      <c r="AC751" t="s">
        <v>284</v>
      </c>
      <c r="AL751" t="s">
        <v>217</v>
      </c>
      <c r="AM751" t="s">
        <v>1390</v>
      </c>
      <c r="AN751" t="s">
        <v>6</v>
      </c>
      <c r="AO751" s="57">
        <v>46031.611076388886</v>
      </c>
      <c r="AR751" t="s">
        <v>218</v>
      </c>
      <c r="AS751" t="s">
        <v>219</v>
      </c>
      <c r="AT751" t="s">
        <v>230</v>
      </c>
      <c r="AU751">
        <v>20260902</v>
      </c>
      <c r="AV751" t="s">
        <v>221</v>
      </c>
      <c r="AW751" t="s">
        <v>546</v>
      </c>
      <c r="AX751" t="s">
        <v>222</v>
      </c>
      <c r="BA751" s="57">
        <v>46266.291666666664</v>
      </c>
      <c r="BB751" t="s">
        <v>1390</v>
      </c>
      <c r="BC751">
        <v>2026</v>
      </c>
      <c r="BD751">
        <v>9</v>
      </c>
      <c r="BE751">
        <v>2</v>
      </c>
      <c r="BF751" s="6">
        <f t="shared" si="33"/>
        <v>46267</v>
      </c>
      <c r="BG751">
        <f t="shared" si="34"/>
        <v>0.70833333333575865</v>
      </c>
      <c r="BH751" t="str">
        <f t="shared" si="35"/>
        <v>COMPLY</v>
      </c>
      <c r="BI751" t="str">
        <f>VLOOKUP(H751,Sheet2!$A$1:$B$270,2,FALSE)</f>
        <v>MATARAM</v>
      </c>
    </row>
    <row r="752" spans="1:61">
      <c r="A752">
        <v>860</v>
      </c>
      <c r="B752">
        <v>1002566034</v>
      </c>
      <c r="C752">
        <v>3</v>
      </c>
      <c r="D752" t="s">
        <v>45</v>
      </c>
      <c r="E752">
        <v>5</v>
      </c>
      <c r="F752" t="s">
        <v>210</v>
      </c>
      <c r="G752" t="s">
        <v>110</v>
      </c>
      <c r="H752" t="s">
        <v>247</v>
      </c>
      <c r="I752" t="s">
        <v>212</v>
      </c>
      <c r="J752" t="s">
        <v>213</v>
      </c>
      <c r="K752" t="s">
        <v>149</v>
      </c>
      <c r="M752" t="s">
        <v>76</v>
      </c>
      <c r="N752" t="s">
        <v>215</v>
      </c>
      <c r="O752" s="57">
        <v>46266.654999999999</v>
      </c>
      <c r="P752" s="57">
        <v>46266.7028587963</v>
      </c>
      <c r="Q752">
        <v>69380024</v>
      </c>
      <c r="S752">
        <v>172616802043</v>
      </c>
      <c r="T752" t="s">
        <v>936</v>
      </c>
      <c r="U752" t="s">
        <v>1451</v>
      </c>
      <c r="V752" t="s">
        <v>1452</v>
      </c>
      <c r="Z752">
        <v>118.7467125</v>
      </c>
      <c r="AA752">
        <v>-8.4558693999999992</v>
      </c>
      <c r="AB752" t="s">
        <v>992</v>
      </c>
      <c r="AC752" t="s">
        <v>216</v>
      </c>
      <c r="AL752" t="s">
        <v>217</v>
      </c>
      <c r="AM752" t="s">
        <v>1453</v>
      </c>
      <c r="AN752" t="s">
        <v>6</v>
      </c>
      <c r="AO752" s="57">
        <v>46031.663206018522</v>
      </c>
      <c r="AR752" t="s">
        <v>218</v>
      </c>
      <c r="AS752" t="s">
        <v>219</v>
      </c>
      <c r="AT752" t="s">
        <v>220</v>
      </c>
      <c r="AU752">
        <v>20260901</v>
      </c>
      <c r="AV752" t="s">
        <v>221</v>
      </c>
      <c r="AW752" t="s">
        <v>578</v>
      </c>
      <c r="AX752" t="s">
        <v>222</v>
      </c>
      <c r="BA752" s="57">
        <v>46266.291666666664</v>
      </c>
      <c r="BB752" t="s">
        <v>1453</v>
      </c>
      <c r="BC752">
        <v>2026</v>
      </c>
      <c r="BD752">
        <v>9</v>
      </c>
      <c r="BE752">
        <v>1</v>
      </c>
      <c r="BF752" s="6">
        <f t="shared" si="33"/>
        <v>46266</v>
      </c>
      <c r="BG752">
        <f t="shared" si="34"/>
        <v>-0.29166666666424135</v>
      </c>
      <c r="BH752" t="str">
        <f t="shared" si="35"/>
        <v>COMPLY</v>
      </c>
      <c r="BI752" t="str">
        <f>VLOOKUP(H752,Sheet2!$A$1:$B$270,2,FALSE)</f>
        <v>BIMA</v>
      </c>
    </row>
    <row r="753" spans="1:61">
      <c r="A753">
        <v>861</v>
      </c>
      <c r="B753">
        <v>1002564469</v>
      </c>
      <c r="C753">
        <v>3</v>
      </c>
      <c r="D753" t="s">
        <v>59</v>
      </c>
      <c r="E753">
        <v>4</v>
      </c>
      <c r="F753" t="s">
        <v>549</v>
      </c>
      <c r="G753" t="s">
        <v>582</v>
      </c>
      <c r="H753" t="s">
        <v>590</v>
      </c>
      <c r="I753" t="s">
        <v>212</v>
      </c>
      <c r="J753" t="s">
        <v>213</v>
      </c>
      <c r="K753" t="s">
        <v>149</v>
      </c>
      <c r="M753" t="s">
        <v>76</v>
      </c>
      <c r="N753" t="s">
        <v>215</v>
      </c>
      <c r="O753" s="57">
        <v>46266.402719907404</v>
      </c>
      <c r="P753" s="57">
        <v>46267.575312499997</v>
      </c>
      <c r="Q753">
        <v>69381251</v>
      </c>
      <c r="S753">
        <v>146131120709</v>
      </c>
      <c r="T753" t="s">
        <v>1164</v>
      </c>
      <c r="U753" t="s">
        <v>1165</v>
      </c>
      <c r="V753" t="s">
        <v>1166</v>
      </c>
      <c r="Z753">
        <v>110.41681440000001</v>
      </c>
      <c r="AA753">
        <v>-7.7777422999999999</v>
      </c>
      <c r="AB753" t="s">
        <v>1167</v>
      </c>
      <c r="AC753" t="s">
        <v>284</v>
      </c>
      <c r="AL753" t="s">
        <v>217</v>
      </c>
      <c r="AM753" t="s">
        <v>1168</v>
      </c>
      <c r="AN753" t="s">
        <v>6</v>
      </c>
      <c r="AO753" s="57">
        <v>46031.413310185184</v>
      </c>
      <c r="AP753" s="57">
        <v>46267.541666666664</v>
      </c>
      <c r="AR753" t="s">
        <v>218</v>
      </c>
      <c r="AS753" t="s">
        <v>219</v>
      </c>
      <c r="AT753" t="s">
        <v>230</v>
      </c>
      <c r="AU753">
        <v>20260902</v>
      </c>
      <c r="AV753" t="s">
        <v>221</v>
      </c>
      <c r="AW753" t="s">
        <v>544</v>
      </c>
      <c r="AX753" t="s">
        <v>222</v>
      </c>
      <c r="BA753" s="57">
        <v>46267.541666666664</v>
      </c>
      <c r="BB753" t="s">
        <v>1168</v>
      </c>
      <c r="BC753">
        <v>2026</v>
      </c>
      <c r="BD753">
        <v>9</v>
      </c>
      <c r="BE753">
        <v>2</v>
      </c>
      <c r="BF753" s="6">
        <f t="shared" si="33"/>
        <v>46267</v>
      </c>
      <c r="BG753">
        <f t="shared" si="34"/>
        <v>-0.54166666666424135</v>
      </c>
      <c r="BH753" t="str">
        <f t="shared" si="35"/>
        <v>COMPLY</v>
      </c>
      <c r="BI753" t="e">
        <f>VLOOKUP(H753,Sheet2!$A$1:$B$270,2,FALSE)</f>
        <v>#N/A</v>
      </c>
    </row>
    <row r="754" spans="1:61">
      <c r="A754">
        <v>862</v>
      </c>
      <c r="B754">
        <v>1002564921</v>
      </c>
      <c r="C754">
        <v>3</v>
      </c>
      <c r="D754" t="s">
        <v>45</v>
      </c>
      <c r="E754">
        <v>5</v>
      </c>
      <c r="F754" t="s">
        <v>210</v>
      </c>
      <c r="G754" t="s">
        <v>112</v>
      </c>
      <c r="H754" t="s">
        <v>243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46266.461087962962</v>
      </c>
      <c r="P754" s="57">
        <v>46267.772337962961</v>
      </c>
      <c r="Q754">
        <v>69381359</v>
      </c>
      <c r="S754">
        <v>172605804355</v>
      </c>
      <c r="T754" t="s">
        <v>1169</v>
      </c>
      <c r="U754" t="s">
        <v>2065</v>
      </c>
      <c r="V754" t="s">
        <v>1170</v>
      </c>
      <c r="Z754">
        <v>116.16868257522501</v>
      </c>
      <c r="AA754">
        <v>-8.6085286704885196</v>
      </c>
      <c r="AB754" t="s">
        <v>1171</v>
      </c>
      <c r="AC754" t="s">
        <v>216</v>
      </c>
      <c r="AL754" t="s">
        <v>217</v>
      </c>
      <c r="AM754" t="s">
        <v>1172</v>
      </c>
      <c r="AN754" t="s">
        <v>6</v>
      </c>
      <c r="AO754" s="57">
        <v>46031.465405092589</v>
      </c>
      <c r="AP754" s="57">
        <v>46268.333333333336</v>
      </c>
      <c r="AR754" t="s">
        <v>218</v>
      </c>
      <c r="AS754" t="s">
        <v>219</v>
      </c>
      <c r="AT754" t="s">
        <v>230</v>
      </c>
      <c r="AU754">
        <v>20260902</v>
      </c>
      <c r="AV754" t="s">
        <v>221</v>
      </c>
      <c r="AW754" t="s">
        <v>887</v>
      </c>
      <c r="AX754" t="s">
        <v>222</v>
      </c>
      <c r="BA754" s="57">
        <v>46268.333333333336</v>
      </c>
      <c r="BB754" t="s">
        <v>1172</v>
      </c>
      <c r="BC754">
        <v>2026</v>
      </c>
      <c r="BD754">
        <v>9</v>
      </c>
      <c r="BE754">
        <v>2</v>
      </c>
      <c r="BF754" s="6">
        <f t="shared" si="33"/>
        <v>46267</v>
      </c>
      <c r="BG754">
        <f t="shared" si="34"/>
        <v>-1.3333333333357587</v>
      </c>
      <c r="BH754" t="str">
        <f t="shared" si="35"/>
        <v>COMPLY</v>
      </c>
      <c r="BI754" t="str">
        <f>VLOOKUP(H754,Sheet2!$A$1:$B$270,2,FALSE)</f>
        <v>MATARAM</v>
      </c>
    </row>
    <row r="755" spans="1:61">
      <c r="A755">
        <v>863</v>
      </c>
      <c r="B755">
        <v>1002564898</v>
      </c>
      <c r="C755">
        <v>3</v>
      </c>
      <c r="D755" t="s">
        <v>34</v>
      </c>
      <c r="E755">
        <v>5</v>
      </c>
      <c r="F755" t="s">
        <v>554</v>
      </c>
      <c r="G755" t="s">
        <v>79</v>
      </c>
      <c r="H755" t="s">
        <v>282</v>
      </c>
      <c r="I755" t="s">
        <v>212</v>
      </c>
      <c r="J755" t="s">
        <v>213</v>
      </c>
      <c r="K755" t="s">
        <v>149</v>
      </c>
      <c r="M755" t="s">
        <v>76</v>
      </c>
      <c r="N755" t="s">
        <v>215</v>
      </c>
      <c r="O755" s="57">
        <v>46266.45894675926</v>
      </c>
      <c r="P755" s="57">
        <v>46267.341724537036</v>
      </c>
      <c r="Q755">
        <v>69379494</v>
      </c>
      <c r="S755">
        <v>172408248244</v>
      </c>
      <c r="T755" t="s">
        <v>1000</v>
      </c>
      <c r="U755" t="s">
        <v>1391</v>
      </c>
      <c r="V755" t="s">
        <v>1392</v>
      </c>
      <c r="Z755">
        <v>115.302389173123</v>
      </c>
      <c r="AA755">
        <v>-8.4823694597113501</v>
      </c>
      <c r="AB755" t="s">
        <v>1001</v>
      </c>
      <c r="AC755" t="s">
        <v>216</v>
      </c>
      <c r="AL755" t="s">
        <v>217</v>
      </c>
      <c r="AM755" t="s">
        <v>1393</v>
      </c>
      <c r="AN755" t="s">
        <v>6</v>
      </c>
      <c r="AO755" s="57">
        <v>46031.465405092589</v>
      </c>
      <c r="AR755" t="s">
        <v>218</v>
      </c>
      <c r="AS755" t="s">
        <v>609</v>
      </c>
      <c r="AT755" t="s">
        <v>230</v>
      </c>
      <c r="AU755">
        <v>20260902</v>
      </c>
      <c r="AV755" t="s">
        <v>221</v>
      </c>
      <c r="AW755" t="s">
        <v>571</v>
      </c>
      <c r="AX755" t="s">
        <v>222</v>
      </c>
      <c r="BA755" s="57">
        <v>46266.291666666664</v>
      </c>
      <c r="BB755" t="s">
        <v>1393</v>
      </c>
      <c r="BC755">
        <v>2026</v>
      </c>
      <c r="BD755">
        <v>9</v>
      </c>
      <c r="BE755">
        <v>2</v>
      </c>
      <c r="BF755" s="6">
        <f t="shared" si="33"/>
        <v>46267</v>
      </c>
      <c r="BG755">
        <f t="shared" si="34"/>
        <v>0.70833333333575865</v>
      </c>
      <c r="BH755" t="str">
        <f t="shared" si="35"/>
        <v>COMPLY</v>
      </c>
      <c r="BI755" t="str">
        <f>VLOOKUP(H755,Sheet2!$A$1:$B$270,2,FALSE)</f>
        <v>GIANYAR</v>
      </c>
    </row>
    <row r="756" spans="1:61">
      <c r="A756">
        <v>864</v>
      </c>
      <c r="B756">
        <v>1002564914</v>
      </c>
      <c r="C756">
        <v>3</v>
      </c>
      <c r="D756" t="s">
        <v>38</v>
      </c>
      <c r="E756">
        <v>5</v>
      </c>
      <c r="F756" t="s">
        <v>248</v>
      </c>
      <c r="G756" t="s">
        <v>87</v>
      </c>
      <c r="H756" t="s">
        <v>354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46266.460381944446</v>
      </c>
      <c r="P756" s="57">
        <v>46267.451238425929</v>
      </c>
      <c r="Q756">
        <v>69381356</v>
      </c>
      <c r="S756">
        <v>152707239342</v>
      </c>
      <c r="T756" t="s">
        <v>1374</v>
      </c>
      <c r="U756" t="s">
        <v>1375</v>
      </c>
      <c r="V756" t="s">
        <v>1376</v>
      </c>
      <c r="Z756">
        <v>112.49473817646501</v>
      </c>
      <c r="AA756">
        <v>-7.86437651417857</v>
      </c>
      <c r="AB756" t="s">
        <v>1377</v>
      </c>
      <c r="AC756" t="s">
        <v>216</v>
      </c>
      <c r="AL756" t="s">
        <v>217</v>
      </c>
      <c r="AM756" t="s">
        <v>1313</v>
      </c>
      <c r="AN756" t="s">
        <v>6</v>
      </c>
      <c r="AO756" s="57">
        <v>46031.465405092589</v>
      </c>
      <c r="AP756" s="57">
        <v>46267.333333333336</v>
      </c>
      <c r="AR756" t="s">
        <v>218</v>
      </c>
      <c r="AS756" t="s">
        <v>87</v>
      </c>
      <c r="AT756" t="s">
        <v>230</v>
      </c>
      <c r="AU756">
        <v>20260902</v>
      </c>
      <c r="AV756" t="s">
        <v>221</v>
      </c>
      <c r="AW756" t="s">
        <v>885</v>
      </c>
      <c r="AX756" t="s">
        <v>222</v>
      </c>
      <c r="BA756" s="57">
        <v>46267.333333333336</v>
      </c>
      <c r="BB756" t="s">
        <v>1313</v>
      </c>
      <c r="BC756">
        <v>2026</v>
      </c>
      <c r="BD756">
        <v>9</v>
      </c>
      <c r="BE756">
        <v>2</v>
      </c>
      <c r="BF756" s="6">
        <f t="shared" si="33"/>
        <v>46267</v>
      </c>
      <c r="BG756">
        <f t="shared" si="34"/>
        <v>-0.33333333333575865</v>
      </c>
      <c r="BH756" t="str">
        <f t="shared" si="35"/>
        <v>COMPLY</v>
      </c>
      <c r="BI756" t="str">
        <f>VLOOKUP(H756,Sheet2!$A$1:$B$270,2,FALSE)</f>
        <v>BATU</v>
      </c>
    </row>
    <row r="757" spans="1:61">
      <c r="A757">
        <v>865</v>
      </c>
      <c r="B757">
        <v>1002564483</v>
      </c>
      <c r="C757">
        <v>3</v>
      </c>
      <c r="D757" t="s">
        <v>45</v>
      </c>
      <c r="E757">
        <v>5</v>
      </c>
      <c r="F757" t="s">
        <v>210</v>
      </c>
      <c r="G757" t="s">
        <v>110</v>
      </c>
      <c r="H757" t="s">
        <v>247</v>
      </c>
      <c r="I757" t="s">
        <v>212</v>
      </c>
      <c r="J757" t="s">
        <v>213</v>
      </c>
      <c r="K757" t="s">
        <v>149</v>
      </c>
      <c r="M757" t="s">
        <v>76</v>
      </c>
      <c r="N757" t="s">
        <v>215</v>
      </c>
      <c r="O757" s="57">
        <v>46266.406747685185</v>
      </c>
      <c r="P757" s="57">
        <v>46267.395578703705</v>
      </c>
      <c r="Q757">
        <v>69378885</v>
      </c>
      <c r="S757">
        <v>172616802036</v>
      </c>
      <c r="T757" t="s">
        <v>1014</v>
      </c>
      <c r="U757" t="s">
        <v>1394</v>
      </c>
      <c r="V757" t="s">
        <v>1395</v>
      </c>
      <c r="Z757">
        <v>118.7534485</v>
      </c>
      <c r="AA757">
        <v>-8.4804061999999991</v>
      </c>
      <c r="AB757" t="s">
        <v>1015</v>
      </c>
      <c r="AC757" t="s">
        <v>284</v>
      </c>
      <c r="AL757" t="s">
        <v>217</v>
      </c>
      <c r="AM757" t="s">
        <v>1396</v>
      </c>
      <c r="AN757" t="s">
        <v>6</v>
      </c>
      <c r="AO757" s="57">
        <v>46031.413310185184</v>
      </c>
      <c r="AR757" t="s">
        <v>218</v>
      </c>
      <c r="AS757" t="s">
        <v>219</v>
      </c>
      <c r="AT757" t="s">
        <v>220</v>
      </c>
      <c r="AU757">
        <v>20260902</v>
      </c>
      <c r="AV757" t="s">
        <v>221</v>
      </c>
      <c r="AW757" t="s">
        <v>545</v>
      </c>
      <c r="AX757" t="s">
        <v>222</v>
      </c>
      <c r="BA757" s="57">
        <v>46266.291666666664</v>
      </c>
      <c r="BB757" t="s">
        <v>1396</v>
      </c>
      <c r="BC757">
        <v>2026</v>
      </c>
      <c r="BD757">
        <v>9</v>
      </c>
      <c r="BE757">
        <v>2</v>
      </c>
      <c r="BF757" s="6">
        <f t="shared" si="33"/>
        <v>46267</v>
      </c>
      <c r="BG757">
        <f t="shared" si="34"/>
        <v>0.70833333333575865</v>
      </c>
      <c r="BH757" t="str">
        <f t="shared" si="35"/>
        <v>COMPLY</v>
      </c>
      <c r="BI757" t="str">
        <f>VLOOKUP(H757,Sheet2!$A$1:$B$270,2,FALSE)</f>
        <v>BIMA</v>
      </c>
    </row>
    <row r="758" spans="1:61">
      <c r="A758">
        <v>867</v>
      </c>
      <c r="B758">
        <v>1002564922</v>
      </c>
      <c r="C758">
        <v>3</v>
      </c>
      <c r="D758" t="s">
        <v>34</v>
      </c>
      <c r="E758">
        <v>5</v>
      </c>
      <c r="F758" t="s">
        <v>563</v>
      </c>
      <c r="G758" t="s">
        <v>81</v>
      </c>
      <c r="H758" t="s">
        <v>316</v>
      </c>
      <c r="I758" t="s">
        <v>212</v>
      </c>
      <c r="J758" t="s">
        <v>213</v>
      </c>
      <c r="K758" t="s">
        <v>149</v>
      </c>
      <c r="M758" t="s">
        <v>76</v>
      </c>
      <c r="N758" t="s">
        <v>215</v>
      </c>
      <c r="O758" s="57">
        <v>46266.461793981478</v>
      </c>
      <c r="P758" s="57">
        <v>46266.498506944445</v>
      </c>
      <c r="Q758">
        <v>69377687</v>
      </c>
      <c r="S758">
        <v>172415798837</v>
      </c>
      <c r="T758" t="s">
        <v>968</v>
      </c>
      <c r="U758" t="s">
        <v>1454</v>
      </c>
      <c r="V758" t="s">
        <v>1455</v>
      </c>
      <c r="Z758">
        <v>115.11239999999999</v>
      </c>
      <c r="AA758">
        <v>-8.8366000000000007</v>
      </c>
      <c r="AB758" t="s">
        <v>969</v>
      </c>
      <c r="AC758" t="s">
        <v>216</v>
      </c>
      <c r="AL758" t="s">
        <v>217</v>
      </c>
      <c r="AM758" t="s">
        <v>1456</v>
      </c>
      <c r="AN758" t="s">
        <v>6</v>
      </c>
      <c r="AO758" s="57">
        <v>46031.465405092589</v>
      </c>
      <c r="AR758" t="s">
        <v>218</v>
      </c>
      <c r="AS758" t="s">
        <v>905</v>
      </c>
      <c r="AT758" t="s">
        <v>230</v>
      </c>
      <c r="AU758">
        <v>20260901</v>
      </c>
      <c r="AV758" t="s">
        <v>221</v>
      </c>
      <c r="AW758" t="s">
        <v>545</v>
      </c>
      <c r="AX758" t="s">
        <v>222</v>
      </c>
      <c r="BA758" s="57">
        <v>46266.291666666664</v>
      </c>
      <c r="BB758" t="s">
        <v>1456</v>
      </c>
      <c r="BC758">
        <v>2026</v>
      </c>
      <c r="BD758">
        <v>9</v>
      </c>
      <c r="BE758">
        <v>1</v>
      </c>
      <c r="BF758" s="6">
        <f t="shared" si="33"/>
        <v>46266</v>
      </c>
      <c r="BG758">
        <f t="shared" si="34"/>
        <v>-0.29166666666424135</v>
      </c>
      <c r="BH758" t="str">
        <f t="shared" si="35"/>
        <v>COMPLY</v>
      </c>
      <c r="BI758" t="str">
        <f>VLOOKUP(H758,Sheet2!$A$1:$B$270,2,FALSE)</f>
        <v>JIMBARAN</v>
      </c>
    </row>
    <row r="759" spans="1:61">
      <c r="A759">
        <v>868</v>
      </c>
      <c r="B759">
        <v>1002564872</v>
      </c>
      <c r="C759">
        <v>3</v>
      </c>
      <c r="D759" t="s">
        <v>45</v>
      </c>
      <c r="E759">
        <v>5</v>
      </c>
      <c r="F759" t="s">
        <v>210</v>
      </c>
      <c r="G759" t="s">
        <v>118</v>
      </c>
      <c r="H759" t="s">
        <v>211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46266.454814814817</v>
      </c>
      <c r="P759" s="57">
        <v>46268.484305555554</v>
      </c>
      <c r="Q759">
        <v>69381348</v>
      </c>
      <c r="S759">
        <v>172606792348</v>
      </c>
      <c r="T759" t="s">
        <v>1178</v>
      </c>
      <c r="U759" t="s">
        <v>1179</v>
      </c>
      <c r="V759" t="s">
        <v>1180</v>
      </c>
      <c r="Z759">
        <v>117.67344566999699</v>
      </c>
      <c r="AA759">
        <v>-8.6544796736751799</v>
      </c>
      <c r="AB759" t="s">
        <v>1181</v>
      </c>
      <c r="AC759" t="s">
        <v>236</v>
      </c>
      <c r="AL759" t="s">
        <v>217</v>
      </c>
      <c r="AM759" t="s">
        <v>1182</v>
      </c>
      <c r="AN759" t="s">
        <v>6</v>
      </c>
      <c r="AO759" s="57">
        <v>46031.465405092589</v>
      </c>
      <c r="AP759" s="57">
        <v>46267.541666666664</v>
      </c>
      <c r="AR759" t="s">
        <v>218</v>
      </c>
      <c r="AS759" t="s">
        <v>219</v>
      </c>
      <c r="AT759" t="s">
        <v>344</v>
      </c>
      <c r="AU759">
        <v>20260903</v>
      </c>
      <c r="AV759" t="s">
        <v>221</v>
      </c>
      <c r="AW759" t="s">
        <v>1183</v>
      </c>
      <c r="AX759" t="s">
        <v>222</v>
      </c>
      <c r="BA759" s="57">
        <v>46267.541666666664</v>
      </c>
      <c r="BB759" t="s">
        <v>1182</v>
      </c>
      <c r="BC759">
        <v>2026</v>
      </c>
      <c r="BD759">
        <v>9</v>
      </c>
      <c r="BE759">
        <v>3</v>
      </c>
      <c r="BF759" s="6">
        <f t="shared" si="33"/>
        <v>46268</v>
      </c>
      <c r="BG759">
        <f t="shared" si="34"/>
        <v>0.45833333333575865</v>
      </c>
      <c r="BH759" t="str">
        <f t="shared" si="35"/>
        <v>COMPLY</v>
      </c>
      <c r="BI759" t="str">
        <f>VLOOKUP(H759,Sheet2!$A$1:$B$270,2,FALSE)</f>
        <v>SUMBAWA</v>
      </c>
    </row>
    <row r="760" spans="1:61">
      <c r="A760">
        <v>869</v>
      </c>
      <c r="B760">
        <v>1002564906</v>
      </c>
      <c r="C760">
        <v>3</v>
      </c>
      <c r="D760" t="s">
        <v>59</v>
      </c>
      <c r="E760">
        <v>4</v>
      </c>
      <c r="F760" t="s">
        <v>242</v>
      </c>
      <c r="G760" t="s">
        <v>600</v>
      </c>
      <c r="H760" t="s">
        <v>871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46266.458981481483</v>
      </c>
      <c r="P760" s="57">
        <v>46267.682222222225</v>
      </c>
      <c r="Q760">
        <v>69381352</v>
      </c>
      <c r="S760">
        <v>146149124469</v>
      </c>
      <c r="T760" t="s">
        <v>1184</v>
      </c>
      <c r="U760" t="s">
        <v>1185</v>
      </c>
      <c r="V760" t="s">
        <v>1186</v>
      </c>
      <c r="Z760">
        <v>110.1240986</v>
      </c>
      <c r="AA760">
        <v>-7.3415486999999997</v>
      </c>
      <c r="AB760" t="s">
        <v>1187</v>
      </c>
      <c r="AC760" t="s">
        <v>236</v>
      </c>
      <c r="AL760" t="s">
        <v>217</v>
      </c>
      <c r="AM760" t="s">
        <v>1188</v>
      </c>
      <c r="AN760" t="s">
        <v>6</v>
      </c>
      <c r="AO760" s="57">
        <v>46031.465405092589</v>
      </c>
      <c r="AP760" s="57">
        <v>46267.333333333336</v>
      </c>
      <c r="AR760" t="s">
        <v>218</v>
      </c>
      <c r="AS760" t="s">
        <v>219</v>
      </c>
      <c r="AT760" t="s">
        <v>230</v>
      </c>
      <c r="AU760">
        <v>20260902</v>
      </c>
      <c r="AV760" t="s">
        <v>221</v>
      </c>
      <c r="AW760" t="s">
        <v>882</v>
      </c>
      <c r="AX760" t="s">
        <v>222</v>
      </c>
      <c r="BA760" s="57">
        <v>46267.333333333336</v>
      </c>
      <c r="BB760" t="s">
        <v>1188</v>
      </c>
      <c r="BC760">
        <v>2026</v>
      </c>
      <c r="BD760">
        <v>9</v>
      </c>
      <c r="BE760">
        <v>2</v>
      </c>
      <c r="BF760" s="6">
        <f t="shared" si="33"/>
        <v>46267</v>
      </c>
      <c r="BG760">
        <f t="shared" si="34"/>
        <v>-0.33333333333575865</v>
      </c>
      <c r="BH760" t="str">
        <f t="shared" si="35"/>
        <v>COMPLY</v>
      </c>
      <c r="BI760" t="e">
        <f>VLOOKUP(H760,Sheet2!$A$1:$B$270,2,FALSE)</f>
        <v>#N/A</v>
      </c>
    </row>
    <row r="761" spans="1:61">
      <c r="A761">
        <v>870</v>
      </c>
      <c r="B761">
        <v>1002564895</v>
      </c>
      <c r="C761">
        <v>3</v>
      </c>
      <c r="D761" t="s">
        <v>45</v>
      </c>
      <c r="E761">
        <v>5</v>
      </c>
      <c r="F761" t="s">
        <v>210</v>
      </c>
      <c r="G761" t="s">
        <v>115</v>
      </c>
      <c r="H761" t="s">
        <v>395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46266.458287037036</v>
      </c>
      <c r="P761" s="57">
        <v>46269.78224537037</v>
      </c>
      <c r="Q761">
        <v>69381343</v>
      </c>
      <c r="S761">
        <v>172602202850</v>
      </c>
      <c r="T761" t="s">
        <v>1189</v>
      </c>
      <c r="U761" t="s">
        <v>1190</v>
      </c>
      <c r="V761" t="s">
        <v>1191</v>
      </c>
      <c r="Z761">
        <v>115.88324419999999</v>
      </c>
      <c r="AA761">
        <v>-8.7682804999999995</v>
      </c>
      <c r="AB761" t="s">
        <v>1192</v>
      </c>
      <c r="AC761" t="s">
        <v>236</v>
      </c>
      <c r="AL761" t="s">
        <v>217</v>
      </c>
      <c r="AM761" t="s">
        <v>1193</v>
      </c>
      <c r="AN761" t="s">
        <v>6</v>
      </c>
      <c r="AO761" s="57">
        <v>46031.465405092589</v>
      </c>
      <c r="AP761" s="57">
        <v>46270.625</v>
      </c>
      <c r="AR761" t="s">
        <v>218</v>
      </c>
      <c r="AS761" t="s">
        <v>900</v>
      </c>
      <c r="AT761" t="s">
        <v>230</v>
      </c>
      <c r="AU761">
        <v>20260904</v>
      </c>
      <c r="AV761" t="s">
        <v>221</v>
      </c>
      <c r="AW761" t="s">
        <v>886</v>
      </c>
      <c r="AX761" t="s">
        <v>222</v>
      </c>
      <c r="BA761" s="57">
        <v>46270.625</v>
      </c>
      <c r="BB761" t="s">
        <v>1193</v>
      </c>
      <c r="BC761">
        <v>2026</v>
      </c>
      <c r="BD761">
        <v>9</v>
      </c>
      <c r="BE761">
        <v>4</v>
      </c>
      <c r="BF761" s="6">
        <f t="shared" si="33"/>
        <v>46269</v>
      </c>
      <c r="BG761">
        <f t="shared" si="34"/>
        <v>-1.625</v>
      </c>
      <c r="BH761" t="str">
        <f t="shared" si="35"/>
        <v>COMPLY</v>
      </c>
      <c r="BI761" t="str">
        <f>VLOOKUP(H761,Sheet2!$A$1:$B$270,2,FALSE)</f>
        <v>SELONG</v>
      </c>
    </row>
    <row r="762" spans="1:61">
      <c r="A762">
        <v>871</v>
      </c>
      <c r="B762">
        <v>1002564932</v>
      </c>
      <c r="C762">
        <v>3</v>
      </c>
      <c r="D762" t="s">
        <v>59</v>
      </c>
      <c r="E762">
        <v>4</v>
      </c>
      <c r="F762" t="s">
        <v>223</v>
      </c>
      <c r="G762" t="s">
        <v>580</v>
      </c>
      <c r="H762" t="s">
        <v>829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46266.463159722225</v>
      </c>
      <c r="P762" s="57">
        <v>46267.718298611115</v>
      </c>
      <c r="Q762">
        <v>69381362</v>
      </c>
      <c r="S762">
        <v>143361127092</v>
      </c>
      <c r="T762" t="s">
        <v>1194</v>
      </c>
      <c r="U762" t="s">
        <v>1195</v>
      </c>
      <c r="V762" t="s">
        <v>1196</v>
      </c>
      <c r="Z762">
        <v>109.0122937</v>
      </c>
      <c r="AA762">
        <v>-7.7399620000000002</v>
      </c>
      <c r="AB762" t="s">
        <v>1197</v>
      </c>
      <c r="AC762" t="s">
        <v>236</v>
      </c>
      <c r="AL762" t="s">
        <v>217</v>
      </c>
      <c r="AM762" t="s">
        <v>1198</v>
      </c>
      <c r="AN762" t="s">
        <v>6</v>
      </c>
      <c r="AO762" s="57">
        <v>46031.465405092589</v>
      </c>
      <c r="AP762" s="57">
        <v>46272.333333333336</v>
      </c>
      <c r="AR762" t="s">
        <v>218</v>
      </c>
      <c r="AS762" t="s">
        <v>219</v>
      </c>
      <c r="AT762" t="s">
        <v>230</v>
      </c>
      <c r="AU762">
        <v>20260902</v>
      </c>
      <c r="AV762" t="s">
        <v>221</v>
      </c>
      <c r="AW762" t="s">
        <v>887</v>
      </c>
      <c r="AX762" t="s">
        <v>222</v>
      </c>
      <c r="BA762" s="57">
        <v>46272.333333333336</v>
      </c>
      <c r="BB762" t="s">
        <v>1198</v>
      </c>
      <c r="BC762">
        <v>2026</v>
      </c>
      <c r="BD762">
        <v>9</v>
      </c>
      <c r="BE762">
        <v>2</v>
      </c>
      <c r="BF762" s="6">
        <f t="shared" si="33"/>
        <v>46267</v>
      </c>
      <c r="BG762">
        <f t="shared" si="34"/>
        <v>-5.3333333333357587</v>
      </c>
      <c r="BH762" t="str">
        <f t="shared" si="35"/>
        <v>COMPLY</v>
      </c>
      <c r="BI762" t="e">
        <f>VLOOKUP(H762,Sheet2!$A$1:$B$270,2,FALSE)</f>
        <v>#N/A</v>
      </c>
    </row>
    <row r="763" spans="1:61">
      <c r="A763">
        <v>872</v>
      </c>
      <c r="B763">
        <v>1002564905</v>
      </c>
      <c r="C763">
        <v>3</v>
      </c>
      <c r="D763" t="s">
        <v>55</v>
      </c>
      <c r="E763">
        <v>5</v>
      </c>
      <c r="F763" t="s">
        <v>261</v>
      </c>
      <c r="G763" t="s">
        <v>123</v>
      </c>
      <c r="H763" t="s">
        <v>287</v>
      </c>
      <c r="I763" t="s">
        <v>212</v>
      </c>
      <c r="J763" t="s">
        <v>213</v>
      </c>
      <c r="K763" t="s">
        <v>149</v>
      </c>
      <c r="M763" t="s">
        <v>76</v>
      </c>
      <c r="N763" t="s">
        <v>215</v>
      </c>
      <c r="O763" s="57">
        <v>46266.459374999999</v>
      </c>
      <c r="P763" s="57">
        <v>46266.630798611113</v>
      </c>
      <c r="Q763">
        <v>69370432</v>
      </c>
      <c r="S763">
        <v>152401227586</v>
      </c>
      <c r="T763" t="s">
        <v>894</v>
      </c>
      <c r="U763" t="s">
        <v>895</v>
      </c>
      <c r="V763" t="s">
        <v>1457</v>
      </c>
      <c r="Z763">
        <v>112.73806873573299</v>
      </c>
      <c r="AA763">
        <v>-7.2091245735555303</v>
      </c>
      <c r="AB763" t="s">
        <v>896</v>
      </c>
      <c r="AC763" t="s">
        <v>285</v>
      </c>
      <c r="AL763" t="s">
        <v>217</v>
      </c>
      <c r="AM763" t="s">
        <v>1458</v>
      </c>
      <c r="AN763" t="s">
        <v>6</v>
      </c>
      <c r="AO763" s="57">
        <v>46031.465405092589</v>
      </c>
      <c r="AR763" t="s">
        <v>218</v>
      </c>
      <c r="AS763" t="s">
        <v>271</v>
      </c>
      <c r="AT763" t="s">
        <v>230</v>
      </c>
      <c r="AU763">
        <v>20260901</v>
      </c>
      <c r="AV763" t="s">
        <v>221</v>
      </c>
      <c r="AW763" t="s">
        <v>861</v>
      </c>
      <c r="AX763" t="s">
        <v>222</v>
      </c>
      <c r="BA763" s="57">
        <v>46266.291666666664</v>
      </c>
      <c r="BB763" t="s">
        <v>1458</v>
      </c>
      <c r="BC763">
        <v>2026</v>
      </c>
      <c r="BD763">
        <v>9</v>
      </c>
      <c r="BE763">
        <v>1</v>
      </c>
      <c r="BF763" s="6">
        <f t="shared" si="33"/>
        <v>46266</v>
      </c>
      <c r="BG763">
        <f t="shared" si="34"/>
        <v>-0.29166666666424135</v>
      </c>
      <c r="BH763" t="str">
        <f t="shared" si="35"/>
        <v>COMPLY</v>
      </c>
      <c r="BI763" t="str">
        <f>VLOOKUP(H763,Sheet2!$A$1:$B$270,2,FALSE)</f>
        <v>SURABAYA UTARA</v>
      </c>
    </row>
    <row r="764" spans="1:61">
      <c r="A764">
        <v>873</v>
      </c>
      <c r="B764">
        <v>1002564503</v>
      </c>
      <c r="C764">
        <v>3</v>
      </c>
      <c r="D764" t="s">
        <v>51</v>
      </c>
      <c r="E764">
        <v>4</v>
      </c>
      <c r="F764" t="s">
        <v>269</v>
      </c>
      <c r="G764" t="s">
        <v>823</v>
      </c>
      <c r="H764" t="s">
        <v>870</v>
      </c>
      <c r="I764" t="s">
        <v>212</v>
      </c>
      <c r="J764" t="s">
        <v>213</v>
      </c>
      <c r="K764" t="s">
        <v>149</v>
      </c>
      <c r="M764" t="s">
        <v>76</v>
      </c>
      <c r="N764" t="s">
        <v>215</v>
      </c>
      <c r="O764" s="57">
        <v>46266.406898148147</v>
      </c>
      <c r="P764" s="57">
        <v>46266.579710648148</v>
      </c>
      <c r="Q764">
        <v>69377664</v>
      </c>
      <c r="R764">
        <v>2916942037</v>
      </c>
      <c r="S764">
        <v>142539117952</v>
      </c>
      <c r="T764" t="s">
        <v>961</v>
      </c>
      <c r="U764" t="s">
        <v>1459</v>
      </c>
      <c r="V764" t="s">
        <v>1460</v>
      </c>
      <c r="Z764">
        <v>110.70882</v>
      </c>
      <c r="AA764">
        <v>-6.6393199999999997</v>
      </c>
      <c r="AB764" t="s">
        <v>962</v>
      </c>
      <c r="AC764" t="s">
        <v>225</v>
      </c>
      <c r="AL764" t="s">
        <v>217</v>
      </c>
      <c r="AM764" t="s">
        <v>1461</v>
      </c>
      <c r="AN764" t="s">
        <v>6</v>
      </c>
      <c r="AO764" s="57">
        <v>46031.413310185184</v>
      </c>
      <c r="AR764" t="s">
        <v>218</v>
      </c>
      <c r="AS764" t="s">
        <v>219</v>
      </c>
      <c r="AT764" t="s">
        <v>230</v>
      </c>
      <c r="AU764">
        <v>20260901</v>
      </c>
      <c r="AV764" t="s">
        <v>221</v>
      </c>
      <c r="AW764" t="s">
        <v>585</v>
      </c>
      <c r="AX764" t="s">
        <v>222</v>
      </c>
      <c r="BA764" s="57">
        <v>46266.291666666664</v>
      </c>
      <c r="BB764" t="s">
        <v>1461</v>
      </c>
      <c r="BC764">
        <v>2026</v>
      </c>
      <c r="BD764">
        <v>9</v>
      </c>
      <c r="BE764">
        <v>1</v>
      </c>
      <c r="BF764" s="6">
        <f t="shared" si="33"/>
        <v>46266</v>
      </c>
      <c r="BG764">
        <f t="shared" si="34"/>
        <v>-0.29166666666424135</v>
      </c>
      <c r="BH764" t="str">
        <f t="shared" si="35"/>
        <v>COMPLY</v>
      </c>
      <c r="BI764" t="e">
        <f>VLOOKUP(H764,Sheet2!$A$1:$B$270,2,FALSE)</f>
        <v>#N/A</v>
      </c>
    </row>
    <row r="765" spans="1:61">
      <c r="A765">
        <v>874</v>
      </c>
      <c r="B765">
        <v>1002565698</v>
      </c>
      <c r="C765">
        <v>3</v>
      </c>
      <c r="D765" t="s">
        <v>45</v>
      </c>
      <c r="E765">
        <v>5</v>
      </c>
      <c r="F765" t="s">
        <v>210</v>
      </c>
      <c r="G765" t="s">
        <v>112</v>
      </c>
      <c r="H765" t="s">
        <v>263</v>
      </c>
      <c r="I765" t="s">
        <v>212</v>
      </c>
      <c r="J765" t="s">
        <v>213</v>
      </c>
      <c r="K765" t="s">
        <v>149</v>
      </c>
      <c r="M765" t="s">
        <v>76</v>
      </c>
      <c r="N765" t="s">
        <v>215</v>
      </c>
      <c r="O765" s="57">
        <v>46266.607476851852</v>
      </c>
      <c r="P765" s="57">
        <v>46266.68209490741</v>
      </c>
      <c r="Q765">
        <v>69376585</v>
      </c>
      <c r="S765">
        <v>172601797534</v>
      </c>
      <c r="T765" t="s">
        <v>921</v>
      </c>
      <c r="U765" t="s">
        <v>922</v>
      </c>
      <c r="V765" t="s">
        <v>1462</v>
      </c>
      <c r="Z765">
        <v>116.11380029999999</v>
      </c>
      <c r="AA765">
        <v>-8.6038099999999993</v>
      </c>
      <c r="AB765" t="s">
        <v>958</v>
      </c>
      <c r="AC765" t="s">
        <v>225</v>
      </c>
      <c r="AL765" t="s">
        <v>217</v>
      </c>
      <c r="AM765" t="s">
        <v>1463</v>
      </c>
      <c r="AN765" t="s">
        <v>6</v>
      </c>
      <c r="AO765" s="57">
        <v>46031.611076388886</v>
      </c>
      <c r="AR765" t="s">
        <v>218</v>
      </c>
      <c r="AS765" t="s">
        <v>219</v>
      </c>
      <c r="AT765" t="s">
        <v>220</v>
      </c>
      <c r="AU765">
        <v>20260901</v>
      </c>
      <c r="AV765" t="s">
        <v>221</v>
      </c>
      <c r="AW765" t="s">
        <v>598</v>
      </c>
      <c r="AX765" t="s">
        <v>222</v>
      </c>
      <c r="BA765" s="57">
        <v>46266.291666666664</v>
      </c>
      <c r="BB765" t="s">
        <v>1463</v>
      </c>
      <c r="BC765">
        <v>2026</v>
      </c>
      <c r="BD765">
        <v>9</v>
      </c>
      <c r="BE765">
        <v>1</v>
      </c>
      <c r="BF765" s="6">
        <f t="shared" si="33"/>
        <v>46266</v>
      </c>
      <c r="BG765">
        <f t="shared" si="34"/>
        <v>-0.29166666666424135</v>
      </c>
      <c r="BH765" t="str">
        <f t="shared" si="35"/>
        <v>COMPLY</v>
      </c>
      <c r="BI765" t="str">
        <f>VLOOKUP(H765,Sheet2!$A$1:$B$270,2,FALSE)</f>
        <v>MATARAM</v>
      </c>
    </row>
    <row r="766" spans="1:61">
      <c r="A766">
        <v>875</v>
      </c>
      <c r="B766">
        <v>1002564495</v>
      </c>
      <c r="C766">
        <v>3</v>
      </c>
      <c r="D766" t="s">
        <v>55</v>
      </c>
      <c r="E766">
        <v>5</v>
      </c>
      <c r="F766" t="s">
        <v>261</v>
      </c>
      <c r="G766" t="s">
        <v>126</v>
      </c>
      <c r="H766" t="s">
        <v>262</v>
      </c>
      <c r="I766" t="s">
        <v>212</v>
      </c>
      <c r="J766" t="s">
        <v>213</v>
      </c>
      <c r="K766" t="s">
        <v>149</v>
      </c>
      <c r="M766" t="s">
        <v>76</v>
      </c>
      <c r="N766" t="s">
        <v>215</v>
      </c>
      <c r="O766" s="57">
        <v>46266.406087962961</v>
      </c>
      <c r="P766" s="57">
        <v>46266.473483796297</v>
      </c>
      <c r="Q766">
        <v>69359764</v>
      </c>
      <c r="S766">
        <v>152413167896</v>
      </c>
      <c r="T766" t="s">
        <v>860</v>
      </c>
      <c r="U766" t="s">
        <v>1464</v>
      </c>
      <c r="V766" t="s">
        <v>1465</v>
      </c>
      <c r="Z766">
        <v>112.751255</v>
      </c>
      <c r="AA766">
        <v>-7.2597950000000004</v>
      </c>
      <c r="AB766" t="s">
        <v>862</v>
      </c>
      <c r="AC766" t="s">
        <v>216</v>
      </c>
      <c r="AL766" t="s">
        <v>217</v>
      </c>
      <c r="AM766" t="s">
        <v>1466</v>
      </c>
      <c r="AN766" t="s">
        <v>6</v>
      </c>
      <c r="AO766" s="57">
        <v>46031.413310185184</v>
      </c>
      <c r="AR766" t="s">
        <v>218</v>
      </c>
      <c r="AS766" t="s">
        <v>575</v>
      </c>
      <c r="AT766" t="s">
        <v>230</v>
      </c>
      <c r="AU766">
        <v>20260901</v>
      </c>
      <c r="AV766" t="s">
        <v>221</v>
      </c>
      <c r="AW766" t="s">
        <v>545</v>
      </c>
      <c r="AX766" t="s">
        <v>222</v>
      </c>
      <c r="BA766" s="57">
        <v>46266.291666666664</v>
      </c>
      <c r="BB766" t="s">
        <v>1466</v>
      </c>
      <c r="BC766">
        <v>2026</v>
      </c>
      <c r="BD766">
        <v>9</v>
      </c>
      <c r="BE766">
        <v>1</v>
      </c>
      <c r="BF766" s="6">
        <f t="shared" si="33"/>
        <v>46266</v>
      </c>
      <c r="BG766">
        <f t="shared" si="34"/>
        <v>-0.29166666666424135</v>
      </c>
      <c r="BH766" t="str">
        <f t="shared" si="35"/>
        <v>COMPLY</v>
      </c>
      <c r="BI766" t="str">
        <f>VLOOKUP(H766,Sheet2!$A$1:$B$270,2,FALSE)</f>
        <v>SURABAYA SELATAN</v>
      </c>
    </row>
    <row r="767" spans="1:61">
      <c r="A767">
        <v>876</v>
      </c>
      <c r="B767">
        <v>1002566276</v>
      </c>
      <c r="C767">
        <v>3</v>
      </c>
      <c r="D767" t="s">
        <v>59</v>
      </c>
      <c r="E767">
        <v>4</v>
      </c>
      <c r="F767" t="s">
        <v>242</v>
      </c>
      <c r="G767" t="s">
        <v>242</v>
      </c>
      <c r="H767" t="s">
        <v>288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46266.693715277775</v>
      </c>
      <c r="P767" s="57">
        <v>46267.598333333335</v>
      </c>
      <c r="Q767">
        <v>69381721</v>
      </c>
      <c r="S767">
        <v>146137147391</v>
      </c>
      <c r="T767" t="s">
        <v>1212</v>
      </c>
      <c r="U767" t="s">
        <v>1213</v>
      </c>
      <c r="V767" t="s">
        <v>1214</v>
      </c>
      <c r="Z767">
        <v>110.31212480000001</v>
      </c>
      <c r="AA767">
        <v>-7.4485051000000002</v>
      </c>
      <c r="AB767" t="s">
        <v>1215</v>
      </c>
      <c r="AC767" t="s">
        <v>236</v>
      </c>
      <c r="AL767" t="s">
        <v>217</v>
      </c>
      <c r="AM767" t="s">
        <v>1216</v>
      </c>
      <c r="AN767" t="s">
        <v>6</v>
      </c>
      <c r="AO767" s="57">
        <v>46031.694467592592</v>
      </c>
      <c r="AP767" s="57">
        <v>46267.541666666664</v>
      </c>
      <c r="AR767" t="s">
        <v>218</v>
      </c>
      <c r="AS767" t="s">
        <v>219</v>
      </c>
      <c r="AT767" t="s">
        <v>230</v>
      </c>
      <c r="AU767">
        <v>20260902</v>
      </c>
      <c r="AV767" t="s">
        <v>221</v>
      </c>
      <c r="AW767" t="s">
        <v>889</v>
      </c>
      <c r="AX767" t="s">
        <v>222</v>
      </c>
      <c r="BA767" s="57">
        <v>46267.541666666664</v>
      </c>
      <c r="BB767" t="s">
        <v>1216</v>
      </c>
      <c r="BC767">
        <v>2026</v>
      </c>
      <c r="BD767">
        <v>9</v>
      </c>
      <c r="BE767">
        <v>2</v>
      </c>
      <c r="BF767" s="6">
        <f t="shared" si="33"/>
        <v>46267</v>
      </c>
      <c r="BG767">
        <f t="shared" si="34"/>
        <v>-0.54166666666424135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878</v>
      </c>
      <c r="B768">
        <v>1002565406</v>
      </c>
      <c r="C768">
        <v>3</v>
      </c>
      <c r="D768" t="s">
        <v>38</v>
      </c>
      <c r="E768">
        <v>5</v>
      </c>
      <c r="F768" t="s">
        <v>248</v>
      </c>
      <c r="G768" t="s">
        <v>87</v>
      </c>
      <c r="H768" t="s">
        <v>354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46266.558993055558</v>
      </c>
      <c r="P768" s="57">
        <v>46267.604895833334</v>
      </c>
      <c r="Q768">
        <v>69381495</v>
      </c>
      <c r="S768">
        <v>152707239344</v>
      </c>
      <c r="T768" t="s">
        <v>1217</v>
      </c>
      <c r="U768" t="s">
        <v>1218</v>
      </c>
      <c r="V768" t="s">
        <v>1219</v>
      </c>
      <c r="Z768">
        <v>112.54147330000001</v>
      </c>
      <c r="AA768">
        <v>-7.8921427</v>
      </c>
      <c r="AB768" t="s">
        <v>1220</v>
      </c>
      <c r="AC768" t="s">
        <v>236</v>
      </c>
      <c r="AL768" t="s">
        <v>217</v>
      </c>
      <c r="AM768" t="s">
        <v>1221</v>
      </c>
      <c r="AN768" t="s">
        <v>6</v>
      </c>
      <c r="AO768" s="57">
        <v>46031.569398148145</v>
      </c>
      <c r="AP768" s="57">
        <v>46267.541666666664</v>
      </c>
      <c r="AR768" t="s">
        <v>218</v>
      </c>
      <c r="AS768" t="s">
        <v>87</v>
      </c>
      <c r="AT768" t="s">
        <v>230</v>
      </c>
      <c r="AU768">
        <v>20260902</v>
      </c>
      <c r="AV768" t="s">
        <v>221</v>
      </c>
      <c r="AW768" t="s">
        <v>883</v>
      </c>
      <c r="AX768" t="s">
        <v>222</v>
      </c>
      <c r="BA768" s="57">
        <v>46267.541666666664</v>
      </c>
      <c r="BB768" t="s">
        <v>1221</v>
      </c>
      <c r="BC768">
        <v>2026</v>
      </c>
      <c r="BD768">
        <v>9</v>
      </c>
      <c r="BE768">
        <v>2</v>
      </c>
      <c r="BF768" s="6">
        <f t="shared" si="33"/>
        <v>46267</v>
      </c>
      <c r="BG768">
        <f t="shared" si="34"/>
        <v>-0.54166666666424135</v>
      </c>
      <c r="BH768" t="str">
        <f t="shared" si="35"/>
        <v>COMPLY</v>
      </c>
      <c r="BI768" t="str">
        <f>VLOOKUP(H768,Sheet2!$A$1:$B$270,2,FALSE)</f>
        <v>BATU</v>
      </c>
    </row>
    <row r="769" spans="1:61">
      <c r="A769">
        <v>879</v>
      </c>
      <c r="B769">
        <v>1002565062</v>
      </c>
      <c r="C769">
        <v>3</v>
      </c>
      <c r="D769" t="s">
        <v>45</v>
      </c>
      <c r="E769">
        <v>5</v>
      </c>
      <c r="F769" t="s">
        <v>210</v>
      </c>
      <c r="G769" t="s">
        <v>116</v>
      </c>
      <c r="H769" t="s">
        <v>268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46266.479120370372</v>
      </c>
      <c r="P769" s="57">
        <v>46267.570324074077</v>
      </c>
      <c r="Q769">
        <v>69381411</v>
      </c>
      <c r="S769">
        <v>172604214268</v>
      </c>
      <c r="T769" t="s">
        <v>1222</v>
      </c>
      <c r="U769" t="s">
        <v>2066</v>
      </c>
      <c r="V769" t="s">
        <v>1223</v>
      </c>
      <c r="Z769">
        <v>116.0894498</v>
      </c>
      <c r="AA769">
        <v>-8.4311583999999993</v>
      </c>
      <c r="AB769" t="s">
        <v>1224</v>
      </c>
      <c r="AC769" t="s">
        <v>216</v>
      </c>
      <c r="AL769" t="s">
        <v>217</v>
      </c>
      <c r="AM769" t="s">
        <v>1225</v>
      </c>
      <c r="AN769" t="s">
        <v>6</v>
      </c>
      <c r="AO769" s="57">
        <v>46031.48609953704</v>
      </c>
      <c r="AP769" s="57">
        <v>46268.541666666664</v>
      </c>
      <c r="AR769" t="s">
        <v>218</v>
      </c>
      <c r="AS769" t="s">
        <v>911</v>
      </c>
      <c r="AT769" t="s">
        <v>230</v>
      </c>
      <c r="AU769">
        <v>20260902</v>
      </c>
      <c r="AV769" t="s">
        <v>221</v>
      </c>
      <c r="AW769" t="s">
        <v>831</v>
      </c>
      <c r="AX769" t="s">
        <v>222</v>
      </c>
      <c r="BA769" s="57">
        <v>46268.541666666664</v>
      </c>
      <c r="BB769" t="s">
        <v>1225</v>
      </c>
      <c r="BC769">
        <v>2026</v>
      </c>
      <c r="BD769">
        <v>9</v>
      </c>
      <c r="BE769">
        <v>2</v>
      </c>
      <c r="BF769" s="6">
        <f t="shared" si="33"/>
        <v>46267</v>
      </c>
      <c r="BG769">
        <f t="shared" si="34"/>
        <v>-1.5416666666642413</v>
      </c>
      <c r="BH769" t="str">
        <f t="shared" si="35"/>
        <v>COMPLY</v>
      </c>
      <c r="BI769" t="str">
        <f>VLOOKUP(H769,Sheet2!$A$1:$B$270,2,FALSE)</f>
        <v>SELONG</v>
      </c>
    </row>
    <row r="770" spans="1:61">
      <c r="A770">
        <v>881</v>
      </c>
      <c r="B770">
        <v>1002566521</v>
      </c>
      <c r="C770">
        <v>3</v>
      </c>
      <c r="D770" t="s">
        <v>51</v>
      </c>
      <c r="E770">
        <v>4</v>
      </c>
      <c r="F770" t="s">
        <v>269</v>
      </c>
      <c r="G770" t="s">
        <v>823</v>
      </c>
      <c r="H770" t="s">
        <v>837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46266.824965277781</v>
      </c>
      <c r="P770" s="57">
        <v>46267.564988425926</v>
      </c>
      <c r="Q770">
        <v>69381888</v>
      </c>
      <c r="S770">
        <v>146593115587</v>
      </c>
      <c r="T770" t="s">
        <v>1226</v>
      </c>
      <c r="U770" t="s">
        <v>2067</v>
      </c>
      <c r="V770" t="s">
        <v>1227</v>
      </c>
      <c r="Z770">
        <v>110.768336469944</v>
      </c>
      <c r="AA770">
        <v>-6.72109014731969</v>
      </c>
      <c r="AB770" t="s">
        <v>1228</v>
      </c>
      <c r="AC770" t="s">
        <v>216</v>
      </c>
      <c r="AL770" t="s">
        <v>217</v>
      </c>
      <c r="AM770" t="s">
        <v>1229</v>
      </c>
      <c r="AN770" t="s">
        <v>6</v>
      </c>
      <c r="AO770" s="57">
        <v>46031.829826388886</v>
      </c>
      <c r="AP770" s="57">
        <v>46268.333333333336</v>
      </c>
      <c r="AR770" t="s">
        <v>218</v>
      </c>
      <c r="AS770" t="s">
        <v>918</v>
      </c>
      <c r="AT770" t="s">
        <v>230</v>
      </c>
      <c r="AU770">
        <v>20260902</v>
      </c>
      <c r="AV770" t="s">
        <v>221</v>
      </c>
      <c r="AW770" t="s">
        <v>884</v>
      </c>
      <c r="AX770" t="s">
        <v>222</v>
      </c>
      <c r="BA770" s="57">
        <v>46268.333333333336</v>
      </c>
      <c r="BB770" t="s">
        <v>1229</v>
      </c>
      <c r="BC770">
        <v>2026</v>
      </c>
      <c r="BD770">
        <v>9</v>
      </c>
      <c r="BE770">
        <v>2</v>
      </c>
      <c r="BF770" s="6">
        <f t="shared" ref="BF770:BF833" si="36">DATE(BC770,BD770,BE770)</f>
        <v>46267</v>
      </c>
      <c r="BG770">
        <f t="shared" ref="BG770:BG833" si="37">BF770-BA770</f>
        <v>-1.3333333333357587</v>
      </c>
      <c r="BH770" t="str">
        <f t="shared" ref="BH770:BH833" si="38">IF(BG770=1,"COMPLY",IF(BG770&lt;1,"COMPLY","NOT COMPLY"))</f>
        <v>COMPLY</v>
      </c>
      <c r="BI770" t="e">
        <f>VLOOKUP(H770,Sheet2!$A$1:$B$270,2,FALSE)</f>
        <v>#N/A</v>
      </c>
    </row>
    <row r="771" spans="1:61">
      <c r="A771">
        <v>882</v>
      </c>
      <c r="B771">
        <v>1002566093</v>
      </c>
      <c r="C771">
        <v>3</v>
      </c>
      <c r="D771" t="s">
        <v>55</v>
      </c>
      <c r="E771">
        <v>5</v>
      </c>
      <c r="F771" t="s">
        <v>261</v>
      </c>
      <c r="G771" t="s">
        <v>126</v>
      </c>
      <c r="H771" t="s">
        <v>262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46266.661076388889</v>
      </c>
      <c r="P771" s="57">
        <v>46267.525937500002</v>
      </c>
      <c r="Q771">
        <v>69381678</v>
      </c>
      <c r="S771">
        <v>152413167908</v>
      </c>
      <c r="T771" t="s">
        <v>1235</v>
      </c>
      <c r="U771" t="s">
        <v>1236</v>
      </c>
      <c r="V771" t="s">
        <v>1237</v>
      </c>
      <c r="Z771">
        <v>112.737238658344</v>
      </c>
      <c r="AA771">
        <v>-7.2498527509245596</v>
      </c>
      <c r="AB771" t="s">
        <v>1238</v>
      </c>
      <c r="AC771" t="s">
        <v>216</v>
      </c>
      <c r="AL771" t="s">
        <v>217</v>
      </c>
      <c r="AM771" t="s">
        <v>1120</v>
      </c>
      <c r="AN771" t="s">
        <v>6</v>
      </c>
      <c r="AO771" s="57">
        <v>46031.663206018522</v>
      </c>
      <c r="AP771" s="57">
        <v>46267.625</v>
      </c>
      <c r="AR771" t="s">
        <v>218</v>
      </c>
      <c r="AS771" t="s">
        <v>575</v>
      </c>
      <c r="AT771" t="s">
        <v>230</v>
      </c>
      <c r="AU771">
        <v>20260902</v>
      </c>
      <c r="AV771" t="s">
        <v>221</v>
      </c>
      <c r="AW771" t="s">
        <v>885</v>
      </c>
      <c r="AX771" t="s">
        <v>222</v>
      </c>
      <c r="BA771" s="57">
        <v>46267.625</v>
      </c>
      <c r="BB771" t="s">
        <v>1120</v>
      </c>
      <c r="BC771">
        <v>2026</v>
      </c>
      <c r="BD771">
        <v>9</v>
      </c>
      <c r="BE771">
        <v>2</v>
      </c>
      <c r="BF771" s="6">
        <f t="shared" si="36"/>
        <v>46267</v>
      </c>
      <c r="BG771">
        <f t="shared" si="37"/>
        <v>-0.625</v>
      </c>
      <c r="BH771" t="str">
        <f t="shared" si="38"/>
        <v>COMPLY</v>
      </c>
      <c r="BI771" t="str">
        <f>VLOOKUP(H771,Sheet2!$A$1:$B$270,2,FALSE)</f>
        <v>SURABAYA SELATAN</v>
      </c>
    </row>
    <row r="772" spans="1:61">
      <c r="A772">
        <v>883</v>
      </c>
      <c r="B772">
        <v>1002564164</v>
      </c>
      <c r="C772">
        <v>3</v>
      </c>
      <c r="D772" t="s">
        <v>55</v>
      </c>
      <c r="E772">
        <v>5</v>
      </c>
      <c r="F772" t="s">
        <v>261</v>
      </c>
      <c r="G772" t="s">
        <v>126</v>
      </c>
      <c r="H772" t="s">
        <v>262</v>
      </c>
      <c r="I772" t="s">
        <v>212</v>
      </c>
      <c r="J772" t="s">
        <v>213</v>
      </c>
      <c r="K772" t="s">
        <v>149</v>
      </c>
      <c r="M772" t="s">
        <v>76</v>
      </c>
      <c r="N772" t="s">
        <v>215</v>
      </c>
      <c r="O772" s="57">
        <v>46266.365300925929</v>
      </c>
      <c r="P772" s="57">
        <v>46266.455138888887</v>
      </c>
      <c r="Q772">
        <v>69379119</v>
      </c>
      <c r="S772">
        <v>152413167888</v>
      </c>
      <c r="T772" t="s">
        <v>984</v>
      </c>
      <c r="U772" t="s">
        <v>1037</v>
      </c>
      <c r="V772" t="s">
        <v>1467</v>
      </c>
      <c r="Z772">
        <v>112.7345</v>
      </c>
      <c r="AA772">
        <v>-7.2671000000000001</v>
      </c>
      <c r="AB772" t="s">
        <v>985</v>
      </c>
      <c r="AC772" t="s">
        <v>229</v>
      </c>
      <c r="AL772" t="s">
        <v>217</v>
      </c>
      <c r="AM772" t="s">
        <v>1036</v>
      </c>
      <c r="AN772" t="s">
        <v>6</v>
      </c>
      <c r="AO772" s="57">
        <v>46031.37159722222</v>
      </c>
      <c r="AR772" t="s">
        <v>218</v>
      </c>
      <c r="AS772" t="s">
        <v>575</v>
      </c>
      <c r="AT772" t="s">
        <v>230</v>
      </c>
      <c r="AU772">
        <v>20260901</v>
      </c>
      <c r="AV772" t="s">
        <v>221</v>
      </c>
      <c r="AW772" t="s">
        <v>545</v>
      </c>
      <c r="AX772" t="s">
        <v>222</v>
      </c>
      <c r="BA772" s="57">
        <v>46266.291666666664</v>
      </c>
      <c r="BB772" t="s">
        <v>1036</v>
      </c>
      <c r="BC772">
        <v>2026</v>
      </c>
      <c r="BD772">
        <v>9</v>
      </c>
      <c r="BE772">
        <v>1</v>
      </c>
      <c r="BF772" s="6">
        <f t="shared" si="36"/>
        <v>46266</v>
      </c>
      <c r="BG772">
        <f t="shared" si="37"/>
        <v>-0.29166666666424135</v>
      </c>
      <c r="BH772" t="str">
        <f t="shared" si="38"/>
        <v>COMPLY</v>
      </c>
      <c r="BI772" t="str">
        <f>VLOOKUP(H772,Sheet2!$A$1:$B$270,2,FALSE)</f>
        <v>SURABAYA SELATAN</v>
      </c>
    </row>
    <row r="773" spans="1:61">
      <c r="A773">
        <v>884</v>
      </c>
      <c r="B773">
        <v>1002564167</v>
      </c>
      <c r="C773">
        <v>3</v>
      </c>
      <c r="D773" t="s">
        <v>45</v>
      </c>
      <c r="E773">
        <v>5</v>
      </c>
      <c r="F773" t="s">
        <v>210</v>
      </c>
      <c r="G773" t="s">
        <v>112</v>
      </c>
      <c r="H773" t="s">
        <v>263</v>
      </c>
      <c r="I773" t="s">
        <v>212</v>
      </c>
      <c r="J773" t="s">
        <v>213</v>
      </c>
      <c r="K773" t="s">
        <v>149</v>
      </c>
      <c r="M773" t="s">
        <v>76</v>
      </c>
      <c r="N773" t="s">
        <v>215</v>
      </c>
      <c r="O773" s="57">
        <v>46266.365601851852</v>
      </c>
      <c r="P773" s="57">
        <v>46267.406863425924</v>
      </c>
      <c r="Q773">
        <v>69378690</v>
      </c>
      <c r="S773">
        <v>172601797511</v>
      </c>
      <c r="T773" t="s">
        <v>1016</v>
      </c>
      <c r="U773" t="s">
        <v>1397</v>
      </c>
      <c r="V773" t="s">
        <v>1398</v>
      </c>
      <c r="Z773">
        <v>116.0652328</v>
      </c>
      <c r="AA773">
        <v>-8.5082637000000005</v>
      </c>
      <c r="AB773" t="s">
        <v>1017</v>
      </c>
      <c r="AC773" t="s">
        <v>284</v>
      </c>
      <c r="AL773" t="s">
        <v>217</v>
      </c>
      <c r="AM773" t="s">
        <v>1399</v>
      </c>
      <c r="AN773" t="s">
        <v>6</v>
      </c>
      <c r="AO773" s="57">
        <v>46031.37159722222</v>
      </c>
      <c r="AR773" t="s">
        <v>218</v>
      </c>
      <c r="AS773" t="s">
        <v>219</v>
      </c>
      <c r="AT773" t="s">
        <v>230</v>
      </c>
      <c r="AU773">
        <v>20260902</v>
      </c>
      <c r="AV773" t="s">
        <v>221</v>
      </c>
      <c r="AW773" t="s">
        <v>545</v>
      </c>
      <c r="AX773" t="s">
        <v>222</v>
      </c>
      <c r="BA773" s="57">
        <v>46266.291666666664</v>
      </c>
      <c r="BB773" t="s">
        <v>1399</v>
      </c>
      <c r="BC773">
        <v>2026</v>
      </c>
      <c r="BD773">
        <v>9</v>
      </c>
      <c r="BE773">
        <v>2</v>
      </c>
      <c r="BF773" s="6">
        <f t="shared" si="36"/>
        <v>46267</v>
      </c>
      <c r="BG773">
        <f t="shared" si="37"/>
        <v>0.70833333333575865</v>
      </c>
      <c r="BH773" t="str">
        <f t="shared" si="38"/>
        <v>COMPLY</v>
      </c>
      <c r="BI773" t="str">
        <f>VLOOKUP(H773,Sheet2!$A$1:$B$270,2,FALSE)</f>
        <v>MATARAM</v>
      </c>
    </row>
    <row r="774" spans="1:61">
      <c r="A774">
        <v>885</v>
      </c>
      <c r="B774">
        <v>1002565076</v>
      </c>
      <c r="C774">
        <v>3</v>
      </c>
      <c r="D774" t="s">
        <v>51</v>
      </c>
      <c r="E774">
        <v>4</v>
      </c>
      <c r="F774" t="s">
        <v>234</v>
      </c>
      <c r="G774" t="s">
        <v>562</v>
      </c>
      <c r="H774" t="s">
        <v>853</v>
      </c>
      <c r="I774" t="s">
        <v>212</v>
      </c>
      <c r="J774" t="s">
        <v>213</v>
      </c>
      <c r="K774" t="s">
        <v>149</v>
      </c>
      <c r="M774" t="s">
        <v>76</v>
      </c>
      <c r="N774" t="s">
        <v>215</v>
      </c>
      <c r="O774" s="57">
        <v>46266.483472222222</v>
      </c>
      <c r="P774" s="57">
        <v>46266.522685185184</v>
      </c>
      <c r="Q774">
        <v>69365080</v>
      </c>
      <c r="S774">
        <v>142566103555</v>
      </c>
      <c r="T774" t="s">
        <v>877</v>
      </c>
      <c r="U774" t="s">
        <v>1468</v>
      </c>
      <c r="V774" t="s">
        <v>1469</v>
      </c>
      <c r="Z774">
        <v>110.82982891</v>
      </c>
      <c r="AA774">
        <v>-7.5508999330000002</v>
      </c>
      <c r="AB774" t="s">
        <v>878</v>
      </c>
      <c r="AC774" t="s">
        <v>285</v>
      </c>
      <c r="AL774" t="s">
        <v>217</v>
      </c>
      <c r="AM774" t="s">
        <v>1470</v>
      </c>
      <c r="AN774" t="s">
        <v>6</v>
      </c>
      <c r="AO774" s="57">
        <v>46031.48609953704</v>
      </c>
      <c r="AR774" t="s">
        <v>218</v>
      </c>
      <c r="AS774" t="s">
        <v>913</v>
      </c>
      <c r="AT774" t="s">
        <v>230</v>
      </c>
      <c r="AU774">
        <v>20260901</v>
      </c>
      <c r="AV774" t="s">
        <v>221</v>
      </c>
      <c r="AW774" t="s">
        <v>545</v>
      </c>
      <c r="AX774" t="s">
        <v>222</v>
      </c>
      <c r="BA774" s="57">
        <v>46266.291666666664</v>
      </c>
      <c r="BB774" t="s">
        <v>1470</v>
      </c>
      <c r="BC774">
        <v>2026</v>
      </c>
      <c r="BD774">
        <v>9</v>
      </c>
      <c r="BE774">
        <v>1</v>
      </c>
      <c r="BF774" s="6">
        <f t="shared" si="36"/>
        <v>46266</v>
      </c>
      <c r="BG774">
        <f t="shared" si="37"/>
        <v>-0.29166666666424135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886</v>
      </c>
      <c r="B775">
        <v>1002565865</v>
      </c>
      <c r="C775">
        <v>3</v>
      </c>
      <c r="D775" t="s">
        <v>38</v>
      </c>
      <c r="E775">
        <v>5</v>
      </c>
      <c r="F775" t="s">
        <v>90</v>
      </c>
      <c r="G775" t="s">
        <v>90</v>
      </c>
      <c r="H775" t="s">
        <v>458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46266.633310185185</v>
      </c>
      <c r="P775" s="57">
        <v>46267.482071759259</v>
      </c>
      <c r="Q775">
        <v>69381655</v>
      </c>
      <c r="S775">
        <v>152652205004</v>
      </c>
      <c r="T775" t="s">
        <v>1243</v>
      </c>
      <c r="U775" t="s">
        <v>1244</v>
      </c>
      <c r="V775" t="s">
        <v>1245</v>
      </c>
      <c r="Z775">
        <v>112.105591</v>
      </c>
      <c r="AA775">
        <v>-7.6803629999999998</v>
      </c>
      <c r="AB775" t="s">
        <v>1246</v>
      </c>
      <c r="AC775" t="s">
        <v>236</v>
      </c>
      <c r="AL775" t="s">
        <v>217</v>
      </c>
      <c r="AM775" t="s">
        <v>1247</v>
      </c>
      <c r="AN775" t="s">
        <v>6</v>
      </c>
      <c r="AO775" s="57">
        <v>46031.642361111109</v>
      </c>
      <c r="AP775" s="57">
        <v>46267.541666666664</v>
      </c>
      <c r="AR775" t="s">
        <v>218</v>
      </c>
      <c r="AS775" t="s">
        <v>304</v>
      </c>
      <c r="AT775" t="s">
        <v>230</v>
      </c>
      <c r="AU775">
        <v>20260902</v>
      </c>
      <c r="AV775" t="s">
        <v>221</v>
      </c>
      <c r="AW775" t="s">
        <v>881</v>
      </c>
      <c r="AX775" t="s">
        <v>222</v>
      </c>
      <c r="BA775" s="57">
        <v>46267.541666666664</v>
      </c>
      <c r="BB775" t="s">
        <v>1247</v>
      </c>
      <c r="BC775">
        <v>2026</v>
      </c>
      <c r="BD775">
        <v>9</v>
      </c>
      <c r="BE775">
        <v>2</v>
      </c>
      <c r="BF775" s="6">
        <f t="shared" si="36"/>
        <v>46267</v>
      </c>
      <c r="BG775">
        <f t="shared" si="37"/>
        <v>-0.54166666666424135</v>
      </c>
      <c r="BH775" t="str">
        <f t="shared" si="38"/>
        <v>COMPLY</v>
      </c>
      <c r="BI775" t="str">
        <f>VLOOKUP(H775,Sheet2!$A$1:$B$270,2,FALSE)</f>
        <v>KEDIRI</v>
      </c>
    </row>
    <row r="776" spans="1:61">
      <c r="A776">
        <v>887</v>
      </c>
      <c r="B776">
        <v>1002565915</v>
      </c>
      <c r="C776">
        <v>3</v>
      </c>
      <c r="D776" t="s">
        <v>45</v>
      </c>
      <c r="E776">
        <v>5</v>
      </c>
      <c r="F776" t="s">
        <v>113</v>
      </c>
      <c r="G776" t="s">
        <v>113</v>
      </c>
      <c r="H776" t="s">
        <v>408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46266.640243055554</v>
      </c>
      <c r="P776" s="57">
        <v>46269.723229166666</v>
      </c>
      <c r="Q776">
        <v>69381663</v>
      </c>
      <c r="S776">
        <v>172502311690</v>
      </c>
      <c r="T776" t="s">
        <v>1248</v>
      </c>
      <c r="U776" t="s">
        <v>1249</v>
      </c>
      <c r="V776" t="s">
        <v>1250</v>
      </c>
      <c r="Z776">
        <v>123.60230300000001</v>
      </c>
      <c r="AA776">
        <v>-10.182314999999999</v>
      </c>
      <c r="AB776" t="s">
        <v>1251</v>
      </c>
      <c r="AC776" t="s">
        <v>236</v>
      </c>
      <c r="AL776" t="s">
        <v>217</v>
      </c>
      <c r="AM776" t="s">
        <v>1252</v>
      </c>
      <c r="AN776" t="s">
        <v>6</v>
      </c>
      <c r="AO776" s="57">
        <v>46031.642361111109</v>
      </c>
      <c r="AP776" s="57">
        <v>46267.541666666664</v>
      </c>
      <c r="AR776" t="s">
        <v>218</v>
      </c>
      <c r="AS776" t="s">
        <v>113</v>
      </c>
      <c r="AT776" t="s">
        <v>230</v>
      </c>
      <c r="AU776">
        <v>20260904</v>
      </c>
      <c r="AV776" t="s">
        <v>221</v>
      </c>
      <c r="AW776" t="s">
        <v>885</v>
      </c>
      <c r="AX776" t="s">
        <v>222</v>
      </c>
      <c r="BA776" s="57">
        <v>46267.541666666664</v>
      </c>
      <c r="BB776" t="s">
        <v>1252</v>
      </c>
      <c r="BC776">
        <v>2026</v>
      </c>
      <c r="BD776">
        <v>9</v>
      </c>
      <c r="BE776">
        <v>4</v>
      </c>
      <c r="BF776" s="6">
        <f t="shared" si="36"/>
        <v>46269</v>
      </c>
      <c r="BG776">
        <f t="shared" si="37"/>
        <v>1.4583333333357587</v>
      </c>
      <c r="BH776" t="str">
        <f t="shared" si="38"/>
        <v>NOT COMPLY</v>
      </c>
      <c r="BI776" t="str">
        <f>VLOOKUP(H776,Sheet2!$A$1:$B$270,2,FALSE)</f>
        <v>KUPANG</v>
      </c>
    </row>
    <row r="777" spans="1:61">
      <c r="A777">
        <v>888</v>
      </c>
      <c r="B777">
        <v>1002566411</v>
      </c>
      <c r="C777">
        <v>3</v>
      </c>
      <c r="D777" t="s">
        <v>49</v>
      </c>
      <c r="E777">
        <v>4</v>
      </c>
      <c r="F777" t="s">
        <v>245</v>
      </c>
      <c r="G777" t="s">
        <v>246</v>
      </c>
      <c r="H777" t="s">
        <v>834</v>
      </c>
      <c r="I777" t="s">
        <v>212</v>
      </c>
      <c r="J777" t="s">
        <v>213</v>
      </c>
      <c r="K777" t="s">
        <v>149</v>
      </c>
      <c r="M777" t="s">
        <v>76</v>
      </c>
      <c r="N777" t="s">
        <v>215</v>
      </c>
      <c r="O777" s="57">
        <v>46266.733587962961</v>
      </c>
      <c r="P777" s="57">
        <v>46266.763611111113</v>
      </c>
      <c r="Q777">
        <v>69379981</v>
      </c>
      <c r="S777">
        <v>142410346458</v>
      </c>
      <c r="T777" t="s">
        <v>993</v>
      </c>
      <c r="U777" t="s">
        <v>1471</v>
      </c>
      <c r="V777" t="s">
        <v>1472</v>
      </c>
      <c r="Z777">
        <v>110.57664844999999</v>
      </c>
      <c r="AA777">
        <v>-7.0446439280000002</v>
      </c>
      <c r="AB777" t="s">
        <v>994</v>
      </c>
      <c r="AC777" t="s">
        <v>216</v>
      </c>
      <c r="AL777" t="s">
        <v>217</v>
      </c>
      <c r="AM777" t="s">
        <v>1473</v>
      </c>
      <c r="AN777" t="s">
        <v>6</v>
      </c>
      <c r="AO777" s="57">
        <v>46031.736030092594</v>
      </c>
      <c r="AR777" t="s">
        <v>218</v>
      </c>
      <c r="AS777" t="s">
        <v>910</v>
      </c>
      <c r="AT777" t="s">
        <v>230</v>
      </c>
      <c r="AU777">
        <v>20260901</v>
      </c>
      <c r="AV777" t="s">
        <v>221</v>
      </c>
      <c r="AW777" t="s">
        <v>578</v>
      </c>
      <c r="AX777" t="s">
        <v>222</v>
      </c>
      <c r="BA777" s="57">
        <v>46266.291666666664</v>
      </c>
      <c r="BB777" t="s">
        <v>1473</v>
      </c>
      <c r="BC777">
        <v>2026</v>
      </c>
      <c r="BD777">
        <v>9</v>
      </c>
      <c r="BE777">
        <v>1</v>
      </c>
      <c r="BF777" s="6">
        <f t="shared" si="36"/>
        <v>46266</v>
      </c>
      <c r="BG777">
        <f t="shared" si="37"/>
        <v>-0.29166666666424135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889</v>
      </c>
      <c r="B778">
        <v>1002565896</v>
      </c>
      <c r="C778">
        <v>3</v>
      </c>
      <c r="D778" t="s">
        <v>38</v>
      </c>
      <c r="E778">
        <v>5</v>
      </c>
      <c r="F778" t="s">
        <v>90</v>
      </c>
      <c r="G778" t="s">
        <v>93</v>
      </c>
      <c r="H778" t="s">
        <v>296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46266.638148148151</v>
      </c>
      <c r="P778" s="57">
        <v>46268.633715277778</v>
      </c>
      <c r="Q778">
        <v>69381667</v>
      </c>
      <c r="S778">
        <v>152611229998</v>
      </c>
      <c r="T778" t="s">
        <v>1253</v>
      </c>
      <c r="U778" t="s">
        <v>1254</v>
      </c>
      <c r="V778" t="s">
        <v>1255</v>
      </c>
      <c r="Z778">
        <v>111.838794909417</v>
      </c>
      <c r="AA778">
        <v>-7.5491190295066302</v>
      </c>
      <c r="AB778" t="s">
        <v>1256</v>
      </c>
      <c r="AC778" t="s">
        <v>216</v>
      </c>
      <c r="AL778" t="s">
        <v>217</v>
      </c>
      <c r="AM778" t="s">
        <v>1257</v>
      </c>
      <c r="AN778" t="s">
        <v>6</v>
      </c>
      <c r="AO778" s="57">
        <v>46031.642361111109</v>
      </c>
      <c r="AP778" s="57">
        <v>46267.541666666664</v>
      </c>
      <c r="AR778" t="s">
        <v>218</v>
      </c>
      <c r="AS778" t="s">
        <v>219</v>
      </c>
      <c r="AT778" t="s">
        <v>230</v>
      </c>
      <c r="AU778">
        <v>20260903</v>
      </c>
      <c r="AV778" t="s">
        <v>221</v>
      </c>
      <c r="AW778" t="s">
        <v>882</v>
      </c>
      <c r="AX778" t="s">
        <v>222</v>
      </c>
      <c r="BA778" s="57">
        <v>46267.541666666664</v>
      </c>
      <c r="BB778" t="s">
        <v>1257</v>
      </c>
      <c r="BC778">
        <v>2026</v>
      </c>
      <c r="BD778">
        <v>9</v>
      </c>
      <c r="BE778">
        <v>3</v>
      </c>
      <c r="BF778" s="6">
        <f t="shared" si="36"/>
        <v>46268</v>
      </c>
      <c r="BG778">
        <f t="shared" si="37"/>
        <v>0.45833333333575865</v>
      </c>
      <c r="BH778" t="str">
        <f t="shared" si="38"/>
        <v>COMPLY</v>
      </c>
      <c r="BI778" t="str">
        <f>VLOOKUP(H778,Sheet2!$A$1:$B$270,2,FALSE)</f>
        <v>NGANJUK</v>
      </c>
    </row>
    <row r="779" spans="1:61">
      <c r="A779">
        <v>891</v>
      </c>
      <c r="B779">
        <v>1002564644</v>
      </c>
      <c r="C779">
        <v>3</v>
      </c>
      <c r="D779" t="s">
        <v>59</v>
      </c>
      <c r="E779">
        <v>4</v>
      </c>
      <c r="F779" t="s">
        <v>223</v>
      </c>
      <c r="G779" t="s">
        <v>314</v>
      </c>
      <c r="H779" t="s">
        <v>868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46266.424953703703</v>
      </c>
      <c r="P779" s="57">
        <v>46267.703217592592</v>
      </c>
      <c r="Q779">
        <v>69381281</v>
      </c>
      <c r="S779">
        <v>143395109404</v>
      </c>
      <c r="T779" t="s">
        <v>1258</v>
      </c>
      <c r="U779" t="s">
        <v>2068</v>
      </c>
      <c r="V779" t="s">
        <v>1259</v>
      </c>
      <c r="Z779">
        <v>109.431105022954</v>
      </c>
      <c r="AA779">
        <v>-7.4626980231590299</v>
      </c>
      <c r="AB779" t="s">
        <v>1260</v>
      </c>
      <c r="AC779" t="s">
        <v>236</v>
      </c>
      <c r="AL779" t="s">
        <v>217</v>
      </c>
      <c r="AM779" t="s">
        <v>1261</v>
      </c>
      <c r="AN779" t="s">
        <v>6</v>
      </c>
      <c r="AO779" s="57">
        <v>46031.434351851851</v>
      </c>
      <c r="AP779" s="57">
        <v>46268.625</v>
      </c>
      <c r="AR779" t="s">
        <v>218</v>
      </c>
      <c r="AS779" t="s">
        <v>917</v>
      </c>
      <c r="AT779" t="s">
        <v>230</v>
      </c>
      <c r="AU779">
        <v>20260902</v>
      </c>
      <c r="AV779" t="s">
        <v>221</v>
      </c>
      <c r="AW779" t="s">
        <v>887</v>
      </c>
      <c r="AX779" t="s">
        <v>222</v>
      </c>
      <c r="BA779" s="57">
        <v>46268.625</v>
      </c>
      <c r="BB779" t="s">
        <v>1261</v>
      </c>
      <c r="BC779">
        <v>2026</v>
      </c>
      <c r="BD779">
        <v>9</v>
      </c>
      <c r="BE779">
        <v>2</v>
      </c>
      <c r="BF779" s="6">
        <f t="shared" si="36"/>
        <v>46267</v>
      </c>
      <c r="BG779">
        <f t="shared" si="37"/>
        <v>-1.625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892</v>
      </c>
      <c r="B780">
        <v>1002565046</v>
      </c>
      <c r="C780">
        <v>3</v>
      </c>
      <c r="D780" t="s">
        <v>49</v>
      </c>
      <c r="E780">
        <v>4</v>
      </c>
      <c r="F780" t="s">
        <v>245</v>
      </c>
      <c r="G780" t="s">
        <v>246</v>
      </c>
      <c r="H780" t="s">
        <v>832</v>
      </c>
      <c r="I780" t="s">
        <v>212</v>
      </c>
      <c r="J780" t="s">
        <v>213</v>
      </c>
      <c r="K780" t="s">
        <v>149</v>
      </c>
      <c r="L780" t="s">
        <v>214</v>
      </c>
      <c r="M780" t="s">
        <v>76</v>
      </c>
      <c r="N780" t="s">
        <v>215</v>
      </c>
      <c r="O780" s="57">
        <v>46266.477048611108</v>
      </c>
      <c r="P780" s="57">
        <v>46267.649386574078</v>
      </c>
      <c r="Q780">
        <v>69381409</v>
      </c>
      <c r="S780">
        <v>142406122465</v>
      </c>
      <c r="T780" t="s">
        <v>1262</v>
      </c>
      <c r="U780" t="s">
        <v>1263</v>
      </c>
      <c r="V780" t="s">
        <v>1264</v>
      </c>
      <c r="Z780">
        <v>110.437211953103</v>
      </c>
      <c r="AA780">
        <v>-6.9509257691123096</v>
      </c>
      <c r="AB780" t="s">
        <v>1265</v>
      </c>
      <c r="AC780" t="s">
        <v>216</v>
      </c>
      <c r="AL780" t="s">
        <v>217</v>
      </c>
      <c r="AM780" t="s">
        <v>1266</v>
      </c>
      <c r="AN780" t="s">
        <v>6</v>
      </c>
      <c r="AO780" s="57">
        <v>46031.48609953704</v>
      </c>
      <c r="AP780" s="57">
        <v>46267.333333333336</v>
      </c>
      <c r="AR780" t="s">
        <v>218</v>
      </c>
      <c r="AS780" t="s">
        <v>899</v>
      </c>
      <c r="AT780" t="s">
        <v>230</v>
      </c>
      <c r="AU780">
        <v>20260902</v>
      </c>
      <c r="AV780" t="s">
        <v>221</v>
      </c>
      <c r="AW780" t="s">
        <v>886</v>
      </c>
      <c r="AX780" t="s">
        <v>222</v>
      </c>
      <c r="BA780" s="57">
        <v>46267.333333333336</v>
      </c>
      <c r="BB780" t="s">
        <v>1266</v>
      </c>
      <c r="BC780">
        <v>2026</v>
      </c>
      <c r="BD780">
        <v>9</v>
      </c>
      <c r="BE780">
        <v>2</v>
      </c>
      <c r="BF780" s="6">
        <f t="shared" si="36"/>
        <v>46267</v>
      </c>
      <c r="BG780">
        <f t="shared" si="37"/>
        <v>-0.33333333333575865</v>
      </c>
      <c r="BH780" t="str">
        <f t="shared" si="38"/>
        <v>COMPLY</v>
      </c>
      <c r="BI780" t="e">
        <f>VLOOKUP(H780,Sheet2!$A$1:$B$270,2,FALSE)</f>
        <v>#N/A</v>
      </c>
    </row>
    <row r="781" spans="1:61">
      <c r="A781">
        <v>894</v>
      </c>
      <c r="B781">
        <v>1002565053</v>
      </c>
      <c r="C781">
        <v>3</v>
      </c>
      <c r="D781" t="s">
        <v>49</v>
      </c>
      <c r="E781">
        <v>4</v>
      </c>
      <c r="F781" t="s">
        <v>250</v>
      </c>
      <c r="G781" t="s">
        <v>539</v>
      </c>
      <c r="H781" t="s">
        <v>577</v>
      </c>
      <c r="I781" t="s">
        <v>212</v>
      </c>
      <c r="J781" t="s">
        <v>213</v>
      </c>
      <c r="K781" t="s">
        <v>149</v>
      </c>
      <c r="M781" t="s">
        <v>76</v>
      </c>
      <c r="N781" t="s">
        <v>215</v>
      </c>
      <c r="O781" s="57">
        <v>46266.481215277781</v>
      </c>
      <c r="P781" s="57">
        <v>46267.546354166669</v>
      </c>
      <c r="Q781">
        <v>69228573</v>
      </c>
      <c r="S781">
        <v>142214107207</v>
      </c>
      <c r="T781" t="s">
        <v>1098</v>
      </c>
      <c r="U781" t="s">
        <v>959</v>
      </c>
      <c r="V781" t="s">
        <v>1267</v>
      </c>
      <c r="Z781">
        <v>108.9829376</v>
      </c>
      <c r="AA781">
        <v>-6.9595906999999997</v>
      </c>
      <c r="AB781" t="s">
        <v>1268</v>
      </c>
      <c r="AC781" t="s">
        <v>225</v>
      </c>
      <c r="AL781" t="s">
        <v>217</v>
      </c>
      <c r="AM781" t="s">
        <v>1101</v>
      </c>
      <c r="AN781" t="s">
        <v>6</v>
      </c>
      <c r="AO781" s="57">
        <v>46031.48609953704</v>
      </c>
      <c r="AP781" s="57">
        <v>46267.541666666664</v>
      </c>
      <c r="AR781" t="s">
        <v>218</v>
      </c>
      <c r="AS781" t="s">
        <v>908</v>
      </c>
      <c r="AT781" t="s">
        <v>230</v>
      </c>
      <c r="AU781">
        <v>20260902</v>
      </c>
      <c r="AV781" t="s">
        <v>221</v>
      </c>
      <c r="AW781" t="s">
        <v>545</v>
      </c>
      <c r="AX781" t="s">
        <v>222</v>
      </c>
      <c r="BA781" s="57">
        <v>46267.541666666664</v>
      </c>
      <c r="BB781" t="s">
        <v>1101</v>
      </c>
      <c r="BC781">
        <v>2026</v>
      </c>
      <c r="BD781">
        <v>9</v>
      </c>
      <c r="BE781">
        <v>2</v>
      </c>
      <c r="BF781" s="6">
        <f t="shared" si="36"/>
        <v>46267</v>
      </c>
      <c r="BG781">
        <f t="shared" si="37"/>
        <v>-0.54166666666424135</v>
      </c>
      <c r="BH781" t="str">
        <f t="shared" si="38"/>
        <v>COMPLY</v>
      </c>
      <c r="BI781" t="e">
        <f>VLOOKUP(H781,Sheet2!$A$1:$B$270,2,FALSE)</f>
        <v>#N/A</v>
      </c>
    </row>
    <row r="782" spans="1:61">
      <c r="A782">
        <v>895</v>
      </c>
      <c r="B782">
        <v>1002564711</v>
      </c>
      <c r="C782">
        <v>3</v>
      </c>
      <c r="D782" t="s">
        <v>59</v>
      </c>
      <c r="E782">
        <v>4</v>
      </c>
      <c r="F782" t="s">
        <v>549</v>
      </c>
      <c r="G782" t="s">
        <v>582</v>
      </c>
      <c r="H782" t="s">
        <v>835</v>
      </c>
      <c r="I782" t="s">
        <v>212</v>
      </c>
      <c r="J782" t="s">
        <v>213</v>
      </c>
      <c r="K782" t="s">
        <v>149</v>
      </c>
      <c r="L782" t="s">
        <v>214</v>
      </c>
      <c r="M782" t="s">
        <v>76</v>
      </c>
      <c r="N782" t="s">
        <v>215</v>
      </c>
      <c r="O782" s="57">
        <v>46266.433298611111</v>
      </c>
      <c r="P782" s="57">
        <v>46267.598402777781</v>
      </c>
      <c r="Q782">
        <v>69381307</v>
      </c>
      <c r="S782">
        <v>146113147303</v>
      </c>
      <c r="T782" t="s">
        <v>1269</v>
      </c>
      <c r="U782" t="s">
        <v>2069</v>
      </c>
      <c r="V782" t="s">
        <v>1270</v>
      </c>
      <c r="Z782">
        <v>110.38992449135399</v>
      </c>
      <c r="AA782">
        <v>-7.7797019308825099</v>
      </c>
      <c r="AB782" t="s">
        <v>1271</v>
      </c>
      <c r="AC782" t="s">
        <v>236</v>
      </c>
      <c r="AL782" t="s">
        <v>217</v>
      </c>
      <c r="AM782" t="s">
        <v>1272</v>
      </c>
      <c r="AN782" t="s">
        <v>6</v>
      </c>
      <c r="AO782" s="57">
        <v>46031.434351851851</v>
      </c>
      <c r="AP782" s="57">
        <v>46267.541666666664</v>
      </c>
      <c r="AR782" t="s">
        <v>218</v>
      </c>
      <c r="AS782" t="s">
        <v>219</v>
      </c>
      <c r="AT782" t="s">
        <v>230</v>
      </c>
      <c r="AU782">
        <v>20260902</v>
      </c>
      <c r="AV782" t="s">
        <v>221</v>
      </c>
      <c r="AW782" t="s">
        <v>836</v>
      </c>
      <c r="AX782" t="s">
        <v>222</v>
      </c>
      <c r="BA782" s="57">
        <v>46267.541666666664</v>
      </c>
      <c r="BB782" t="s">
        <v>1272</v>
      </c>
      <c r="BC782">
        <v>2026</v>
      </c>
      <c r="BD782">
        <v>9</v>
      </c>
      <c r="BE782">
        <v>2</v>
      </c>
      <c r="BF782" s="6">
        <f t="shared" si="36"/>
        <v>46267</v>
      </c>
      <c r="BG782">
        <f t="shared" si="37"/>
        <v>-0.54166666666424135</v>
      </c>
      <c r="BH782" t="str">
        <f t="shared" si="38"/>
        <v>COMPLY</v>
      </c>
      <c r="BI782" t="e">
        <f>VLOOKUP(H782,Sheet2!$A$1:$B$270,2,FALSE)</f>
        <v>#N/A</v>
      </c>
    </row>
    <row r="783" spans="1:61">
      <c r="A783">
        <v>896</v>
      </c>
      <c r="B783">
        <v>1002565535</v>
      </c>
      <c r="C783">
        <v>3</v>
      </c>
      <c r="D783" t="s">
        <v>51</v>
      </c>
      <c r="E783">
        <v>4</v>
      </c>
      <c r="F783" t="s">
        <v>269</v>
      </c>
      <c r="G783" t="s">
        <v>551</v>
      </c>
      <c r="H783" t="s">
        <v>851</v>
      </c>
      <c r="I783" t="s">
        <v>212</v>
      </c>
      <c r="J783" t="s">
        <v>213</v>
      </c>
      <c r="K783" t="s">
        <v>149</v>
      </c>
      <c r="L783" t="s">
        <v>214</v>
      </c>
      <c r="M783" t="s">
        <v>76</v>
      </c>
      <c r="N783" t="s">
        <v>215</v>
      </c>
      <c r="O783" s="57">
        <v>46266.583287037036</v>
      </c>
      <c r="P783" s="57">
        <v>46267.779097222221</v>
      </c>
      <c r="Q783">
        <v>69381546</v>
      </c>
      <c r="S783">
        <v>142521103415</v>
      </c>
      <c r="T783" t="s">
        <v>1273</v>
      </c>
      <c r="U783" t="s">
        <v>1274</v>
      </c>
      <c r="V783" t="s">
        <v>1275</v>
      </c>
      <c r="Z783">
        <v>110.77288299999999</v>
      </c>
      <c r="AA783">
        <v>-7.0582070000000003</v>
      </c>
      <c r="AB783" t="s">
        <v>1276</v>
      </c>
      <c r="AC783" t="s">
        <v>236</v>
      </c>
      <c r="AL783" t="s">
        <v>217</v>
      </c>
      <c r="AM783" t="s">
        <v>1022</v>
      </c>
      <c r="AN783" t="s">
        <v>6</v>
      </c>
      <c r="AO783" s="57">
        <v>46031.590208333335</v>
      </c>
      <c r="AP783" s="57">
        <v>46267.541666666664</v>
      </c>
      <c r="AR783" t="s">
        <v>218</v>
      </c>
      <c r="AS783" t="s">
        <v>912</v>
      </c>
      <c r="AT783" t="s">
        <v>230</v>
      </c>
      <c r="AU783">
        <v>20260902</v>
      </c>
      <c r="AV783" t="s">
        <v>221</v>
      </c>
      <c r="AW783" t="s">
        <v>886</v>
      </c>
      <c r="AX783" t="s">
        <v>222</v>
      </c>
      <c r="BA783" s="57">
        <v>46267.541666666664</v>
      </c>
      <c r="BB783" t="s">
        <v>1022</v>
      </c>
      <c r="BC783">
        <v>2026</v>
      </c>
      <c r="BD783">
        <v>9</v>
      </c>
      <c r="BE783">
        <v>2</v>
      </c>
      <c r="BF783" s="6">
        <f t="shared" si="36"/>
        <v>46267</v>
      </c>
      <c r="BG783">
        <f t="shared" si="37"/>
        <v>-0.54166666666424135</v>
      </c>
      <c r="BH783" t="str">
        <f t="shared" si="38"/>
        <v>COMPLY</v>
      </c>
      <c r="BI783" t="e">
        <f>VLOOKUP(H783,Sheet2!$A$1:$B$270,2,FALSE)</f>
        <v>#N/A</v>
      </c>
    </row>
    <row r="784" spans="1:61">
      <c r="A784">
        <v>897</v>
      </c>
      <c r="B784">
        <v>1002564963</v>
      </c>
      <c r="C784">
        <v>3</v>
      </c>
      <c r="D784" t="s">
        <v>42</v>
      </c>
      <c r="E784">
        <v>5</v>
      </c>
      <c r="F784" t="s">
        <v>232</v>
      </c>
      <c r="G784" t="s">
        <v>103</v>
      </c>
      <c r="H784" t="s">
        <v>294</v>
      </c>
      <c r="I784" t="s">
        <v>212</v>
      </c>
      <c r="J784" t="s">
        <v>213</v>
      </c>
      <c r="K784" t="s">
        <v>149</v>
      </c>
      <c r="M784" t="s">
        <v>76</v>
      </c>
      <c r="N784" t="s">
        <v>215</v>
      </c>
      <c r="O784" s="57">
        <v>46266.467060185183</v>
      </c>
      <c r="P784" s="57">
        <v>46267.786724537036</v>
      </c>
      <c r="Q784">
        <v>69381370</v>
      </c>
      <c r="S784">
        <v>152319208065</v>
      </c>
      <c r="T784" t="s">
        <v>956</v>
      </c>
      <c r="U784" t="s">
        <v>1277</v>
      </c>
      <c r="V784" t="s">
        <v>1278</v>
      </c>
      <c r="Z784">
        <v>112.3805254</v>
      </c>
      <c r="AA784">
        <v>-7.5600582999999997</v>
      </c>
      <c r="AB784" t="s">
        <v>957</v>
      </c>
      <c r="AC784" t="s">
        <v>587</v>
      </c>
      <c r="AL784" t="s">
        <v>217</v>
      </c>
      <c r="AM784" t="s">
        <v>1279</v>
      </c>
      <c r="AN784" t="s">
        <v>6</v>
      </c>
      <c r="AO784" s="57">
        <v>46031.475810185184</v>
      </c>
      <c r="AP784" s="57">
        <v>46267.458333333336</v>
      </c>
      <c r="AR784" t="s">
        <v>218</v>
      </c>
      <c r="AS784" t="s">
        <v>103</v>
      </c>
      <c r="AT784" t="s">
        <v>230</v>
      </c>
      <c r="AU784">
        <v>20260902</v>
      </c>
      <c r="AV784" t="s">
        <v>221</v>
      </c>
      <c r="AW784" t="s">
        <v>544</v>
      </c>
      <c r="AX784" t="s">
        <v>222</v>
      </c>
      <c r="BA784" s="57">
        <v>46267.458333333336</v>
      </c>
      <c r="BB784" t="s">
        <v>1279</v>
      </c>
      <c r="BC784">
        <v>2026</v>
      </c>
      <c r="BD784">
        <v>9</v>
      </c>
      <c r="BE784">
        <v>2</v>
      </c>
      <c r="BF784" s="6">
        <f t="shared" si="36"/>
        <v>46267</v>
      </c>
      <c r="BG784">
        <f t="shared" si="37"/>
        <v>-0.45833333333575865</v>
      </c>
      <c r="BH784" t="str">
        <f t="shared" si="38"/>
        <v>COMPLY</v>
      </c>
      <c r="BI784" t="str">
        <f>VLOOKUP(H784,Sheet2!$A$1:$B$270,2,FALSE)</f>
        <v>MOJOKERTO</v>
      </c>
    </row>
    <row r="785" spans="1:61">
      <c r="A785">
        <v>898</v>
      </c>
      <c r="B785">
        <v>1002564992</v>
      </c>
      <c r="C785">
        <v>3</v>
      </c>
      <c r="D785" t="s">
        <v>55</v>
      </c>
      <c r="E785">
        <v>5</v>
      </c>
      <c r="F785" t="s">
        <v>261</v>
      </c>
      <c r="G785" t="s">
        <v>122</v>
      </c>
      <c r="H785" t="s">
        <v>347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46266.469409722224</v>
      </c>
      <c r="P785" s="57">
        <v>46267.644861111112</v>
      </c>
      <c r="Q785">
        <v>69381390</v>
      </c>
      <c r="S785">
        <v>152421262549</v>
      </c>
      <c r="T785" t="s">
        <v>1280</v>
      </c>
      <c r="U785" t="s">
        <v>1281</v>
      </c>
      <c r="V785" t="s">
        <v>1282</v>
      </c>
      <c r="Z785">
        <v>112.658372372388</v>
      </c>
      <c r="AA785">
        <v>-7.1551595617720096</v>
      </c>
      <c r="AB785" t="s">
        <v>1283</v>
      </c>
      <c r="AC785" t="s">
        <v>216</v>
      </c>
      <c r="AL785" t="s">
        <v>217</v>
      </c>
      <c r="AM785" t="s">
        <v>1284</v>
      </c>
      <c r="AN785" t="s">
        <v>6</v>
      </c>
      <c r="AO785" s="57">
        <v>46031.475810185184</v>
      </c>
      <c r="AP785" s="57">
        <v>46273.625</v>
      </c>
      <c r="AR785" t="s">
        <v>218</v>
      </c>
      <c r="AS785" t="s">
        <v>122</v>
      </c>
      <c r="AT785" t="s">
        <v>230</v>
      </c>
      <c r="AU785">
        <v>20260902</v>
      </c>
      <c r="AV785" t="s">
        <v>221</v>
      </c>
      <c r="AW785" t="s">
        <v>889</v>
      </c>
      <c r="AX785" t="s">
        <v>222</v>
      </c>
      <c r="BA785" s="57">
        <v>46273.625</v>
      </c>
      <c r="BB785" t="s">
        <v>1284</v>
      </c>
      <c r="BC785">
        <v>2026</v>
      </c>
      <c r="BD785">
        <v>9</v>
      </c>
      <c r="BE785">
        <v>2</v>
      </c>
      <c r="BF785" s="6">
        <f t="shared" si="36"/>
        <v>46267</v>
      </c>
      <c r="BG785">
        <f t="shared" si="37"/>
        <v>-6.625</v>
      </c>
      <c r="BH785" t="str">
        <f t="shared" si="38"/>
        <v>COMPLY</v>
      </c>
      <c r="BI785" t="str">
        <f>VLOOKUP(H785,Sheet2!$A$1:$B$270,2,FALSE)</f>
        <v>GRESIK</v>
      </c>
    </row>
    <row r="786" spans="1:61">
      <c r="A786">
        <v>899</v>
      </c>
      <c r="B786">
        <v>1002565516</v>
      </c>
      <c r="C786">
        <v>3</v>
      </c>
      <c r="D786" t="s">
        <v>42</v>
      </c>
      <c r="E786">
        <v>5</v>
      </c>
      <c r="F786" t="s">
        <v>232</v>
      </c>
      <c r="G786" t="s">
        <v>105</v>
      </c>
      <c r="H786" t="s">
        <v>371</v>
      </c>
      <c r="I786" t="s">
        <v>212</v>
      </c>
      <c r="J786" t="s">
        <v>213</v>
      </c>
      <c r="K786" t="s">
        <v>149</v>
      </c>
      <c r="M786" t="s">
        <v>76</v>
      </c>
      <c r="N786" t="s">
        <v>215</v>
      </c>
      <c r="O786" s="57">
        <v>46266.582187499997</v>
      </c>
      <c r="P786" s="57">
        <v>46266.866608796299</v>
      </c>
      <c r="Q786">
        <v>69381534</v>
      </c>
      <c r="S786">
        <v>152312243354</v>
      </c>
      <c r="T786" t="s">
        <v>1474</v>
      </c>
      <c r="U786" t="s">
        <v>1475</v>
      </c>
      <c r="V786" t="s">
        <v>1476</v>
      </c>
      <c r="Z786">
        <v>112.41749660000001</v>
      </c>
      <c r="AA786">
        <v>-7.4878688000000002</v>
      </c>
      <c r="AB786" t="s">
        <v>1477</v>
      </c>
      <c r="AC786" t="s">
        <v>229</v>
      </c>
      <c r="AL786" t="s">
        <v>217</v>
      </c>
      <c r="AM786" t="s">
        <v>1478</v>
      </c>
      <c r="AN786" t="s">
        <v>6</v>
      </c>
      <c r="AO786" s="57">
        <v>46031.590208333335</v>
      </c>
      <c r="AP786" s="57">
        <v>46267.458333333336</v>
      </c>
      <c r="AR786" t="s">
        <v>218</v>
      </c>
      <c r="AS786" t="s">
        <v>105</v>
      </c>
      <c r="AT786" t="s">
        <v>843</v>
      </c>
      <c r="AU786">
        <v>20260901</v>
      </c>
      <c r="AV786" t="s">
        <v>221</v>
      </c>
      <c r="AW786" t="s">
        <v>566</v>
      </c>
      <c r="AX786" t="s">
        <v>222</v>
      </c>
      <c r="BA786" s="57">
        <v>46267.458333333336</v>
      </c>
      <c r="BB786" t="s">
        <v>1478</v>
      </c>
      <c r="BC786">
        <v>2026</v>
      </c>
      <c r="BD786">
        <v>9</v>
      </c>
      <c r="BE786">
        <v>1</v>
      </c>
      <c r="BF786" s="6">
        <f t="shared" si="36"/>
        <v>46266</v>
      </c>
      <c r="BG786">
        <f t="shared" si="37"/>
        <v>-1.4583333333357587</v>
      </c>
      <c r="BH786" t="str">
        <f t="shared" si="38"/>
        <v>COMPLY</v>
      </c>
      <c r="BI786" t="str">
        <f>VLOOKUP(H786,Sheet2!$A$1:$B$270,2,FALSE)</f>
        <v>MOJOKERTO</v>
      </c>
    </row>
    <row r="787" spans="1:61">
      <c r="A787">
        <v>900</v>
      </c>
      <c r="B787">
        <v>1002565015</v>
      </c>
      <c r="C787">
        <v>3</v>
      </c>
      <c r="D787" t="s">
        <v>59</v>
      </c>
      <c r="E787">
        <v>4</v>
      </c>
      <c r="F787" t="s">
        <v>549</v>
      </c>
      <c r="G787" t="s">
        <v>825</v>
      </c>
      <c r="H787" t="s">
        <v>830</v>
      </c>
      <c r="I787" t="s">
        <v>212</v>
      </c>
      <c r="J787" t="s">
        <v>213</v>
      </c>
      <c r="K787" t="s">
        <v>149</v>
      </c>
      <c r="M787" t="s">
        <v>76</v>
      </c>
      <c r="N787" t="s">
        <v>215</v>
      </c>
      <c r="O787" s="57">
        <v>46266.473043981481</v>
      </c>
      <c r="P787" s="57">
        <v>46267.561319444445</v>
      </c>
      <c r="Q787">
        <v>69381380</v>
      </c>
      <c r="S787">
        <v>146129128456</v>
      </c>
      <c r="T787" t="s">
        <v>1290</v>
      </c>
      <c r="U787" t="s">
        <v>2070</v>
      </c>
      <c r="V787" t="s">
        <v>1291</v>
      </c>
      <c r="Z787">
        <v>110.363086736611</v>
      </c>
      <c r="AA787">
        <v>-7.9457943388721004</v>
      </c>
      <c r="AB787" t="s">
        <v>1292</v>
      </c>
      <c r="AC787" t="s">
        <v>285</v>
      </c>
      <c r="AL787" t="s">
        <v>217</v>
      </c>
      <c r="AM787" t="s">
        <v>1293</v>
      </c>
      <c r="AN787" t="s">
        <v>6</v>
      </c>
      <c r="AO787" s="57">
        <v>46031.475810185184</v>
      </c>
      <c r="AP787" s="57">
        <v>46267.625</v>
      </c>
      <c r="AR787" t="s">
        <v>218</v>
      </c>
      <c r="AS787" t="s">
        <v>219</v>
      </c>
      <c r="AT787" t="s">
        <v>230</v>
      </c>
      <c r="AU787">
        <v>20260902</v>
      </c>
      <c r="AV787" t="s">
        <v>221</v>
      </c>
      <c r="AW787" t="s">
        <v>560</v>
      </c>
      <c r="AX787" t="s">
        <v>222</v>
      </c>
      <c r="BA787" s="57">
        <v>46267.625</v>
      </c>
      <c r="BB787" t="s">
        <v>1293</v>
      </c>
      <c r="BC787">
        <v>2026</v>
      </c>
      <c r="BD787">
        <v>9</v>
      </c>
      <c r="BE787">
        <v>2</v>
      </c>
      <c r="BF787" s="6">
        <f t="shared" si="36"/>
        <v>46267</v>
      </c>
      <c r="BG787">
        <f t="shared" si="37"/>
        <v>-0.625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901</v>
      </c>
      <c r="B788">
        <v>1002565519</v>
      </c>
      <c r="C788">
        <v>3</v>
      </c>
      <c r="D788" t="s">
        <v>49</v>
      </c>
      <c r="E788">
        <v>4</v>
      </c>
      <c r="F788" t="s">
        <v>250</v>
      </c>
      <c r="G788" t="s">
        <v>250</v>
      </c>
      <c r="H788" t="s">
        <v>611</v>
      </c>
      <c r="I788" t="s">
        <v>212</v>
      </c>
      <c r="J788" t="s">
        <v>213</v>
      </c>
      <c r="K788" t="s">
        <v>149</v>
      </c>
      <c r="M788" t="s">
        <v>76</v>
      </c>
      <c r="N788" t="s">
        <v>215</v>
      </c>
      <c r="O788" s="57">
        <v>46266.581041666665</v>
      </c>
      <c r="P788" s="57">
        <v>46266.632071759261</v>
      </c>
      <c r="Q788">
        <v>69380776</v>
      </c>
      <c r="S788">
        <v>146285103905</v>
      </c>
      <c r="T788" t="s">
        <v>1030</v>
      </c>
      <c r="U788" t="s">
        <v>1479</v>
      </c>
      <c r="V788" t="s">
        <v>1480</v>
      </c>
      <c r="Z788">
        <v>109.63218000000001</v>
      </c>
      <c r="AA788">
        <v>-6.9770830000000004</v>
      </c>
      <c r="AB788" t="s">
        <v>1031</v>
      </c>
      <c r="AC788" t="s">
        <v>284</v>
      </c>
      <c r="AL788" t="s">
        <v>217</v>
      </c>
      <c r="AM788" t="s">
        <v>1481</v>
      </c>
      <c r="AN788" t="s">
        <v>6</v>
      </c>
      <c r="AO788" s="57">
        <v>46031.590208333335</v>
      </c>
      <c r="AR788" t="s">
        <v>218</v>
      </c>
      <c r="AS788" t="s">
        <v>898</v>
      </c>
      <c r="AT788" t="s">
        <v>230</v>
      </c>
      <c r="AU788">
        <v>20260901</v>
      </c>
      <c r="AV788" t="s">
        <v>221</v>
      </c>
      <c r="AW788" t="s">
        <v>545</v>
      </c>
      <c r="AX788" t="s">
        <v>222</v>
      </c>
      <c r="BA788" s="57">
        <v>46266.291666666664</v>
      </c>
      <c r="BB788" t="s">
        <v>1481</v>
      </c>
      <c r="BC788">
        <v>2026</v>
      </c>
      <c r="BD788">
        <v>9</v>
      </c>
      <c r="BE788">
        <v>1</v>
      </c>
      <c r="BF788" s="6">
        <f t="shared" si="36"/>
        <v>46266</v>
      </c>
      <c r="BG788">
        <f t="shared" si="37"/>
        <v>-0.29166666666424135</v>
      </c>
      <c r="BH788" t="str">
        <f t="shared" si="38"/>
        <v>COMPLY</v>
      </c>
      <c r="BI788" t="e">
        <f>VLOOKUP(H788,Sheet2!$A$1:$B$270,2,FALSE)</f>
        <v>#N/A</v>
      </c>
    </row>
    <row r="789" spans="1:61">
      <c r="A789">
        <v>902</v>
      </c>
      <c r="B789">
        <v>1002564987</v>
      </c>
      <c r="C789">
        <v>3</v>
      </c>
      <c r="D789" t="s">
        <v>49</v>
      </c>
      <c r="E789">
        <v>4</v>
      </c>
      <c r="F789" t="s">
        <v>250</v>
      </c>
      <c r="G789" t="s">
        <v>539</v>
      </c>
      <c r="H789" t="s">
        <v>855</v>
      </c>
      <c r="I789" t="s">
        <v>212</v>
      </c>
      <c r="J789" t="s">
        <v>213</v>
      </c>
      <c r="K789" t="s">
        <v>149</v>
      </c>
      <c r="M789" t="s">
        <v>76</v>
      </c>
      <c r="N789" t="s">
        <v>215</v>
      </c>
      <c r="O789" s="57">
        <v>46266.470081018517</v>
      </c>
      <c r="P789" s="57">
        <v>46266.581944444442</v>
      </c>
      <c r="Q789">
        <v>69361764</v>
      </c>
      <c r="S789">
        <v>142204107639</v>
      </c>
      <c r="T789" t="s">
        <v>856</v>
      </c>
      <c r="U789" t="s">
        <v>926</v>
      </c>
      <c r="V789" t="s">
        <v>1482</v>
      </c>
      <c r="Z789">
        <v>108.878922</v>
      </c>
      <c r="AA789">
        <v>-6.8734359999999999</v>
      </c>
      <c r="AB789" t="s">
        <v>869</v>
      </c>
      <c r="AC789" t="s">
        <v>225</v>
      </c>
      <c r="AL789" t="s">
        <v>217</v>
      </c>
      <c r="AM789" t="s">
        <v>1483</v>
      </c>
      <c r="AN789" t="s">
        <v>6</v>
      </c>
      <c r="AO789" s="57">
        <v>46031.475810185184</v>
      </c>
      <c r="AR789" t="s">
        <v>218</v>
      </c>
      <c r="AS789" t="s">
        <v>908</v>
      </c>
      <c r="AT789" t="s">
        <v>230</v>
      </c>
      <c r="AU789">
        <v>20260901</v>
      </c>
      <c r="AV789" t="s">
        <v>221</v>
      </c>
      <c r="AW789" t="s">
        <v>828</v>
      </c>
      <c r="AX789" t="s">
        <v>222</v>
      </c>
      <c r="BA789" s="57">
        <v>46266.291666666664</v>
      </c>
      <c r="BB789" t="s">
        <v>1483</v>
      </c>
      <c r="BC789">
        <v>2026</v>
      </c>
      <c r="BD789">
        <v>9</v>
      </c>
      <c r="BE789">
        <v>1</v>
      </c>
      <c r="BF789" s="6">
        <f t="shared" si="36"/>
        <v>46266</v>
      </c>
      <c r="BG789">
        <f t="shared" si="37"/>
        <v>-0.29166666666424135</v>
      </c>
      <c r="BH789" t="str">
        <f t="shared" si="38"/>
        <v>COMPLY</v>
      </c>
      <c r="BI789" t="e">
        <f>VLOOKUP(H789,Sheet2!$A$1:$B$270,2,FALSE)</f>
        <v>#N/A</v>
      </c>
    </row>
    <row r="790" spans="1:61">
      <c r="A790">
        <v>903</v>
      </c>
      <c r="B790">
        <v>1002565560</v>
      </c>
      <c r="C790">
        <v>3</v>
      </c>
      <c r="D790" t="s">
        <v>51</v>
      </c>
      <c r="E790">
        <v>4</v>
      </c>
      <c r="F790" t="s">
        <v>269</v>
      </c>
      <c r="G790" t="s">
        <v>823</v>
      </c>
      <c r="H790" t="s">
        <v>848</v>
      </c>
      <c r="I790" t="s">
        <v>212</v>
      </c>
      <c r="J790" t="s">
        <v>213</v>
      </c>
      <c r="K790" t="s">
        <v>149</v>
      </c>
      <c r="M790" t="s">
        <v>76</v>
      </c>
      <c r="N790" t="s">
        <v>215</v>
      </c>
      <c r="O790" s="57">
        <v>46266.587812500002</v>
      </c>
      <c r="P790" s="57">
        <v>46266.664224537039</v>
      </c>
      <c r="Q790">
        <v>69379112</v>
      </c>
      <c r="S790">
        <v>142507105445</v>
      </c>
      <c r="T790" t="s">
        <v>1011</v>
      </c>
      <c r="U790" t="s">
        <v>1012</v>
      </c>
      <c r="V790" t="s">
        <v>1484</v>
      </c>
      <c r="Z790">
        <v>110.7289</v>
      </c>
      <c r="AA790">
        <v>-6.5291399999999999</v>
      </c>
      <c r="AB790" t="s">
        <v>1013</v>
      </c>
      <c r="AC790" t="s">
        <v>225</v>
      </c>
      <c r="AL790" t="s">
        <v>217</v>
      </c>
      <c r="AM790" t="s">
        <v>1485</v>
      </c>
      <c r="AN790" t="s">
        <v>6</v>
      </c>
      <c r="AO790" s="57">
        <v>46031.590208333335</v>
      </c>
      <c r="AR790" t="s">
        <v>218</v>
      </c>
      <c r="AS790" t="s">
        <v>219</v>
      </c>
      <c r="AT790" t="s">
        <v>230</v>
      </c>
      <c r="AU790">
        <v>20260901</v>
      </c>
      <c r="AV790" t="s">
        <v>221</v>
      </c>
      <c r="AW790" t="s">
        <v>544</v>
      </c>
      <c r="AX790" t="s">
        <v>222</v>
      </c>
      <c r="BA790" s="57">
        <v>46266.291666666664</v>
      </c>
      <c r="BB790" t="s">
        <v>1485</v>
      </c>
      <c r="BC790">
        <v>2026</v>
      </c>
      <c r="BD790">
        <v>9</v>
      </c>
      <c r="BE790">
        <v>1</v>
      </c>
      <c r="BF790" s="6">
        <f t="shared" si="36"/>
        <v>46266</v>
      </c>
      <c r="BG790">
        <f t="shared" si="37"/>
        <v>-0.29166666666424135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904</v>
      </c>
      <c r="B791">
        <v>1002565555</v>
      </c>
      <c r="C791">
        <v>3</v>
      </c>
      <c r="D791" t="s">
        <v>45</v>
      </c>
      <c r="E791">
        <v>5</v>
      </c>
      <c r="F791" t="s">
        <v>210</v>
      </c>
      <c r="G791" t="s">
        <v>116</v>
      </c>
      <c r="H791" t="s">
        <v>268</v>
      </c>
      <c r="I791" t="s">
        <v>212</v>
      </c>
      <c r="J791" t="s">
        <v>213</v>
      </c>
      <c r="K791" t="s">
        <v>149</v>
      </c>
      <c r="M791" t="s">
        <v>76</v>
      </c>
      <c r="N791" t="s">
        <v>215</v>
      </c>
      <c r="O791" s="57">
        <v>46266.586701388886</v>
      </c>
      <c r="P791" s="57">
        <v>46267.552847222221</v>
      </c>
      <c r="Q791">
        <v>69372556</v>
      </c>
      <c r="S791">
        <v>172604214263</v>
      </c>
      <c r="T791" t="s">
        <v>929</v>
      </c>
      <c r="U791" t="s">
        <v>1400</v>
      </c>
      <c r="V791" t="s">
        <v>1401</v>
      </c>
      <c r="Z791">
        <v>116.0288245</v>
      </c>
      <c r="AA791">
        <v>-8.3446458000000003</v>
      </c>
      <c r="AB791" t="s">
        <v>930</v>
      </c>
      <c r="AC791" t="s">
        <v>229</v>
      </c>
      <c r="AL791" t="s">
        <v>217</v>
      </c>
      <c r="AM791" t="s">
        <v>1402</v>
      </c>
      <c r="AN791" t="s">
        <v>6</v>
      </c>
      <c r="AO791" s="57">
        <v>46031.590208333335</v>
      </c>
      <c r="AR791" t="s">
        <v>218</v>
      </c>
      <c r="AS791" t="s">
        <v>911</v>
      </c>
      <c r="AT791" t="s">
        <v>230</v>
      </c>
      <c r="AU791">
        <v>20260902</v>
      </c>
      <c r="AV791" t="s">
        <v>221</v>
      </c>
      <c r="AW791" t="s">
        <v>567</v>
      </c>
      <c r="AX791" t="s">
        <v>222</v>
      </c>
      <c r="BA791" s="57">
        <v>46266.291666666664</v>
      </c>
      <c r="BB791" t="s">
        <v>1402</v>
      </c>
      <c r="BC791">
        <v>2026</v>
      </c>
      <c r="BD791">
        <v>9</v>
      </c>
      <c r="BE791">
        <v>2</v>
      </c>
      <c r="BF791" s="6">
        <f t="shared" si="36"/>
        <v>46267</v>
      </c>
      <c r="BG791">
        <f t="shared" si="37"/>
        <v>0.70833333333575865</v>
      </c>
      <c r="BH791" t="str">
        <f t="shared" si="38"/>
        <v>COMPLY</v>
      </c>
      <c r="BI791" t="str">
        <f>VLOOKUP(H791,Sheet2!$A$1:$B$270,2,FALSE)</f>
        <v>SELONG</v>
      </c>
    </row>
    <row r="792" spans="1:61">
      <c r="A792">
        <v>905</v>
      </c>
      <c r="B792">
        <v>1002565542</v>
      </c>
      <c r="C792">
        <v>3</v>
      </c>
      <c r="D792" t="s">
        <v>49</v>
      </c>
      <c r="E792">
        <v>4</v>
      </c>
      <c r="F792" t="s">
        <v>250</v>
      </c>
      <c r="G792" t="s">
        <v>250</v>
      </c>
      <c r="H792" t="s">
        <v>611</v>
      </c>
      <c r="I792" t="s">
        <v>212</v>
      </c>
      <c r="J792" t="s">
        <v>213</v>
      </c>
      <c r="K792" t="s">
        <v>149</v>
      </c>
      <c r="M792" t="s">
        <v>76</v>
      </c>
      <c r="N792" t="s">
        <v>215</v>
      </c>
      <c r="O792" s="57">
        <v>46266.584953703707</v>
      </c>
      <c r="P792" s="57">
        <v>46266.643101851849</v>
      </c>
      <c r="Q792">
        <v>69380877</v>
      </c>
      <c r="S792">
        <v>146285103907</v>
      </c>
      <c r="T792" t="s">
        <v>1024</v>
      </c>
      <c r="U792" t="s">
        <v>1479</v>
      </c>
      <c r="V792" t="s">
        <v>1486</v>
      </c>
      <c r="Z792">
        <v>109.63218000000001</v>
      </c>
      <c r="AA792">
        <v>-6.9770830000000004</v>
      </c>
      <c r="AB792" t="s">
        <v>1025</v>
      </c>
      <c r="AC792" t="s">
        <v>284</v>
      </c>
      <c r="AL792" t="s">
        <v>217</v>
      </c>
      <c r="AM792" t="s">
        <v>1487</v>
      </c>
      <c r="AN792" t="s">
        <v>6</v>
      </c>
      <c r="AO792" s="57">
        <v>46031.590208333335</v>
      </c>
      <c r="AR792" t="s">
        <v>218</v>
      </c>
      <c r="AS792" t="s">
        <v>898</v>
      </c>
      <c r="AT792" t="s">
        <v>230</v>
      </c>
      <c r="AU792">
        <v>20260901</v>
      </c>
      <c r="AV792" t="s">
        <v>221</v>
      </c>
      <c r="AW792" t="s">
        <v>545</v>
      </c>
      <c r="AX792" t="s">
        <v>222</v>
      </c>
      <c r="BA792" s="57">
        <v>46266.291666666664</v>
      </c>
      <c r="BB792" t="s">
        <v>1487</v>
      </c>
      <c r="BC792">
        <v>2026</v>
      </c>
      <c r="BD792">
        <v>9</v>
      </c>
      <c r="BE792">
        <v>1</v>
      </c>
      <c r="BF792" s="6">
        <f t="shared" si="36"/>
        <v>46266</v>
      </c>
      <c r="BG792">
        <f t="shared" si="37"/>
        <v>-0.29166666666424135</v>
      </c>
      <c r="BH792" t="str">
        <f t="shared" si="38"/>
        <v>COMPLY</v>
      </c>
      <c r="BI792" t="e">
        <f>VLOOKUP(H792,Sheet2!$A$1:$B$270,2,FALSE)</f>
        <v>#N/A</v>
      </c>
    </row>
    <row r="793" spans="1:61">
      <c r="A793">
        <v>906</v>
      </c>
      <c r="B793">
        <v>1002564957</v>
      </c>
      <c r="C793">
        <v>3</v>
      </c>
      <c r="D793" t="s">
        <v>51</v>
      </c>
      <c r="E793">
        <v>4</v>
      </c>
      <c r="F793" t="s">
        <v>269</v>
      </c>
      <c r="G793" t="s">
        <v>289</v>
      </c>
      <c r="H793" t="s">
        <v>824</v>
      </c>
      <c r="I793" t="s">
        <v>212</v>
      </c>
      <c r="J793" t="s">
        <v>213</v>
      </c>
      <c r="K793" t="s">
        <v>149</v>
      </c>
      <c r="L793" t="s">
        <v>214</v>
      </c>
      <c r="M793" t="s">
        <v>76</v>
      </c>
      <c r="N793" t="s">
        <v>215</v>
      </c>
      <c r="O793" s="57">
        <v>46266.465231481481</v>
      </c>
      <c r="P793" s="57">
        <v>46267.607615740744</v>
      </c>
      <c r="Q793">
        <v>69381386</v>
      </c>
      <c r="S793">
        <v>142551119567</v>
      </c>
      <c r="T793" t="s">
        <v>1150</v>
      </c>
      <c r="U793" t="s">
        <v>1298</v>
      </c>
      <c r="V793" t="s">
        <v>1299</v>
      </c>
      <c r="Z793">
        <v>111.017602</v>
      </c>
      <c r="AA793">
        <v>-6.7608309999999996</v>
      </c>
      <c r="AB793" t="s">
        <v>1300</v>
      </c>
      <c r="AC793" t="s">
        <v>236</v>
      </c>
      <c r="AL793" t="s">
        <v>217</v>
      </c>
      <c r="AM793" t="s">
        <v>1301</v>
      </c>
      <c r="AN793" t="s">
        <v>6</v>
      </c>
      <c r="AO793" s="57">
        <v>46031.475810185184</v>
      </c>
      <c r="AP793" s="57">
        <v>46267.333333333336</v>
      </c>
      <c r="AR793" t="s">
        <v>218</v>
      </c>
      <c r="AS793" t="s">
        <v>219</v>
      </c>
      <c r="AT793" t="s">
        <v>230</v>
      </c>
      <c r="AU793">
        <v>20260902</v>
      </c>
      <c r="AV793" t="s">
        <v>221</v>
      </c>
      <c r="AW793" t="s">
        <v>884</v>
      </c>
      <c r="AX793" t="s">
        <v>222</v>
      </c>
      <c r="BA793" s="57">
        <v>46267.333333333336</v>
      </c>
      <c r="BB793" t="s">
        <v>1301</v>
      </c>
      <c r="BC793">
        <v>2026</v>
      </c>
      <c r="BD793">
        <v>9</v>
      </c>
      <c r="BE793">
        <v>2</v>
      </c>
      <c r="BF793" s="6">
        <f t="shared" si="36"/>
        <v>46267</v>
      </c>
      <c r="BG793">
        <f t="shared" si="37"/>
        <v>-0.33333333333575865</v>
      </c>
      <c r="BH793" t="str">
        <f t="shared" si="38"/>
        <v>COMPLY</v>
      </c>
      <c r="BI793" t="e">
        <f>VLOOKUP(H793,Sheet2!$A$1:$B$270,2,FALSE)</f>
        <v>#N/A</v>
      </c>
    </row>
    <row r="794" spans="1:61">
      <c r="A794">
        <v>907</v>
      </c>
      <c r="B794">
        <v>1002564112</v>
      </c>
      <c r="C794">
        <v>3</v>
      </c>
      <c r="D794" t="s">
        <v>45</v>
      </c>
      <c r="E794">
        <v>5</v>
      </c>
      <c r="F794" t="s">
        <v>210</v>
      </c>
      <c r="G794" t="s">
        <v>110</v>
      </c>
      <c r="H794" t="s">
        <v>445</v>
      </c>
      <c r="I794" t="s">
        <v>212</v>
      </c>
      <c r="J794" t="s">
        <v>213</v>
      </c>
      <c r="K794" t="s">
        <v>149</v>
      </c>
      <c r="M794" t="s">
        <v>76</v>
      </c>
      <c r="N794" t="s">
        <v>215</v>
      </c>
      <c r="O794" s="57">
        <v>46266.355162037034</v>
      </c>
      <c r="P794" s="57">
        <v>46272.474687499998</v>
      </c>
      <c r="Q794">
        <v>69378707</v>
      </c>
      <c r="S794">
        <v>172610305799</v>
      </c>
      <c r="T794" t="s">
        <v>1006</v>
      </c>
      <c r="U794" t="s">
        <v>1403</v>
      </c>
      <c r="V794" t="s">
        <v>1404</v>
      </c>
      <c r="Z794">
        <v>118.9974441</v>
      </c>
      <c r="AA794">
        <v>-8.5741318</v>
      </c>
      <c r="AB794" t="s">
        <v>1007</v>
      </c>
      <c r="AC794" t="s">
        <v>284</v>
      </c>
      <c r="AL794" t="s">
        <v>217</v>
      </c>
      <c r="AM794" t="s">
        <v>1405</v>
      </c>
      <c r="AN794" t="s">
        <v>6</v>
      </c>
      <c r="AO794" s="57">
        <v>46031.361087962963</v>
      </c>
      <c r="AR794" t="s">
        <v>218</v>
      </c>
      <c r="AS794" t="s">
        <v>914</v>
      </c>
      <c r="AT794" t="s">
        <v>230</v>
      </c>
      <c r="AU794">
        <v>20260907</v>
      </c>
      <c r="AV794" t="s">
        <v>221</v>
      </c>
      <c r="AW794" t="s">
        <v>545</v>
      </c>
      <c r="AX794" t="s">
        <v>222</v>
      </c>
      <c r="BA794" s="57">
        <v>46266.291666666664</v>
      </c>
      <c r="BB794" t="s">
        <v>1405</v>
      </c>
      <c r="BC794">
        <v>2026</v>
      </c>
      <c r="BD794">
        <v>9</v>
      </c>
      <c r="BE794">
        <v>7</v>
      </c>
      <c r="BF794" s="6">
        <f t="shared" si="36"/>
        <v>46272</v>
      </c>
      <c r="BG794">
        <f t="shared" si="37"/>
        <v>5.7083333333357587</v>
      </c>
      <c r="BH794" t="str">
        <f t="shared" si="38"/>
        <v>NOT COMPLY</v>
      </c>
      <c r="BI794" t="str">
        <f>VLOOKUP(H794,Sheet2!$A$1:$B$270,2,FALSE)</f>
        <v>BIMA</v>
      </c>
    </row>
    <row r="795" spans="1:61">
      <c r="A795">
        <v>908</v>
      </c>
      <c r="B795">
        <v>1002564132</v>
      </c>
      <c r="C795">
        <v>3</v>
      </c>
      <c r="D795" t="s">
        <v>59</v>
      </c>
      <c r="E795">
        <v>4</v>
      </c>
      <c r="F795" t="s">
        <v>223</v>
      </c>
      <c r="G795" t="s">
        <v>314</v>
      </c>
      <c r="H795" t="s">
        <v>315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46266.358981481484</v>
      </c>
      <c r="P795" s="57">
        <v>46267.703912037039</v>
      </c>
      <c r="Q795">
        <v>69381161</v>
      </c>
      <c r="S795">
        <v>146372103739</v>
      </c>
      <c r="T795" t="s">
        <v>1023</v>
      </c>
      <c r="U795" t="s">
        <v>2071</v>
      </c>
      <c r="V795" t="s">
        <v>1306</v>
      </c>
      <c r="Z795">
        <v>109.77256199999999</v>
      </c>
      <c r="AA795">
        <v>-7.2659840000000004</v>
      </c>
      <c r="AB795" t="s">
        <v>1307</v>
      </c>
      <c r="AC795" t="s">
        <v>236</v>
      </c>
      <c r="AL795" t="s">
        <v>217</v>
      </c>
      <c r="AM795" t="s">
        <v>1308</v>
      </c>
      <c r="AN795" t="s">
        <v>6</v>
      </c>
      <c r="AO795" s="57">
        <v>46031.361087962963</v>
      </c>
      <c r="AP795" s="57">
        <v>46268.333333333336</v>
      </c>
      <c r="AR795" t="s">
        <v>218</v>
      </c>
      <c r="AS795" t="s">
        <v>219</v>
      </c>
      <c r="AT795" t="s">
        <v>230</v>
      </c>
      <c r="AU795">
        <v>20260902</v>
      </c>
      <c r="AV795" t="s">
        <v>221</v>
      </c>
      <c r="AW795" t="s">
        <v>883</v>
      </c>
      <c r="AX795" t="s">
        <v>222</v>
      </c>
      <c r="BA795" s="57">
        <v>46268.333333333336</v>
      </c>
      <c r="BB795" t="s">
        <v>1308</v>
      </c>
      <c r="BC795">
        <v>2026</v>
      </c>
      <c r="BD795">
        <v>9</v>
      </c>
      <c r="BE795">
        <v>2</v>
      </c>
      <c r="BF795" s="6">
        <f t="shared" si="36"/>
        <v>46267</v>
      </c>
      <c r="BG795">
        <f t="shared" si="37"/>
        <v>-1.3333333333357587</v>
      </c>
      <c r="BH795" t="str">
        <f t="shared" si="38"/>
        <v>COMPLY</v>
      </c>
      <c r="BI795" t="e">
        <f>VLOOKUP(H795,Sheet2!$A$1:$B$270,2,FALSE)</f>
        <v>#N/A</v>
      </c>
    </row>
    <row r="796" spans="1:61">
      <c r="A796">
        <v>910</v>
      </c>
      <c r="B796">
        <v>1002565594</v>
      </c>
      <c r="C796">
        <v>3</v>
      </c>
      <c r="D796" t="s">
        <v>45</v>
      </c>
      <c r="E796">
        <v>5</v>
      </c>
      <c r="F796" t="s">
        <v>210</v>
      </c>
      <c r="G796" t="s">
        <v>115</v>
      </c>
      <c r="H796" t="s">
        <v>395</v>
      </c>
      <c r="I796" t="s">
        <v>212</v>
      </c>
      <c r="J796" t="s">
        <v>213</v>
      </c>
      <c r="K796" t="s">
        <v>149</v>
      </c>
      <c r="L796" t="s">
        <v>214</v>
      </c>
      <c r="M796" t="s">
        <v>76</v>
      </c>
      <c r="N796" t="s">
        <v>215</v>
      </c>
      <c r="O796" s="57">
        <v>46266.590231481481</v>
      </c>
      <c r="P796" s="57">
        <v>46270.588391203702</v>
      </c>
      <c r="Q796">
        <v>69381569</v>
      </c>
      <c r="S796">
        <v>172602203033</v>
      </c>
      <c r="T796" t="s">
        <v>1314</v>
      </c>
      <c r="U796" t="s">
        <v>5196</v>
      </c>
      <c r="V796" t="s">
        <v>1315</v>
      </c>
      <c r="Z796">
        <v>116.0745301</v>
      </c>
      <c r="AA796">
        <v>-8.7271529000000001</v>
      </c>
      <c r="AB796" t="s">
        <v>1316</v>
      </c>
      <c r="AC796" t="s">
        <v>216</v>
      </c>
      <c r="AL796" t="s">
        <v>217</v>
      </c>
      <c r="AM796" t="s">
        <v>1317</v>
      </c>
      <c r="AN796" t="s">
        <v>6</v>
      </c>
      <c r="AO796" s="57">
        <v>46031.600787037038</v>
      </c>
      <c r="AP796" s="57">
        <v>46271.333333333336</v>
      </c>
      <c r="AR796" t="s">
        <v>218</v>
      </c>
      <c r="AS796" t="s">
        <v>900</v>
      </c>
      <c r="AT796" t="s">
        <v>230</v>
      </c>
      <c r="AU796">
        <v>20260905</v>
      </c>
      <c r="AV796" t="s">
        <v>221</v>
      </c>
      <c r="AW796" t="s">
        <v>883</v>
      </c>
      <c r="AX796" t="s">
        <v>222</v>
      </c>
      <c r="BA796" s="57">
        <v>46271.333333333336</v>
      </c>
      <c r="BB796" t="s">
        <v>1317</v>
      </c>
      <c r="BC796">
        <v>2026</v>
      </c>
      <c r="BD796">
        <v>9</v>
      </c>
      <c r="BE796">
        <v>5</v>
      </c>
      <c r="BF796" s="6">
        <f t="shared" si="36"/>
        <v>46270</v>
      </c>
      <c r="BG796">
        <f t="shared" si="37"/>
        <v>-1.3333333333357587</v>
      </c>
      <c r="BH796" t="str">
        <f t="shared" si="38"/>
        <v>COMPLY</v>
      </c>
      <c r="BI796" t="str">
        <f>VLOOKUP(H796,Sheet2!$A$1:$B$270,2,FALSE)</f>
        <v>SELONG</v>
      </c>
    </row>
    <row r="797" spans="1:61">
      <c r="A797">
        <v>911</v>
      </c>
      <c r="B797">
        <v>1002565586</v>
      </c>
      <c r="C797">
        <v>3</v>
      </c>
      <c r="D797" t="s">
        <v>42</v>
      </c>
      <c r="E797">
        <v>5</v>
      </c>
      <c r="F797" t="s">
        <v>232</v>
      </c>
      <c r="G797" t="s">
        <v>103</v>
      </c>
      <c r="H797" t="s">
        <v>391</v>
      </c>
      <c r="I797" t="s">
        <v>212</v>
      </c>
      <c r="J797" t="s">
        <v>213</v>
      </c>
      <c r="K797" t="s">
        <v>149</v>
      </c>
      <c r="M797" t="s">
        <v>76</v>
      </c>
      <c r="N797" t="s">
        <v>215</v>
      </c>
      <c r="O797" s="57">
        <v>46266.590694444443</v>
      </c>
      <c r="P797" s="57">
        <v>46266.742638888885</v>
      </c>
      <c r="Q797">
        <v>69381558</v>
      </c>
      <c r="S797">
        <v>152318240210</v>
      </c>
      <c r="T797" t="s">
        <v>1488</v>
      </c>
      <c r="U797" t="s">
        <v>991</v>
      </c>
      <c r="V797" t="s">
        <v>1489</v>
      </c>
      <c r="Z797">
        <v>112.215132</v>
      </c>
      <c r="AA797">
        <v>-7.5832278999999998</v>
      </c>
      <c r="AB797" t="s">
        <v>1490</v>
      </c>
      <c r="AC797" t="s">
        <v>229</v>
      </c>
      <c r="AL797" t="s">
        <v>217</v>
      </c>
      <c r="AM797" t="s">
        <v>1478</v>
      </c>
      <c r="AN797" t="s">
        <v>6</v>
      </c>
      <c r="AO797" s="57">
        <v>46031.600787037038</v>
      </c>
      <c r="AP797" s="57">
        <v>46267.458333333336</v>
      </c>
      <c r="AR797" t="s">
        <v>218</v>
      </c>
      <c r="AS797" t="s">
        <v>103</v>
      </c>
      <c r="AT797" t="s">
        <v>230</v>
      </c>
      <c r="AU797">
        <v>20260901</v>
      </c>
      <c r="AV797" t="s">
        <v>221</v>
      </c>
      <c r="AW797" t="s">
        <v>545</v>
      </c>
      <c r="AX797" t="s">
        <v>222</v>
      </c>
      <c r="BA797" s="57">
        <v>46267.458333333336</v>
      </c>
      <c r="BB797" t="s">
        <v>1478</v>
      </c>
      <c r="BC797">
        <v>2026</v>
      </c>
      <c r="BD797">
        <v>9</v>
      </c>
      <c r="BE797">
        <v>1</v>
      </c>
      <c r="BF797" s="6">
        <f t="shared" si="36"/>
        <v>46266</v>
      </c>
      <c r="BG797">
        <f t="shared" si="37"/>
        <v>-1.4583333333357587</v>
      </c>
      <c r="BH797" t="str">
        <f t="shared" si="38"/>
        <v>COMPLY</v>
      </c>
      <c r="BI797" t="str">
        <f>VLOOKUP(H797,Sheet2!$A$1:$B$270,2,FALSE)</f>
        <v>MOJOKERTO</v>
      </c>
    </row>
    <row r="798" spans="1:61">
      <c r="A798">
        <v>912</v>
      </c>
      <c r="B798">
        <v>1002564319</v>
      </c>
      <c r="C798">
        <v>3</v>
      </c>
      <c r="D798" t="s">
        <v>45</v>
      </c>
      <c r="E798">
        <v>5</v>
      </c>
      <c r="F798" t="s">
        <v>210</v>
      </c>
      <c r="G798" t="s">
        <v>110</v>
      </c>
      <c r="H798" t="s">
        <v>247</v>
      </c>
      <c r="I798" t="s">
        <v>212</v>
      </c>
      <c r="J798" t="s">
        <v>213</v>
      </c>
      <c r="K798" t="s">
        <v>149</v>
      </c>
      <c r="M798" t="s">
        <v>76</v>
      </c>
      <c r="N798" t="s">
        <v>215</v>
      </c>
      <c r="O798" s="57">
        <v>46266.386631944442</v>
      </c>
      <c r="P798" s="57">
        <v>46268.563738425924</v>
      </c>
      <c r="Q798">
        <v>69379683</v>
      </c>
      <c r="S798">
        <v>172616802034</v>
      </c>
      <c r="T798" t="s">
        <v>1002</v>
      </c>
      <c r="U798" t="s">
        <v>1406</v>
      </c>
      <c r="V798" t="s">
        <v>1407</v>
      </c>
      <c r="Z798">
        <v>118.7702972</v>
      </c>
      <c r="AA798">
        <v>-8.4851937</v>
      </c>
      <c r="AB798" t="s">
        <v>1003</v>
      </c>
      <c r="AC798" t="s">
        <v>216</v>
      </c>
      <c r="AL798" t="s">
        <v>217</v>
      </c>
      <c r="AM798" t="s">
        <v>1035</v>
      </c>
      <c r="AN798" t="s">
        <v>6</v>
      </c>
      <c r="AO798" s="57">
        <v>46031.39271990741</v>
      </c>
      <c r="AR798" t="s">
        <v>218</v>
      </c>
      <c r="AS798" t="s">
        <v>219</v>
      </c>
      <c r="AT798" t="s">
        <v>220</v>
      </c>
      <c r="AU798">
        <v>20260903</v>
      </c>
      <c r="AV798" t="s">
        <v>221</v>
      </c>
      <c r="AW798" t="s">
        <v>598</v>
      </c>
      <c r="AX798" t="s">
        <v>222</v>
      </c>
      <c r="BA798" s="57">
        <v>46266.291666666664</v>
      </c>
      <c r="BB798" t="s">
        <v>1035</v>
      </c>
      <c r="BC798">
        <v>2026</v>
      </c>
      <c r="BD798">
        <v>9</v>
      </c>
      <c r="BE798">
        <v>3</v>
      </c>
      <c r="BF798" s="6">
        <f t="shared" si="36"/>
        <v>46268</v>
      </c>
      <c r="BG798">
        <f t="shared" si="37"/>
        <v>1.7083333333357587</v>
      </c>
      <c r="BH798" t="str">
        <f t="shared" si="38"/>
        <v>NOT COMPLY</v>
      </c>
      <c r="BI798" t="str">
        <f>VLOOKUP(H798,Sheet2!$A$1:$B$270,2,FALSE)</f>
        <v>BIMA</v>
      </c>
    </row>
    <row r="799" spans="1:61">
      <c r="A799">
        <v>913</v>
      </c>
      <c r="B799">
        <v>1002564360</v>
      </c>
      <c r="C799">
        <v>3</v>
      </c>
      <c r="D799" t="s">
        <v>55</v>
      </c>
      <c r="E799">
        <v>5</v>
      </c>
      <c r="F799" t="s">
        <v>307</v>
      </c>
      <c r="G799" t="s">
        <v>126</v>
      </c>
      <c r="H799" t="s">
        <v>308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46266.390243055554</v>
      </c>
      <c r="P799" s="57">
        <v>46266.81181712963</v>
      </c>
      <c r="Q799">
        <v>69381215</v>
      </c>
      <c r="S799">
        <v>152320246354</v>
      </c>
      <c r="T799" t="s">
        <v>1491</v>
      </c>
      <c r="U799" t="s">
        <v>1492</v>
      </c>
      <c r="V799" t="s">
        <v>1493</v>
      </c>
      <c r="Z799">
        <v>112.7669856</v>
      </c>
      <c r="AA799">
        <v>-7.2519329999999904</v>
      </c>
      <c r="AB799" t="s">
        <v>1494</v>
      </c>
      <c r="AC799" t="s">
        <v>216</v>
      </c>
      <c r="AL799" t="s">
        <v>217</v>
      </c>
      <c r="AM799" t="s">
        <v>1363</v>
      </c>
      <c r="AN799" t="s">
        <v>6</v>
      </c>
      <c r="AO799" s="57">
        <v>46031.39271990741</v>
      </c>
      <c r="AP799" s="57">
        <v>46267.333333333336</v>
      </c>
      <c r="AR799" t="s">
        <v>218</v>
      </c>
      <c r="AS799" t="s">
        <v>906</v>
      </c>
      <c r="AT799" t="s">
        <v>230</v>
      </c>
      <c r="AU799">
        <v>20260901</v>
      </c>
      <c r="AV799" t="s">
        <v>221</v>
      </c>
      <c r="AW799" t="s">
        <v>885</v>
      </c>
      <c r="AX799" t="s">
        <v>222</v>
      </c>
      <c r="BA799" s="57">
        <v>46267.333333333336</v>
      </c>
      <c r="BB799" t="s">
        <v>1363</v>
      </c>
      <c r="BC799">
        <v>2026</v>
      </c>
      <c r="BD799">
        <v>9</v>
      </c>
      <c r="BE799">
        <v>1</v>
      </c>
      <c r="BF799" s="6">
        <f t="shared" si="36"/>
        <v>46266</v>
      </c>
      <c r="BG799">
        <f t="shared" si="37"/>
        <v>-1.3333333333357587</v>
      </c>
      <c r="BH799" t="str">
        <f t="shared" si="38"/>
        <v>COMPLY</v>
      </c>
      <c r="BI799" t="str">
        <f>VLOOKUP(H799,Sheet2!$A$1:$B$270,2,FALSE)</f>
        <v>SURABAYA SELATAN</v>
      </c>
    </row>
    <row r="800" spans="1:61">
      <c r="A800">
        <v>914</v>
      </c>
      <c r="B800">
        <v>1002564309</v>
      </c>
      <c r="C800">
        <v>3</v>
      </c>
      <c r="D800" t="s">
        <v>42</v>
      </c>
      <c r="E800">
        <v>5</v>
      </c>
      <c r="F800" t="s">
        <v>102</v>
      </c>
      <c r="G800" t="s">
        <v>99</v>
      </c>
      <c r="H800" t="s">
        <v>310</v>
      </c>
      <c r="I800" t="s">
        <v>212</v>
      </c>
      <c r="J800" t="s">
        <v>213</v>
      </c>
      <c r="K800" t="s">
        <v>149</v>
      </c>
      <c r="M800" t="s">
        <v>76</v>
      </c>
      <c r="N800" t="s">
        <v>215</v>
      </c>
      <c r="O800" s="57">
        <v>46266.384236111109</v>
      </c>
      <c r="P800" s="57">
        <v>46266.633935185186</v>
      </c>
      <c r="Q800">
        <v>69381199</v>
      </c>
      <c r="R800">
        <v>3332821587</v>
      </c>
      <c r="S800">
        <v>152503269425</v>
      </c>
      <c r="T800" t="s">
        <v>970</v>
      </c>
      <c r="U800" t="s">
        <v>1020</v>
      </c>
      <c r="V800" t="s">
        <v>1495</v>
      </c>
      <c r="Z800">
        <v>114.3601863</v>
      </c>
      <c r="AA800">
        <v>-8.1830163999999996</v>
      </c>
      <c r="AB800" t="s">
        <v>1021</v>
      </c>
      <c r="AC800" t="s">
        <v>285</v>
      </c>
      <c r="AL800" t="s">
        <v>217</v>
      </c>
      <c r="AM800" t="s">
        <v>1496</v>
      </c>
      <c r="AN800" t="s">
        <v>6</v>
      </c>
      <c r="AO800" s="57">
        <v>46031.39271990741</v>
      </c>
      <c r="AP800" s="57">
        <v>46267.333333333336</v>
      </c>
      <c r="AR800" t="s">
        <v>218</v>
      </c>
      <c r="AS800" t="s">
        <v>99</v>
      </c>
      <c r="AT800" t="s">
        <v>230</v>
      </c>
      <c r="AU800">
        <v>20260901</v>
      </c>
      <c r="AV800" t="s">
        <v>221</v>
      </c>
      <c r="AW800" t="s">
        <v>879</v>
      </c>
      <c r="AX800" t="s">
        <v>222</v>
      </c>
      <c r="BA800" s="57">
        <v>46267.333333333336</v>
      </c>
      <c r="BB800" t="s">
        <v>1496</v>
      </c>
      <c r="BC800">
        <v>2026</v>
      </c>
      <c r="BD800">
        <v>9</v>
      </c>
      <c r="BE800">
        <v>1</v>
      </c>
      <c r="BF800" s="6">
        <f t="shared" si="36"/>
        <v>46266</v>
      </c>
      <c r="BG800">
        <f t="shared" si="37"/>
        <v>-1.3333333333357587</v>
      </c>
      <c r="BH800" t="str">
        <f t="shared" si="38"/>
        <v>COMPLY</v>
      </c>
      <c r="BI800" t="str">
        <f>VLOOKUP(H800,Sheet2!$A$1:$B$270,2,FALSE)</f>
        <v>BANYUWANGI</v>
      </c>
    </row>
    <row r="801" spans="1:61">
      <c r="A801">
        <v>915</v>
      </c>
      <c r="B801">
        <v>1002566447</v>
      </c>
      <c r="C801">
        <v>3</v>
      </c>
      <c r="D801" t="s">
        <v>45</v>
      </c>
      <c r="E801">
        <v>5</v>
      </c>
      <c r="F801" t="s">
        <v>210</v>
      </c>
      <c r="G801" t="s">
        <v>116</v>
      </c>
      <c r="H801" t="s">
        <v>268</v>
      </c>
      <c r="I801" t="s">
        <v>212</v>
      </c>
      <c r="J801" t="s">
        <v>213</v>
      </c>
      <c r="K801" t="s">
        <v>149</v>
      </c>
      <c r="M801" t="s">
        <v>76</v>
      </c>
      <c r="N801" t="s">
        <v>215</v>
      </c>
      <c r="O801" s="57">
        <v>46266.753981481481</v>
      </c>
      <c r="P801" s="57">
        <v>46267.811759259261</v>
      </c>
      <c r="Q801">
        <v>69379616</v>
      </c>
      <c r="S801">
        <v>172604214265</v>
      </c>
      <c r="T801" t="s">
        <v>976</v>
      </c>
      <c r="U801" t="s">
        <v>1408</v>
      </c>
      <c r="V801" t="s">
        <v>1409</v>
      </c>
      <c r="Z801">
        <v>116.389690409748</v>
      </c>
      <c r="AA801">
        <v>-8.2807747139765802</v>
      </c>
      <c r="AB801" t="s">
        <v>977</v>
      </c>
      <c r="AC801" t="s">
        <v>229</v>
      </c>
      <c r="AL801" t="s">
        <v>217</v>
      </c>
      <c r="AM801" t="s">
        <v>1410</v>
      </c>
      <c r="AN801" t="s">
        <v>6</v>
      </c>
      <c r="AO801" s="57">
        <v>46031.756886574076</v>
      </c>
      <c r="AR801" t="s">
        <v>218</v>
      </c>
      <c r="AS801" t="s">
        <v>911</v>
      </c>
      <c r="AT801" t="s">
        <v>230</v>
      </c>
      <c r="AU801">
        <v>20260902</v>
      </c>
      <c r="AV801" t="s">
        <v>221</v>
      </c>
      <c r="AW801" t="s">
        <v>546</v>
      </c>
      <c r="AX801" t="s">
        <v>222</v>
      </c>
      <c r="BA801" s="57">
        <v>46266.291666666664</v>
      </c>
      <c r="BB801" t="s">
        <v>1410</v>
      </c>
      <c r="BC801">
        <v>2026</v>
      </c>
      <c r="BD801">
        <v>9</v>
      </c>
      <c r="BE801">
        <v>2</v>
      </c>
      <c r="BF801" s="6">
        <f t="shared" si="36"/>
        <v>46267</v>
      </c>
      <c r="BG801">
        <f t="shared" si="37"/>
        <v>0.70833333333575865</v>
      </c>
      <c r="BH801" t="str">
        <f t="shared" si="38"/>
        <v>COMPLY</v>
      </c>
      <c r="BI801" t="str">
        <f>VLOOKUP(H801,Sheet2!$A$1:$B$270,2,FALSE)</f>
        <v>SELONG</v>
      </c>
    </row>
    <row r="802" spans="1:61">
      <c r="A802">
        <v>916</v>
      </c>
      <c r="B802">
        <v>1002566441</v>
      </c>
      <c r="C802">
        <v>3</v>
      </c>
      <c r="D802" t="s">
        <v>42</v>
      </c>
      <c r="E802">
        <v>5</v>
      </c>
      <c r="F802" t="s">
        <v>232</v>
      </c>
      <c r="G802" t="s">
        <v>103</v>
      </c>
      <c r="H802" t="s">
        <v>294</v>
      </c>
      <c r="I802" t="s">
        <v>212</v>
      </c>
      <c r="J802" t="s">
        <v>213</v>
      </c>
      <c r="K802" t="s">
        <v>149</v>
      </c>
      <c r="L802" t="s">
        <v>214</v>
      </c>
      <c r="M802" t="s">
        <v>76</v>
      </c>
      <c r="N802" t="s">
        <v>215</v>
      </c>
      <c r="O802" s="57">
        <v>46266.746493055558</v>
      </c>
      <c r="P802" s="57">
        <v>46267.786377314813</v>
      </c>
      <c r="Q802">
        <v>69381848</v>
      </c>
      <c r="S802">
        <v>152319208069</v>
      </c>
      <c r="T802" t="s">
        <v>1060</v>
      </c>
      <c r="U802" t="s">
        <v>1061</v>
      </c>
      <c r="V802" t="s">
        <v>1318</v>
      </c>
      <c r="Z802">
        <v>112.34413499999999</v>
      </c>
      <c r="AA802">
        <v>-7.5706119999999997</v>
      </c>
      <c r="AB802" t="s">
        <v>1319</v>
      </c>
      <c r="AC802" t="s">
        <v>236</v>
      </c>
      <c r="AL802" t="s">
        <v>217</v>
      </c>
      <c r="AM802" t="s">
        <v>1064</v>
      </c>
      <c r="AN802" t="s">
        <v>6</v>
      </c>
      <c r="AO802" s="57">
        <v>46031.756886574076</v>
      </c>
      <c r="AP802" s="57">
        <v>46267.625</v>
      </c>
      <c r="AR802" t="s">
        <v>218</v>
      </c>
      <c r="AS802" t="s">
        <v>103</v>
      </c>
      <c r="AT802" t="s">
        <v>230</v>
      </c>
      <c r="AU802">
        <v>20260902</v>
      </c>
      <c r="AV802" t="s">
        <v>221</v>
      </c>
      <c r="AW802" t="s">
        <v>237</v>
      </c>
      <c r="AX802" t="s">
        <v>222</v>
      </c>
      <c r="BA802" s="57">
        <v>46267.625</v>
      </c>
      <c r="BB802" t="s">
        <v>1064</v>
      </c>
      <c r="BC802">
        <v>2026</v>
      </c>
      <c r="BD802">
        <v>9</v>
      </c>
      <c r="BE802">
        <v>2</v>
      </c>
      <c r="BF802" s="6">
        <f t="shared" si="36"/>
        <v>46267</v>
      </c>
      <c r="BG802">
        <f t="shared" si="37"/>
        <v>-0.625</v>
      </c>
      <c r="BH802" t="str">
        <f t="shared" si="38"/>
        <v>COMPLY</v>
      </c>
      <c r="BI802" t="str">
        <f>VLOOKUP(H802,Sheet2!$A$1:$B$270,2,FALSE)</f>
        <v>MOJOKERTO</v>
      </c>
    </row>
    <row r="803" spans="1:61">
      <c r="A803">
        <v>917</v>
      </c>
      <c r="B803">
        <v>1002566432</v>
      </c>
      <c r="C803">
        <v>3</v>
      </c>
      <c r="D803" t="s">
        <v>38</v>
      </c>
      <c r="E803">
        <v>5</v>
      </c>
      <c r="F803" t="s">
        <v>248</v>
      </c>
      <c r="G803" t="s">
        <v>91</v>
      </c>
      <c r="H803" t="s">
        <v>412</v>
      </c>
      <c r="I803" t="s">
        <v>212</v>
      </c>
      <c r="J803" t="s">
        <v>213</v>
      </c>
      <c r="K803" t="s">
        <v>149</v>
      </c>
      <c r="L803" t="s">
        <v>214</v>
      </c>
      <c r="M803" t="s">
        <v>76</v>
      </c>
      <c r="N803" t="s">
        <v>215</v>
      </c>
      <c r="O803" s="57">
        <v>46266.741631944446</v>
      </c>
      <c r="P803" s="57">
        <v>46267.712534722225</v>
      </c>
      <c r="Q803">
        <v>69381827</v>
      </c>
      <c r="S803">
        <v>152715213304</v>
      </c>
      <c r="T803" t="s">
        <v>1320</v>
      </c>
      <c r="U803" t="s">
        <v>1321</v>
      </c>
      <c r="V803" t="s">
        <v>1322</v>
      </c>
      <c r="Z803">
        <v>112.64369120000001</v>
      </c>
      <c r="AA803">
        <v>-8.1517681999999994</v>
      </c>
      <c r="AB803" t="s">
        <v>1323</v>
      </c>
      <c r="AC803" t="s">
        <v>236</v>
      </c>
      <c r="AL803" t="s">
        <v>217</v>
      </c>
      <c r="AM803" t="s">
        <v>1120</v>
      </c>
      <c r="AN803" t="s">
        <v>6</v>
      </c>
      <c r="AO803" s="57">
        <v>46031.746469907404</v>
      </c>
      <c r="AP803" s="57">
        <v>46267.625</v>
      </c>
      <c r="AR803" t="s">
        <v>218</v>
      </c>
      <c r="AS803" t="s">
        <v>584</v>
      </c>
      <c r="AT803" t="s">
        <v>220</v>
      </c>
      <c r="AU803">
        <v>20260902</v>
      </c>
      <c r="AV803" t="s">
        <v>221</v>
      </c>
      <c r="AW803" t="s">
        <v>880</v>
      </c>
      <c r="AX803" t="s">
        <v>222</v>
      </c>
      <c r="BA803" s="57">
        <v>46267.625</v>
      </c>
      <c r="BB803" t="s">
        <v>1120</v>
      </c>
      <c r="BC803">
        <v>2026</v>
      </c>
      <c r="BD803">
        <v>9</v>
      </c>
      <c r="BE803">
        <v>2</v>
      </c>
      <c r="BF803" s="6">
        <f t="shared" si="36"/>
        <v>46267</v>
      </c>
      <c r="BG803">
        <f t="shared" si="37"/>
        <v>-0.625</v>
      </c>
      <c r="BH803" t="str">
        <f t="shared" si="38"/>
        <v>COMPLY</v>
      </c>
      <c r="BI803" t="str">
        <f>VLOOKUP(H803,Sheet2!$A$1:$B$270,2,FALSE)</f>
        <v>MALANG</v>
      </c>
    </row>
    <row r="804" spans="1:61">
      <c r="A804">
        <v>918</v>
      </c>
      <c r="B804">
        <v>1002566437</v>
      </c>
      <c r="C804">
        <v>3</v>
      </c>
      <c r="D804" t="s">
        <v>49</v>
      </c>
      <c r="E804">
        <v>4</v>
      </c>
      <c r="F804" t="s">
        <v>250</v>
      </c>
      <c r="G804" t="s">
        <v>540</v>
      </c>
      <c r="H804" t="s">
        <v>543</v>
      </c>
      <c r="I804" t="s">
        <v>212</v>
      </c>
      <c r="J804" t="s">
        <v>213</v>
      </c>
      <c r="K804" t="s">
        <v>149</v>
      </c>
      <c r="L804" t="s">
        <v>214</v>
      </c>
      <c r="M804" t="s">
        <v>76</v>
      </c>
      <c r="N804" t="s">
        <v>215</v>
      </c>
      <c r="O804" s="57">
        <v>46266.744398148148</v>
      </c>
      <c r="P804" s="57">
        <v>46267.536354166667</v>
      </c>
      <c r="Q804">
        <v>69381846</v>
      </c>
      <c r="S804">
        <v>142278112752</v>
      </c>
      <c r="T804" t="s">
        <v>995</v>
      </c>
      <c r="U804" t="s">
        <v>996</v>
      </c>
      <c r="V804" t="s">
        <v>1324</v>
      </c>
      <c r="Z804">
        <v>109.45561600000001</v>
      </c>
      <c r="AA804">
        <v>-6.894787</v>
      </c>
      <c r="AB804" t="s">
        <v>1325</v>
      </c>
      <c r="AC804" t="s">
        <v>236</v>
      </c>
      <c r="AL804" t="s">
        <v>217</v>
      </c>
      <c r="AM804" t="s">
        <v>1064</v>
      </c>
      <c r="AN804" t="s">
        <v>6</v>
      </c>
      <c r="AO804" s="57">
        <v>46031.746469907404</v>
      </c>
      <c r="AP804" s="57">
        <v>46267.625</v>
      </c>
      <c r="AR804" t="s">
        <v>218</v>
      </c>
      <c r="AS804" t="s">
        <v>219</v>
      </c>
      <c r="AT804" t="s">
        <v>230</v>
      </c>
      <c r="AU804">
        <v>20260902</v>
      </c>
      <c r="AV804" t="s">
        <v>221</v>
      </c>
      <c r="AW804" t="s">
        <v>574</v>
      </c>
      <c r="AX804" t="s">
        <v>222</v>
      </c>
      <c r="BA804" s="57">
        <v>46267.625</v>
      </c>
      <c r="BB804" t="s">
        <v>1064</v>
      </c>
      <c r="BC804">
        <v>2026</v>
      </c>
      <c r="BD804">
        <v>9</v>
      </c>
      <c r="BE804">
        <v>2</v>
      </c>
      <c r="BF804" s="6">
        <f t="shared" si="36"/>
        <v>46267</v>
      </c>
      <c r="BG804">
        <f t="shared" si="37"/>
        <v>-0.625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919</v>
      </c>
      <c r="B805">
        <v>1002566415</v>
      </c>
      <c r="C805">
        <v>3</v>
      </c>
      <c r="D805" t="s">
        <v>45</v>
      </c>
      <c r="E805">
        <v>5</v>
      </c>
      <c r="F805" t="s">
        <v>210</v>
      </c>
      <c r="G805" t="s">
        <v>115</v>
      </c>
      <c r="H805" t="s">
        <v>395</v>
      </c>
      <c r="I805" t="s">
        <v>212</v>
      </c>
      <c r="J805" t="s">
        <v>213</v>
      </c>
      <c r="K805" t="s">
        <v>149</v>
      </c>
      <c r="M805" t="s">
        <v>76</v>
      </c>
      <c r="N805" t="s">
        <v>215</v>
      </c>
      <c r="O805" s="57">
        <v>46266.735763888886</v>
      </c>
      <c r="P805" s="57">
        <v>46267.395497685182</v>
      </c>
      <c r="Q805">
        <v>69375993</v>
      </c>
      <c r="S805">
        <v>172602202851</v>
      </c>
      <c r="T805" t="s">
        <v>939</v>
      </c>
      <c r="U805" t="s">
        <v>1411</v>
      </c>
      <c r="V805" t="s">
        <v>1412</v>
      </c>
      <c r="Z805">
        <v>116.07763903</v>
      </c>
      <c r="AA805">
        <v>-8.7333719730000006</v>
      </c>
      <c r="AB805" t="s">
        <v>940</v>
      </c>
      <c r="AC805" t="s">
        <v>216</v>
      </c>
      <c r="AL805" t="s">
        <v>217</v>
      </c>
      <c r="AM805" t="s">
        <v>1413</v>
      </c>
      <c r="AN805" t="s">
        <v>6</v>
      </c>
      <c r="AO805" s="57">
        <v>46031.746469907404</v>
      </c>
      <c r="AR805" t="s">
        <v>218</v>
      </c>
      <c r="AS805" t="s">
        <v>900</v>
      </c>
      <c r="AT805" t="s">
        <v>230</v>
      </c>
      <c r="AU805">
        <v>20260902</v>
      </c>
      <c r="AV805" t="s">
        <v>221</v>
      </c>
      <c r="AW805" t="s">
        <v>544</v>
      </c>
      <c r="AX805" t="s">
        <v>222</v>
      </c>
      <c r="BA805" s="57">
        <v>46266.291666666664</v>
      </c>
      <c r="BB805" t="s">
        <v>1413</v>
      </c>
      <c r="BC805">
        <v>2026</v>
      </c>
      <c r="BD805">
        <v>9</v>
      </c>
      <c r="BE805">
        <v>2</v>
      </c>
      <c r="BF805" s="6">
        <f t="shared" si="36"/>
        <v>46267</v>
      </c>
      <c r="BG805">
        <f t="shared" si="37"/>
        <v>0.70833333333575865</v>
      </c>
      <c r="BH805" t="str">
        <f t="shared" si="38"/>
        <v>COMPLY</v>
      </c>
      <c r="BI805" t="str">
        <f>VLOOKUP(H805,Sheet2!$A$1:$B$270,2,FALSE)</f>
        <v>SELONG</v>
      </c>
    </row>
    <row r="806" spans="1:61">
      <c r="A806">
        <v>920</v>
      </c>
      <c r="B806">
        <v>1002564252</v>
      </c>
      <c r="C806">
        <v>3</v>
      </c>
      <c r="D806" t="s">
        <v>42</v>
      </c>
      <c r="E806">
        <v>5</v>
      </c>
      <c r="F806" t="s">
        <v>232</v>
      </c>
      <c r="G806" t="s">
        <v>101</v>
      </c>
      <c r="H806" t="s">
        <v>427</v>
      </c>
      <c r="I806" t="s">
        <v>212</v>
      </c>
      <c r="J806" t="s">
        <v>213</v>
      </c>
      <c r="K806" t="s">
        <v>149</v>
      </c>
      <c r="M806" t="s">
        <v>76</v>
      </c>
      <c r="N806" t="s">
        <v>215</v>
      </c>
      <c r="O806" s="57">
        <v>46266.377754629626</v>
      </c>
      <c r="P806" s="57">
        <v>46266.773368055554</v>
      </c>
      <c r="Q806">
        <v>69381184</v>
      </c>
      <c r="S806">
        <v>152331251329</v>
      </c>
      <c r="T806" t="s">
        <v>1497</v>
      </c>
      <c r="U806" t="s">
        <v>1498</v>
      </c>
      <c r="V806" t="s">
        <v>1499</v>
      </c>
      <c r="Z806">
        <v>112.4996391</v>
      </c>
      <c r="AA806">
        <v>-7.4140965000000003</v>
      </c>
      <c r="AB806" t="s">
        <v>1500</v>
      </c>
      <c r="AC806" t="s">
        <v>229</v>
      </c>
      <c r="AL806" t="s">
        <v>217</v>
      </c>
      <c r="AM806" t="s">
        <v>1501</v>
      </c>
      <c r="AN806" t="s">
        <v>6</v>
      </c>
      <c r="AO806" s="57">
        <v>46031.382175925923</v>
      </c>
      <c r="AP806" s="57">
        <v>46267.333333333336</v>
      </c>
      <c r="AR806" t="s">
        <v>218</v>
      </c>
      <c r="AS806" t="s">
        <v>573</v>
      </c>
      <c r="AT806" t="s">
        <v>230</v>
      </c>
      <c r="AU806">
        <v>20260901</v>
      </c>
      <c r="AV806" t="s">
        <v>221</v>
      </c>
      <c r="AW806" t="s">
        <v>544</v>
      </c>
      <c r="AX806" t="s">
        <v>222</v>
      </c>
      <c r="BA806" s="57">
        <v>46267.333333333336</v>
      </c>
      <c r="BB806" t="s">
        <v>1501</v>
      </c>
      <c r="BC806">
        <v>2026</v>
      </c>
      <c r="BD806">
        <v>9</v>
      </c>
      <c r="BE806">
        <v>1</v>
      </c>
      <c r="BF806" s="6">
        <f t="shared" si="36"/>
        <v>46266</v>
      </c>
      <c r="BG806">
        <f t="shared" si="37"/>
        <v>-1.3333333333357587</v>
      </c>
      <c r="BH806" t="str">
        <f t="shared" si="38"/>
        <v>COMPLY</v>
      </c>
      <c r="BI806" t="str">
        <f>VLOOKUP(H806,Sheet2!$A$1:$B$270,2,FALSE)</f>
        <v>SIDOARJO</v>
      </c>
    </row>
    <row r="807" spans="1:61">
      <c r="A807">
        <v>921</v>
      </c>
      <c r="B807">
        <v>1002564257</v>
      </c>
      <c r="C807">
        <v>3</v>
      </c>
      <c r="D807" t="s">
        <v>49</v>
      </c>
      <c r="E807">
        <v>4</v>
      </c>
      <c r="F807" t="s">
        <v>245</v>
      </c>
      <c r="G807" t="s">
        <v>564</v>
      </c>
      <c r="H807" t="s">
        <v>565</v>
      </c>
      <c r="I807" t="s">
        <v>212</v>
      </c>
      <c r="J807" t="s">
        <v>213</v>
      </c>
      <c r="K807" t="s">
        <v>149</v>
      </c>
      <c r="M807" t="s">
        <v>76</v>
      </c>
      <c r="N807" t="s">
        <v>215</v>
      </c>
      <c r="O807" s="57">
        <v>46266.378287037034</v>
      </c>
      <c r="P807" s="57">
        <v>46266.672581018516</v>
      </c>
      <c r="Q807">
        <v>69379742</v>
      </c>
      <c r="S807">
        <v>142434111557</v>
      </c>
      <c r="T807" t="s">
        <v>1004</v>
      </c>
      <c r="U807" t="s">
        <v>1502</v>
      </c>
      <c r="V807" t="s">
        <v>1503</v>
      </c>
      <c r="Z807">
        <v>110.47078811</v>
      </c>
      <c r="AA807">
        <v>-7.3204740670000001</v>
      </c>
      <c r="AB807" t="s">
        <v>1005</v>
      </c>
      <c r="AC807" t="s">
        <v>216</v>
      </c>
      <c r="AL807" t="s">
        <v>217</v>
      </c>
      <c r="AM807" t="s">
        <v>1504</v>
      </c>
      <c r="AN807" t="s">
        <v>6</v>
      </c>
      <c r="AO807" s="57">
        <v>46031.382175925923</v>
      </c>
      <c r="AR807" t="s">
        <v>218</v>
      </c>
      <c r="AS807" t="s">
        <v>219</v>
      </c>
      <c r="AT807" t="s">
        <v>230</v>
      </c>
      <c r="AU807">
        <v>20260901</v>
      </c>
      <c r="AV807" t="s">
        <v>221</v>
      </c>
      <c r="AW807" t="s">
        <v>544</v>
      </c>
      <c r="AX807" t="s">
        <v>222</v>
      </c>
      <c r="BA807" s="57">
        <v>46266.291666666664</v>
      </c>
      <c r="BB807" t="s">
        <v>1504</v>
      </c>
      <c r="BC807">
        <v>2026</v>
      </c>
      <c r="BD807">
        <v>9</v>
      </c>
      <c r="BE807">
        <v>1</v>
      </c>
      <c r="BF807" s="6">
        <f t="shared" si="36"/>
        <v>46266</v>
      </c>
      <c r="BG807">
        <f t="shared" si="37"/>
        <v>-0.29166666666424135</v>
      </c>
      <c r="BH807" t="str">
        <f t="shared" si="38"/>
        <v>COMPLY</v>
      </c>
      <c r="BI807" t="e">
        <f>VLOOKUP(H807,Sheet2!$A$1:$B$270,2,FALSE)</f>
        <v>#N/A</v>
      </c>
    </row>
    <row r="808" spans="1:61">
      <c r="A808">
        <v>923</v>
      </c>
      <c r="B808">
        <v>1002566137</v>
      </c>
      <c r="C808">
        <v>3</v>
      </c>
      <c r="D808" t="s">
        <v>38</v>
      </c>
      <c r="E808">
        <v>5</v>
      </c>
      <c r="F808" t="s">
        <v>248</v>
      </c>
      <c r="G808" t="s">
        <v>91</v>
      </c>
      <c r="H808" t="s">
        <v>388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46266.668715277781</v>
      </c>
      <c r="P808" s="57">
        <v>46267.669849537036</v>
      </c>
      <c r="Q808">
        <v>69381727</v>
      </c>
      <c r="S808">
        <v>152703903704</v>
      </c>
      <c r="T808" t="s">
        <v>1239</v>
      </c>
      <c r="U808" t="s">
        <v>1335</v>
      </c>
      <c r="V808" t="s">
        <v>1336</v>
      </c>
      <c r="Z808">
        <v>112.62214299999999</v>
      </c>
      <c r="AA808">
        <v>-7.9638900000000001</v>
      </c>
      <c r="AB808" t="s">
        <v>1337</v>
      </c>
      <c r="AC808" t="s">
        <v>236</v>
      </c>
      <c r="AL808" t="s">
        <v>217</v>
      </c>
      <c r="AM808" t="s">
        <v>1338</v>
      </c>
      <c r="AN808" t="s">
        <v>6</v>
      </c>
      <c r="AO808" s="57">
        <v>46031.673645833333</v>
      </c>
      <c r="AP808" s="57">
        <v>46267.541666666664</v>
      </c>
      <c r="AR808" t="s">
        <v>218</v>
      </c>
      <c r="AS808" t="s">
        <v>557</v>
      </c>
      <c r="AT808" t="s">
        <v>230</v>
      </c>
      <c r="AU808">
        <v>20260902</v>
      </c>
      <c r="AV808" t="s">
        <v>221</v>
      </c>
      <c r="AW808" t="s">
        <v>886</v>
      </c>
      <c r="AX808" t="s">
        <v>222</v>
      </c>
      <c r="BA808" s="57">
        <v>46267.541666666664</v>
      </c>
      <c r="BB808" t="s">
        <v>1338</v>
      </c>
      <c r="BC808">
        <v>2026</v>
      </c>
      <c r="BD808">
        <v>9</v>
      </c>
      <c r="BE808">
        <v>2</v>
      </c>
      <c r="BF808" s="6">
        <f t="shared" si="36"/>
        <v>46267</v>
      </c>
      <c r="BG808">
        <f t="shared" si="37"/>
        <v>-0.54166666666424135</v>
      </c>
      <c r="BH808" t="str">
        <f t="shared" si="38"/>
        <v>COMPLY</v>
      </c>
      <c r="BI808" t="str">
        <f>VLOOKUP(H808,Sheet2!$A$1:$B$270,2,FALSE)</f>
        <v>MALANG</v>
      </c>
    </row>
    <row r="809" spans="1:61">
      <c r="A809">
        <v>924</v>
      </c>
      <c r="B809">
        <v>1002566283</v>
      </c>
      <c r="C809">
        <v>3</v>
      </c>
      <c r="D809" t="s">
        <v>38</v>
      </c>
      <c r="E809">
        <v>5</v>
      </c>
      <c r="F809" t="s">
        <v>248</v>
      </c>
      <c r="G809" t="s">
        <v>91</v>
      </c>
      <c r="H809" t="s">
        <v>403</v>
      </c>
      <c r="I809" t="s">
        <v>212</v>
      </c>
      <c r="J809" t="s">
        <v>213</v>
      </c>
      <c r="K809" t="s">
        <v>149</v>
      </c>
      <c r="L809" t="s">
        <v>214</v>
      </c>
      <c r="M809" t="s">
        <v>76</v>
      </c>
      <c r="N809" t="s">
        <v>215</v>
      </c>
      <c r="O809" s="57">
        <v>46266.694398148145</v>
      </c>
      <c r="P809" s="57">
        <v>46267.536932870367</v>
      </c>
      <c r="Q809">
        <v>69381751</v>
      </c>
      <c r="S809">
        <v>152701239122</v>
      </c>
      <c r="T809" t="s">
        <v>983</v>
      </c>
      <c r="U809" t="s">
        <v>1339</v>
      </c>
      <c r="V809" t="s">
        <v>1340</v>
      </c>
      <c r="Z809">
        <v>112.62572400000001</v>
      </c>
      <c r="AA809">
        <v>-7.9933690000000004</v>
      </c>
      <c r="AB809" t="s">
        <v>1341</v>
      </c>
      <c r="AC809" t="s">
        <v>236</v>
      </c>
      <c r="AL809" t="s">
        <v>217</v>
      </c>
      <c r="AM809" t="s">
        <v>1054</v>
      </c>
      <c r="AN809" t="s">
        <v>6</v>
      </c>
      <c r="AO809" s="57">
        <v>46031.704814814817</v>
      </c>
      <c r="AP809" s="57">
        <v>46267.541666666664</v>
      </c>
      <c r="AR809" t="s">
        <v>218</v>
      </c>
      <c r="AS809" t="s">
        <v>248</v>
      </c>
      <c r="AT809" t="s">
        <v>230</v>
      </c>
      <c r="AU809">
        <v>20260902</v>
      </c>
      <c r="AV809" t="s">
        <v>221</v>
      </c>
      <c r="AW809" t="s">
        <v>883</v>
      </c>
      <c r="AX809" t="s">
        <v>222</v>
      </c>
      <c r="BA809" s="57">
        <v>46267.541666666664</v>
      </c>
      <c r="BB809" t="s">
        <v>1054</v>
      </c>
      <c r="BC809">
        <v>2026</v>
      </c>
      <c r="BD809">
        <v>9</v>
      </c>
      <c r="BE809">
        <v>2</v>
      </c>
      <c r="BF809" s="6">
        <f t="shared" si="36"/>
        <v>46267</v>
      </c>
      <c r="BG809">
        <f t="shared" si="37"/>
        <v>-0.54166666666424135</v>
      </c>
      <c r="BH809" t="str">
        <f t="shared" si="38"/>
        <v>COMPLY</v>
      </c>
      <c r="BI809" t="str">
        <f>VLOOKUP(H809,Sheet2!$A$1:$B$270,2,FALSE)</f>
        <v>MALANG</v>
      </c>
    </row>
    <row r="810" spans="1:61">
      <c r="A810">
        <v>925</v>
      </c>
      <c r="B810">
        <v>1002566158</v>
      </c>
      <c r="C810">
        <v>3</v>
      </c>
      <c r="D810" t="s">
        <v>34</v>
      </c>
      <c r="E810">
        <v>5</v>
      </c>
      <c r="F810" t="s">
        <v>563</v>
      </c>
      <c r="G810" t="s">
        <v>81</v>
      </c>
      <c r="H810" t="s">
        <v>350</v>
      </c>
      <c r="I810" t="s">
        <v>212</v>
      </c>
      <c r="J810" t="s">
        <v>213</v>
      </c>
      <c r="K810" t="s">
        <v>149</v>
      </c>
      <c r="M810" t="s">
        <v>76</v>
      </c>
      <c r="N810" t="s">
        <v>581</v>
      </c>
      <c r="O810" s="57">
        <v>46266.671678240738</v>
      </c>
      <c r="P810" s="57">
        <v>46266.714097222219</v>
      </c>
      <c r="Q810">
        <v>69374767</v>
      </c>
      <c r="S810">
        <v>172416429339</v>
      </c>
      <c r="T810" t="s">
        <v>952</v>
      </c>
      <c r="U810" t="s">
        <v>953</v>
      </c>
      <c r="V810" t="s">
        <v>1505</v>
      </c>
      <c r="Z810">
        <v>115.19119000000001</v>
      </c>
      <c r="AA810">
        <v>-8.7216970000000007</v>
      </c>
      <c r="AB810" t="s">
        <v>954</v>
      </c>
      <c r="AC810" t="s">
        <v>284</v>
      </c>
      <c r="AL810" t="s">
        <v>217</v>
      </c>
      <c r="AM810" t="s">
        <v>1506</v>
      </c>
      <c r="AN810" t="s">
        <v>6</v>
      </c>
      <c r="AO810" s="57">
        <v>46031.673645833333</v>
      </c>
      <c r="AR810" t="s">
        <v>218</v>
      </c>
      <c r="AS810" t="s">
        <v>818</v>
      </c>
      <c r="AT810" t="s">
        <v>230</v>
      </c>
      <c r="AU810">
        <v>20260901</v>
      </c>
      <c r="AV810" t="s">
        <v>221</v>
      </c>
      <c r="AW810" t="s">
        <v>599</v>
      </c>
      <c r="AX810" t="s">
        <v>222</v>
      </c>
      <c r="BA810" s="57">
        <v>46266.291666666664</v>
      </c>
      <c r="BB810" t="s">
        <v>1506</v>
      </c>
      <c r="BC810">
        <v>2026</v>
      </c>
      <c r="BD810">
        <v>9</v>
      </c>
      <c r="BE810">
        <v>1</v>
      </c>
      <c r="BF810" s="6">
        <f t="shared" si="36"/>
        <v>46266</v>
      </c>
      <c r="BG810">
        <f t="shared" si="37"/>
        <v>-0.29166666666424135</v>
      </c>
      <c r="BH810" t="str">
        <f t="shared" si="38"/>
        <v>COMPLY</v>
      </c>
      <c r="BI810" t="str">
        <f>VLOOKUP(H810,Sheet2!$A$1:$B$270,2,FALSE)</f>
        <v>JIMBARAN</v>
      </c>
    </row>
    <row r="811" spans="1:61">
      <c r="A811">
        <v>926</v>
      </c>
      <c r="B811">
        <v>1002566294</v>
      </c>
      <c r="C811">
        <v>3</v>
      </c>
      <c r="D811" t="s">
        <v>38</v>
      </c>
      <c r="E811">
        <v>5</v>
      </c>
      <c r="F811" t="s">
        <v>248</v>
      </c>
      <c r="G811" t="s">
        <v>91</v>
      </c>
      <c r="H811" t="s">
        <v>436</v>
      </c>
      <c r="I811" t="s">
        <v>212</v>
      </c>
      <c r="J811" t="s">
        <v>213</v>
      </c>
      <c r="K811" t="s">
        <v>149</v>
      </c>
      <c r="M811" t="s">
        <v>76</v>
      </c>
      <c r="N811" t="s">
        <v>215</v>
      </c>
      <c r="O811" s="57">
        <v>46266.698819444442</v>
      </c>
      <c r="P811" s="57">
        <v>46272.363263888888</v>
      </c>
      <c r="Q811">
        <v>18307703</v>
      </c>
      <c r="S811">
        <v>152708207587</v>
      </c>
      <c r="T811" t="s">
        <v>1042</v>
      </c>
      <c r="U811" t="s">
        <v>1043</v>
      </c>
      <c r="V811" t="s">
        <v>1868</v>
      </c>
      <c r="Z811">
        <v>112.6431041</v>
      </c>
      <c r="AA811">
        <v>-8.0098272999999995</v>
      </c>
      <c r="AB811" t="s">
        <v>1044</v>
      </c>
      <c r="AC811" t="s">
        <v>229</v>
      </c>
      <c r="AL811" t="s">
        <v>217</v>
      </c>
      <c r="AM811" t="s">
        <v>1869</v>
      </c>
      <c r="AN811" t="s">
        <v>6</v>
      </c>
      <c r="AO811" s="57">
        <v>46031.704814814817</v>
      </c>
      <c r="AP811" s="57">
        <v>46270.333333333336</v>
      </c>
      <c r="AR811" t="s">
        <v>218</v>
      </c>
      <c r="AS811" t="s">
        <v>591</v>
      </c>
      <c r="AT811" t="s">
        <v>230</v>
      </c>
      <c r="AU811">
        <v>20260907</v>
      </c>
      <c r="AV811" t="s">
        <v>221</v>
      </c>
      <c r="AW811" t="s">
        <v>546</v>
      </c>
      <c r="AX811" t="s">
        <v>222</v>
      </c>
      <c r="BA811" s="57">
        <v>46270.333333333336</v>
      </c>
      <c r="BB811" t="s">
        <v>1869</v>
      </c>
      <c r="BC811">
        <v>2026</v>
      </c>
      <c r="BD811">
        <v>9</v>
      </c>
      <c r="BE811">
        <v>7</v>
      </c>
      <c r="BF811" s="6">
        <f t="shared" si="36"/>
        <v>46272</v>
      </c>
      <c r="BG811">
        <f t="shared" si="37"/>
        <v>1.6666666666642413</v>
      </c>
      <c r="BH811" t="str">
        <f t="shared" si="38"/>
        <v>NOT COMPLY</v>
      </c>
      <c r="BI811" t="str">
        <f>VLOOKUP(H811,Sheet2!$A$1:$B$270,2,FALSE)</f>
        <v>MALANG</v>
      </c>
    </row>
    <row r="812" spans="1:61">
      <c r="A812">
        <v>927</v>
      </c>
      <c r="B812">
        <v>1002566131</v>
      </c>
      <c r="C812">
        <v>3</v>
      </c>
      <c r="D812" t="s">
        <v>59</v>
      </c>
      <c r="E812">
        <v>4</v>
      </c>
      <c r="F812" t="s">
        <v>223</v>
      </c>
      <c r="G812" t="s">
        <v>580</v>
      </c>
      <c r="H812" t="s">
        <v>842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46266.667326388888</v>
      </c>
      <c r="P812" s="57">
        <v>46267.738020833334</v>
      </c>
      <c r="Q812">
        <v>69381726</v>
      </c>
      <c r="S812">
        <v>141362105347</v>
      </c>
      <c r="T812" t="s">
        <v>1342</v>
      </c>
      <c r="U812" t="s">
        <v>1343</v>
      </c>
      <c r="V812" t="s">
        <v>1344</v>
      </c>
      <c r="Z812">
        <v>109.0269304</v>
      </c>
      <c r="AA812">
        <v>-7.6734384000000002</v>
      </c>
      <c r="AB812" t="s">
        <v>1345</v>
      </c>
      <c r="AC812" t="s">
        <v>236</v>
      </c>
      <c r="AL812" t="s">
        <v>217</v>
      </c>
      <c r="AM812" t="s">
        <v>1346</v>
      </c>
      <c r="AN812" t="s">
        <v>6</v>
      </c>
      <c r="AO812" s="57">
        <v>46031.673645833333</v>
      </c>
      <c r="AP812" s="57">
        <v>46272.333333333336</v>
      </c>
      <c r="AR812" t="s">
        <v>218</v>
      </c>
      <c r="AS812" t="s">
        <v>219</v>
      </c>
      <c r="AT812" t="s">
        <v>230</v>
      </c>
      <c r="AU812">
        <v>20260902</v>
      </c>
      <c r="AV812" t="s">
        <v>221</v>
      </c>
      <c r="AW812" t="s">
        <v>890</v>
      </c>
      <c r="AX812" t="s">
        <v>222</v>
      </c>
      <c r="BA812" s="57">
        <v>46272.333333333336</v>
      </c>
      <c r="BB812" t="s">
        <v>1346</v>
      </c>
      <c r="BC812">
        <v>2026</v>
      </c>
      <c r="BD812">
        <v>9</v>
      </c>
      <c r="BE812">
        <v>2</v>
      </c>
      <c r="BF812" s="6">
        <f t="shared" si="36"/>
        <v>46267</v>
      </c>
      <c r="BG812">
        <f t="shared" si="37"/>
        <v>-5.3333333333357587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928</v>
      </c>
      <c r="B813">
        <v>1002566159</v>
      </c>
      <c r="C813">
        <v>3</v>
      </c>
      <c r="D813" t="s">
        <v>51</v>
      </c>
      <c r="E813">
        <v>4</v>
      </c>
      <c r="F813" t="s">
        <v>234</v>
      </c>
      <c r="G813" t="s">
        <v>562</v>
      </c>
      <c r="H813" t="s">
        <v>853</v>
      </c>
      <c r="I813" t="s">
        <v>212</v>
      </c>
      <c r="J813" t="s">
        <v>213</v>
      </c>
      <c r="K813" t="s">
        <v>149</v>
      </c>
      <c r="L813" t="s">
        <v>214</v>
      </c>
      <c r="M813" t="s">
        <v>76</v>
      </c>
      <c r="N813" t="s">
        <v>215</v>
      </c>
      <c r="O813" s="57">
        <v>46266.671481481484</v>
      </c>
      <c r="P813" s="57">
        <v>46270.617777777778</v>
      </c>
      <c r="Q813">
        <v>69381707</v>
      </c>
      <c r="S813">
        <v>142566103560</v>
      </c>
      <c r="T813" t="s">
        <v>1347</v>
      </c>
      <c r="U813" t="s">
        <v>973</v>
      </c>
      <c r="V813" t="s">
        <v>1348</v>
      </c>
      <c r="Z813">
        <v>110.80564149999999</v>
      </c>
      <c r="AA813">
        <v>-7.4641721999999904</v>
      </c>
      <c r="AB813" t="s">
        <v>1349</v>
      </c>
      <c r="AC813" t="s">
        <v>236</v>
      </c>
      <c r="AL813" t="s">
        <v>217</v>
      </c>
      <c r="AM813" t="s">
        <v>1350</v>
      </c>
      <c r="AN813" t="s">
        <v>6</v>
      </c>
      <c r="AO813" s="57">
        <v>46031.673645833333</v>
      </c>
      <c r="AP813" s="57">
        <v>46269.333333333336</v>
      </c>
      <c r="AR813" t="s">
        <v>218</v>
      </c>
      <c r="AS813" t="s">
        <v>913</v>
      </c>
      <c r="AT813" t="s">
        <v>230</v>
      </c>
      <c r="AU813">
        <v>20260905</v>
      </c>
      <c r="AV813" t="s">
        <v>221</v>
      </c>
      <c r="AW813" t="s">
        <v>537</v>
      </c>
      <c r="AX813" t="s">
        <v>222</v>
      </c>
      <c r="BA813" s="57">
        <v>46269.333333333336</v>
      </c>
      <c r="BB813" t="s">
        <v>1350</v>
      </c>
      <c r="BC813">
        <v>2026</v>
      </c>
      <c r="BD813">
        <v>9</v>
      </c>
      <c r="BE813">
        <v>5</v>
      </c>
      <c r="BF813" s="6">
        <f t="shared" si="36"/>
        <v>46270</v>
      </c>
      <c r="BG813">
        <f t="shared" si="37"/>
        <v>0.66666666666424135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930</v>
      </c>
      <c r="B814">
        <v>1002571188</v>
      </c>
      <c r="C814">
        <v>3</v>
      </c>
      <c r="D814" t="s">
        <v>45</v>
      </c>
      <c r="E814">
        <v>5</v>
      </c>
      <c r="F814" t="s">
        <v>210</v>
      </c>
      <c r="G814" t="s">
        <v>118</v>
      </c>
      <c r="H814" t="s">
        <v>277</v>
      </c>
      <c r="I814" t="s">
        <v>212</v>
      </c>
      <c r="J814" t="s">
        <v>213</v>
      </c>
      <c r="K814" t="s">
        <v>149</v>
      </c>
      <c r="L814" t="s">
        <v>214</v>
      </c>
      <c r="M814" t="s">
        <v>5197</v>
      </c>
      <c r="N814" t="s">
        <v>215</v>
      </c>
      <c r="O814" s="57">
        <v>46269.441620370373</v>
      </c>
      <c r="P814" s="57">
        <v>46273.500092592592</v>
      </c>
      <c r="Q814">
        <v>69383726</v>
      </c>
      <c r="S814">
        <v>172610203702</v>
      </c>
      <c r="T814" t="s">
        <v>5198</v>
      </c>
      <c r="U814" t="s">
        <v>5199</v>
      </c>
      <c r="V814" t="s">
        <v>5200</v>
      </c>
      <c r="Z814">
        <v>116.91780440834501</v>
      </c>
      <c r="AA814">
        <v>-8.7127216370613105</v>
      </c>
      <c r="AB814" t="s">
        <v>5201</v>
      </c>
      <c r="AC814" t="s">
        <v>236</v>
      </c>
      <c r="AL814" t="s">
        <v>217</v>
      </c>
      <c r="AM814" t="s">
        <v>5202</v>
      </c>
      <c r="AN814" t="s">
        <v>6</v>
      </c>
      <c r="AO814" s="57">
        <v>46121.444525462961</v>
      </c>
      <c r="AP814" s="57">
        <v>46272.333333333336</v>
      </c>
      <c r="AQ814" t="s">
        <v>2158</v>
      </c>
      <c r="AR814" t="s">
        <v>14</v>
      </c>
      <c r="AS814" t="s">
        <v>907</v>
      </c>
      <c r="AT814" t="s">
        <v>230</v>
      </c>
      <c r="AV814" t="s">
        <v>5203</v>
      </c>
      <c r="AW814" t="s">
        <v>882</v>
      </c>
      <c r="AX814" t="s">
        <v>222</v>
      </c>
      <c r="BA814" s="57">
        <v>46272.333333333336</v>
      </c>
      <c r="BB814" t="s">
        <v>5202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str">
        <f>VLOOKUP(H814,Sheet2!$A$1:$B$270,2,FALSE)</f>
        <v>SUMBAWA</v>
      </c>
    </row>
    <row r="815" spans="1:61">
      <c r="A815">
        <v>932</v>
      </c>
      <c r="B815">
        <v>1002573030</v>
      </c>
      <c r="C815">
        <v>3</v>
      </c>
      <c r="D815" t="s">
        <v>55</v>
      </c>
      <c r="E815">
        <v>5</v>
      </c>
      <c r="F815" t="s">
        <v>227</v>
      </c>
      <c r="G815" t="s">
        <v>121</v>
      </c>
      <c r="H815" t="s">
        <v>437</v>
      </c>
      <c r="I815" t="s">
        <v>212</v>
      </c>
      <c r="J815" t="s">
        <v>213</v>
      </c>
      <c r="K815" t="s">
        <v>149</v>
      </c>
      <c r="M815" t="s">
        <v>2157</v>
      </c>
      <c r="N815" t="s">
        <v>215</v>
      </c>
      <c r="O815" s="57">
        <v>46270.529247685183</v>
      </c>
      <c r="P815" s="57">
        <v>46270.605243055557</v>
      </c>
      <c r="Q815">
        <v>69381089</v>
      </c>
      <c r="S815">
        <v>152438208887</v>
      </c>
      <c r="T815" t="s">
        <v>4563</v>
      </c>
      <c r="U815" t="s">
        <v>4498</v>
      </c>
      <c r="V815" t="s">
        <v>5204</v>
      </c>
      <c r="Z815">
        <v>113.352888340398</v>
      </c>
      <c r="AA815">
        <v>-7.0588738753773503</v>
      </c>
      <c r="AB815" t="s">
        <v>4566</v>
      </c>
      <c r="AC815" t="s">
        <v>216</v>
      </c>
      <c r="AL815" t="s">
        <v>217</v>
      </c>
      <c r="AM815" t="s">
        <v>4567</v>
      </c>
      <c r="AN815" t="s">
        <v>6</v>
      </c>
      <c r="AO815" s="57">
        <v>46151.538182870368</v>
      </c>
      <c r="AQ815" t="s">
        <v>2180</v>
      </c>
      <c r="AR815" t="s">
        <v>14</v>
      </c>
      <c r="AS815" t="s">
        <v>219</v>
      </c>
      <c r="AT815" t="s">
        <v>344</v>
      </c>
      <c r="AV815" t="s">
        <v>2159</v>
      </c>
      <c r="AW815" t="s">
        <v>545</v>
      </c>
      <c r="AX815" t="s">
        <v>222</v>
      </c>
      <c r="BA815" s="57">
        <v>46270.291666666664</v>
      </c>
      <c r="BB815" t="s">
        <v>4567</v>
      </c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str">
        <f>VLOOKUP(H815,Sheet2!$A$1:$B$270,2,FALSE)</f>
        <v>MADURA</v>
      </c>
    </row>
    <row r="816" spans="1:61">
      <c r="A816">
        <v>933</v>
      </c>
      <c r="B816">
        <v>1002571271</v>
      </c>
      <c r="C816">
        <v>3</v>
      </c>
      <c r="D816" t="s">
        <v>42</v>
      </c>
      <c r="E816">
        <v>5</v>
      </c>
      <c r="F816" t="s">
        <v>232</v>
      </c>
      <c r="G816" t="s">
        <v>101</v>
      </c>
      <c r="H816" t="s">
        <v>427</v>
      </c>
      <c r="I816" t="s">
        <v>212</v>
      </c>
      <c r="J816" t="s">
        <v>213</v>
      </c>
      <c r="K816" t="s">
        <v>149</v>
      </c>
      <c r="M816" t="s">
        <v>2157</v>
      </c>
      <c r="N816" t="s">
        <v>215</v>
      </c>
      <c r="O816" s="57">
        <v>46269.458923611113</v>
      </c>
      <c r="P816" s="57">
        <v>46273.614027777781</v>
      </c>
      <c r="Q816">
        <v>69383741</v>
      </c>
      <c r="S816">
        <v>152331251383</v>
      </c>
      <c r="T816" t="s">
        <v>5205</v>
      </c>
      <c r="U816" t="s">
        <v>5206</v>
      </c>
      <c r="V816" t="s">
        <v>5207</v>
      </c>
      <c r="Z816">
        <v>112.5614471</v>
      </c>
      <c r="AA816">
        <v>-7.4718654999999998</v>
      </c>
      <c r="AB816" t="s">
        <v>5208</v>
      </c>
      <c r="AC816" t="s">
        <v>229</v>
      </c>
      <c r="AL816" t="s">
        <v>217</v>
      </c>
      <c r="AM816" t="s">
        <v>5209</v>
      </c>
      <c r="AN816" t="s">
        <v>6</v>
      </c>
      <c r="AO816" s="57">
        <v>46121.465381944443</v>
      </c>
      <c r="AP816" s="57">
        <v>46273.333333333336</v>
      </c>
      <c r="AQ816" t="s">
        <v>2161</v>
      </c>
      <c r="AR816" t="s">
        <v>14</v>
      </c>
      <c r="AS816" t="s">
        <v>573</v>
      </c>
      <c r="AT816" t="s">
        <v>230</v>
      </c>
      <c r="AV816" t="s">
        <v>2159</v>
      </c>
      <c r="AW816" t="s">
        <v>545</v>
      </c>
      <c r="AX816" t="s">
        <v>222</v>
      </c>
      <c r="BA816" s="57">
        <v>46273.333333333336</v>
      </c>
      <c r="BB816" t="s">
        <v>5209</v>
      </c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str">
        <f>VLOOKUP(H816,Sheet2!$A$1:$B$270,2,FALSE)</f>
        <v>SIDOARJO</v>
      </c>
    </row>
    <row r="817" spans="1:61">
      <c r="A817">
        <v>934</v>
      </c>
      <c r="B817">
        <v>1002572358</v>
      </c>
      <c r="C817">
        <v>3</v>
      </c>
      <c r="D817" t="s">
        <v>59</v>
      </c>
      <c r="E817">
        <v>4</v>
      </c>
      <c r="F817" t="s">
        <v>549</v>
      </c>
      <c r="G817" t="s">
        <v>582</v>
      </c>
      <c r="H817" t="s">
        <v>835</v>
      </c>
      <c r="I817" t="s">
        <v>212</v>
      </c>
      <c r="J817" t="s">
        <v>213</v>
      </c>
      <c r="K817" t="s">
        <v>149</v>
      </c>
      <c r="M817" t="s">
        <v>2157</v>
      </c>
      <c r="N817" t="s">
        <v>215</v>
      </c>
      <c r="O817" s="57">
        <v>46269.679097222222</v>
      </c>
      <c r="P817" s="57">
        <v>46272.479560185187</v>
      </c>
      <c r="Q817">
        <v>69384145</v>
      </c>
      <c r="S817">
        <v>146113147340</v>
      </c>
      <c r="T817" t="s">
        <v>5210</v>
      </c>
      <c r="U817" t="s">
        <v>5211</v>
      </c>
      <c r="V817" t="s">
        <v>5212</v>
      </c>
      <c r="Z817">
        <v>110.36597620000001</v>
      </c>
      <c r="AA817">
        <v>-7.7872149000000004</v>
      </c>
      <c r="AB817" t="s">
        <v>5213</v>
      </c>
      <c r="AC817" t="s">
        <v>285</v>
      </c>
      <c r="AL817" t="s">
        <v>217</v>
      </c>
      <c r="AM817" t="s">
        <v>5214</v>
      </c>
      <c r="AN817" t="s">
        <v>6</v>
      </c>
      <c r="AO817" s="57">
        <v>46121.684571759259</v>
      </c>
      <c r="AP817" s="57">
        <v>46272.333333333336</v>
      </c>
      <c r="AQ817" t="s">
        <v>2161</v>
      </c>
      <c r="AR817" t="s">
        <v>14</v>
      </c>
      <c r="AS817" t="s">
        <v>219</v>
      </c>
      <c r="AT817" t="s">
        <v>230</v>
      </c>
      <c r="AV817" t="s">
        <v>2159</v>
      </c>
      <c r="AW817" t="s">
        <v>1909</v>
      </c>
      <c r="AX817" t="s">
        <v>222</v>
      </c>
      <c r="BA817" s="57">
        <v>46272.333333333336</v>
      </c>
      <c r="BB817" t="s">
        <v>5214</v>
      </c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:61">
      <c r="A818">
        <v>935</v>
      </c>
      <c r="B818">
        <v>1002569339</v>
      </c>
      <c r="C818">
        <v>3</v>
      </c>
      <c r="D818" t="s">
        <v>55</v>
      </c>
      <c r="E818">
        <v>5</v>
      </c>
      <c r="F818" t="s">
        <v>261</v>
      </c>
      <c r="G818" t="s">
        <v>125</v>
      </c>
      <c r="H818" t="s">
        <v>349</v>
      </c>
      <c r="I818" t="s">
        <v>212</v>
      </c>
      <c r="J818" t="s">
        <v>213</v>
      </c>
      <c r="K818" t="s">
        <v>149</v>
      </c>
      <c r="L818" t="s">
        <v>214</v>
      </c>
      <c r="M818" t="s">
        <v>2157</v>
      </c>
      <c r="N818" t="s">
        <v>215</v>
      </c>
      <c r="O818" s="57">
        <v>46268.4687037037</v>
      </c>
      <c r="P818" s="57">
        <v>46273.775405092594</v>
      </c>
      <c r="Q818">
        <v>69382971</v>
      </c>
      <c r="S818">
        <v>152457201371</v>
      </c>
      <c r="T818" t="s">
        <v>2942</v>
      </c>
      <c r="U818" t="s">
        <v>2943</v>
      </c>
      <c r="V818" t="s">
        <v>2944</v>
      </c>
      <c r="Z818">
        <v>112.277352847158</v>
      </c>
      <c r="AA818">
        <v>-7.0964510412657003</v>
      </c>
      <c r="AB818" t="s">
        <v>2945</v>
      </c>
      <c r="AC818" t="s">
        <v>216</v>
      </c>
      <c r="AL818" t="s">
        <v>217</v>
      </c>
      <c r="AM818" t="s">
        <v>2946</v>
      </c>
      <c r="AN818" t="s">
        <v>6</v>
      </c>
      <c r="AO818" s="57">
        <v>46090.475925925923</v>
      </c>
      <c r="AP818" s="57">
        <v>46269.416666666664</v>
      </c>
      <c r="AQ818" t="s">
        <v>2180</v>
      </c>
      <c r="AR818" t="s">
        <v>14</v>
      </c>
      <c r="AS818" t="s">
        <v>219</v>
      </c>
      <c r="AT818" t="s">
        <v>230</v>
      </c>
      <c r="AV818" t="s">
        <v>2159</v>
      </c>
      <c r="AW818" t="s">
        <v>886</v>
      </c>
      <c r="AX818" t="s">
        <v>222</v>
      </c>
      <c r="BA818" s="57">
        <v>46269.416666666664</v>
      </c>
      <c r="BB818" t="s">
        <v>2946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str">
        <f>VLOOKUP(H818,Sheet2!$A$1:$B$270,2,FALSE)</f>
        <v>GRESIK</v>
      </c>
    </row>
    <row r="819" spans="1:61">
      <c r="A819">
        <v>936</v>
      </c>
      <c r="B819">
        <v>1002570135</v>
      </c>
      <c r="C819">
        <v>3</v>
      </c>
      <c r="D819" t="s">
        <v>34</v>
      </c>
      <c r="E819">
        <v>5</v>
      </c>
      <c r="F819" t="s">
        <v>563</v>
      </c>
      <c r="G819" t="s">
        <v>83</v>
      </c>
      <c r="H819" t="s">
        <v>318</v>
      </c>
      <c r="I819" t="s">
        <v>212</v>
      </c>
      <c r="J819" t="s">
        <v>213</v>
      </c>
      <c r="K819" t="s">
        <v>149</v>
      </c>
      <c r="M819" t="s">
        <v>2157</v>
      </c>
      <c r="N819" t="s">
        <v>581</v>
      </c>
      <c r="O819" s="57">
        <v>46268.630613425928</v>
      </c>
      <c r="P819" s="57">
        <v>46272.354895833334</v>
      </c>
      <c r="Q819">
        <v>69383293</v>
      </c>
      <c r="R819">
        <v>3612108219</v>
      </c>
      <c r="S819">
        <v>172401793371</v>
      </c>
      <c r="T819" t="s">
        <v>2332</v>
      </c>
      <c r="U819" t="s">
        <v>2333</v>
      </c>
      <c r="V819" t="s">
        <v>2334</v>
      </c>
      <c r="Z819">
        <v>115.2339363</v>
      </c>
      <c r="AA819">
        <v>-8.6719913999999996</v>
      </c>
      <c r="AB819" t="s">
        <v>2335</v>
      </c>
      <c r="AC819" t="s">
        <v>587</v>
      </c>
      <c r="AL819" t="s">
        <v>217</v>
      </c>
      <c r="AM819" t="s">
        <v>2336</v>
      </c>
      <c r="AN819" t="s">
        <v>6</v>
      </c>
      <c r="AO819" s="57">
        <v>46090.64261574074</v>
      </c>
      <c r="AP819" s="57">
        <v>46269.625</v>
      </c>
      <c r="AQ819" t="s">
        <v>2180</v>
      </c>
      <c r="AR819" t="s">
        <v>14</v>
      </c>
      <c r="AS819" t="s">
        <v>1940</v>
      </c>
      <c r="AT819" t="s">
        <v>230</v>
      </c>
      <c r="AV819" t="s">
        <v>2159</v>
      </c>
      <c r="AW819" t="s">
        <v>585</v>
      </c>
      <c r="AX819" t="s">
        <v>222</v>
      </c>
      <c r="BA819" s="57">
        <v>46269.625</v>
      </c>
      <c r="BB819" t="s">
        <v>2336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str">
        <f>VLOOKUP(H819,Sheet2!$A$1:$B$270,2,FALSE)</f>
        <v>SANUR</v>
      </c>
    </row>
    <row r="820" spans="1:61">
      <c r="A820">
        <v>937</v>
      </c>
      <c r="B820">
        <v>1002570204</v>
      </c>
      <c r="C820">
        <v>3</v>
      </c>
      <c r="D820" t="s">
        <v>59</v>
      </c>
      <c r="E820">
        <v>4</v>
      </c>
      <c r="F820" t="s">
        <v>549</v>
      </c>
      <c r="G820" t="s">
        <v>1694</v>
      </c>
      <c r="H820" t="s">
        <v>2337</v>
      </c>
      <c r="I820" t="s">
        <v>212</v>
      </c>
      <c r="J820" t="s">
        <v>213</v>
      </c>
      <c r="K820" t="s">
        <v>149</v>
      </c>
      <c r="L820" t="s">
        <v>214</v>
      </c>
      <c r="M820" t="s">
        <v>2157</v>
      </c>
      <c r="N820" t="s">
        <v>215</v>
      </c>
      <c r="O820" s="57">
        <v>46268.643703703703</v>
      </c>
      <c r="P820" s="57">
        <v>46272.478506944448</v>
      </c>
      <c r="Q820">
        <v>69383326</v>
      </c>
      <c r="S820">
        <v>146145120979</v>
      </c>
      <c r="T820" t="s">
        <v>2338</v>
      </c>
      <c r="U820" t="s">
        <v>2339</v>
      </c>
      <c r="V820" t="s">
        <v>2340</v>
      </c>
      <c r="Z820">
        <v>110.48982820000001</v>
      </c>
      <c r="AA820">
        <v>-7.7598278000000001</v>
      </c>
      <c r="AB820" t="s">
        <v>2341</v>
      </c>
      <c r="AC820" t="s">
        <v>236</v>
      </c>
      <c r="AL820" t="s">
        <v>217</v>
      </c>
      <c r="AM820" t="s">
        <v>2342</v>
      </c>
      <c r="AN820" t="s">
        <v>6</v>
      </c>
      <c r="AO820" s="57">
        <v>46090.652951388889</v>
      </c>
      <c r="AP820" s="57">
        <v>46269.625</v>
      </c>
      <c r="AQ820" t="s">
        <v>2180</v>
      </c>
      <c r="AR820" t="s">
        <v>14</v>
      </c>
      <c r="AS820" t="s">
        <v>2343</v>
      </c>
      <c r="AT820" t="s">
        <v>230</v>
      </c>
      <c r="AV820" t="s">
        <v>2159</v>
      </c>
      <c r="AW820" t="s">
        <v>885</v>
      </c>
      <c r="AX820" t="s">
        <v>222</v>
      </c>
      <c r="BA820" s="57">
        <v>46269.625</v>
      </c>
      <c r="BB820" t="s">
        <v>2342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:61">
      <c r="A821">
        <v>938</v>
      </c>
      <c r="B821">
        <v>1002568843</v>
      </c>
      <c r="C821">
        <v>3</v>
      </c>
      <c r="D821" t="s">
        <v>51</v>
      </c>
      <c r="E821">
        <v>4</v>
      </c>
      <c r="F821" t="s">
        <v>269</v>
      </c>
      <c r="G821" t="s">
        <v>823</v>
      </c>
      <c r="H821" t="s">
        <v>837</v>
      </c>
      <c r="I821" t="s">
        <v>212</v>
      </c>
      <c r="J821" t="s">
        <v>213</v>
      </c>
      <c r="K821" t="s">
        <v>149</v>
      </c>
      <c r="L821" t="s">
        <v>214</v>
      </c>
      <c r="M821" t="s">
        <v>2157</v>
      </c>
      <c r="N821" t="s">
        <v>215</v>
      </c>
      <c r="O821" s="57">
        <v>46268.381909722222</v>
      </c>
      <c r="P821" s="57">
        <v>46272.39099537037</v>
      </c>
      <c r="Q821">
        <v>69382741</v>
      </c>
      <c r="S821">
        <v>146593115594</v>
      </c>
      <c r="T821" t="s">
        <v>2962</v>
      </c>
      <c r="U821" t="s">
        <v>2963</v>
      </c>
      <c r="V821" t="s">
        <v>2964</v>
      </c>
      <c r="Z821">
        <v>110.7115627</v>
      </c>
      <c r="AA821">
        <v>-6.7026028999999996</v>
      </c>
      <c r="AB821" t="s">
        <v>2965</v>
      </c>
      <c r="AC821" t="s">
        <v>236</v>
      </c>
      <c r="AL821" t="s">
        <v>217</v>
      </c>
      <c r="AM821" t="s">
        <v>2966</v>
      </c>
      <c r="AN821" t="s">
        <v>6</v>
      </c>
      <c r="AO821" s="57">
        <v>46090.392812500002</v>
      </c>
      <c r="AP821" s="57">
        <v>46269.333333333336</v>
      </c>
      <c r="AQ821" t="s">
        <v>2180</v>
      </c>
      <c r="AR821" t="s">
        <v>14</v>
      </c>
      <c r="AS821" t="s">
        <v>918</v>
      </c>
      <c r="AT821" t="s">
        <v>230</v>
      </c>
      <c r="AV821" t="s">
        <v>2159</v>
      </c>
      <c r="AW821" t="s">
        <v>885</v>
      </c>
      <c r="AX821" t="s">
        <v>222</v>
      </c>
      <c r="BA821" s="57">
        <v>46269.333333333336</v>
      </c>
      <c r="BB821" t="s">
        <v>2966</v>
      </c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:61">
      <c r="A822">
        <v>939</v>
      </c>
      <c r="B822">
        <v>1002569563</v>
      </c>
      <c r="C822">
        <v>3</v>
      </c>
      <c r="D822" t="s">
        <v>55</v>
      </c>
      <c r="E822">
        <v>5</v>
      </c>
      <c r="F822" t="s">
        <v>261</v>
      </c>
      <c r="G822" t="s">
        <v>128</v>
      </c>
      <c r="H822" t="s">
        <v>270</v>
      </c>
      <c r="I822" t="s">
        <v>212</v>
      </c>
      <c r="J822" t="s">
        <v>213</v>
      </c>
      <c r="K822" t="s">
        <v>149</v>
      </c>
      <c r="M822" t="s">
        <v>2157</v>
      </c>
      <c r="N822" t="s">
        <v>215</v>
      </c>
      <c r="O822" s="57">
        <v>46268.512314814812</v>
      </c>
      <c r="P822" s="57">
        <v>46270.709618055553</v>
      </c>
      <c r="Q822">
        <v>69383067</v>
      </c>
      <c r="S822">
        <v>152418251604</v>
      </c>
      <c r="T822" t="s">
        <v>2655</v>
      </c>
      <c r="U822" t="s">
        <v>2656</v>
      </c>
      <c r="V822" t="s">
        <v>2657</v>
      </c>
      <c r="Z822">
        <v>112.6673921</v>
      </c>
      <c r="AA822">
        <v>-7.2434411000000001</v>
      </c>
      <c r="AB822" t="s">
        <v>2658</v>
      </c>
      <c r="AC822" t="s">
        <v>225</v>
      </c>
      <c r="AL822" t="s">
        <v>217</v>
      </c>
      <c r="AM822" t="s">
        <v>2659</v>
      </c>
      <c r="AN822" t="s">
        <v>6</v>
      </c>
      <c r="AO822" s="57">
        <v>46090.517581018517</v>
      </c>
      <c r="AP822" s="57">
        <v>46269.458333333336</v>
      </c>
      <c r="AQ822" t="s">
        <v>5215</v>
      </c>
      <c r="AR822" t="s">
        <v>14</v>
      </c>
      <c r="AS822" t="s">
        <v>271</v>
      </c>
      <c r="AT822" t="s">
        <v>230</v>
      </c>
      <c r="AV822" t="s">
        <v>2159</v>
      </c>
      <c r="AW822" t="s">
        <v>572</v>
      </c>
      <c r="AX822" t="s">
        <v>222</v>
      </c>
      <c r="BA822" s="57">
        <v>46269.458333333336</v>
      </c>
      <c r="BB822" t="s">
        <v>2659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str">
        <f>VLOOKUP(H822,Sheet2!$A$1:$B$270,2,FALSE)</f>
        <v>SURABAYA UTARA</v>
      </c>
    </row>
    <row r="823" spans="1:61">
      <c r="A823">
        <v>940</v>
      </c>
      <c r="B823">
        <v>1002569569</v>
      </c>
      <c r="C823">
        <v>3</v>
      </c>
      <c r="D823" t="s">
        <v>34</v>
      </c>
      <c r="E823">
        <v>5</v>
      </c>
      <c r="F823" t="s">
        <v>554</v>
      </c>
      <c r="G823" t="s">
        <v>85</v>
      </c>
      <c r="H823" t="s">
        <v>279</v>
      </c>
      <c r="I823" t="s">
        <v>212</v>
      </c>
      <c r="J823" t="s">
        <v>213</v>
      </c>
      <c r="K823" t="s">
        <v>149</v>
      </c>
      <c r="M823" t="s">
        <v>2157</v>
      </c>
      <c r="N823" t="s">
        <v>215</v>
      </c>
      <c r="O823" s="57">
        <v>46268.513194444444</v>
      </c>
      <c r="P823" s="57">
        <v>46272.355497685188</v>
      </c>
      <c r="Q823">
        <v>69383070</v>
      </c>
      <c r="S823">
        <v>172413244729</v>
      </c>
      <c r="T823" t="s">
        <v>2413</v>
      </c>
      <c r="U823" t="s">
        <v>2219</v>
      </c>
      <c r="V823" t="s">
        <v>2414</v>
      </c>
      <c r="Z823">
        <v>115.1431493</v>
      </c>
      <c r="AA823">
        <v>-8.5689689999999992</v>
      </c>
      <c r="AB823" t="s">
        <v>2415</v>
      </c>
      <c r="AC823" t="s">
        <v>229</v>
      </c>
      <c r="AL823" t="s">
        <v>217</v>
      </c>
      <c r="AM823" t="s">
        <v>2416</v>
      </c>
      <c r="AN823" t="s">
        <v>6</v>
      </c>
      <c r="AO823" s="57">
        <v>46090.517581018517</v>
      </c>
      <c r="AP823" s="57">
        <v>46269.541666666664</v>
      </c>
      <c r="AQ823" t="s">
        <v>2161</v>
      </c>
      <c r="AR823" t="s">
        <v>14</v>
      </c>
      <c r="AS823" t="s">
        <v>85</v>
      </c>
      <c r="AT823" t="s">
        <v>344</v>
      </c>
      <c r="AV823" t="s">
        <v>2159</v>
      </c>
      <c r="AW823" t="s">
        <v>567</v>
      </c>
      <c r="AX823" t="s">
        <v>222</v>
      </c>
      <c r="BA823" s="57">
        <v>46269.541666666664</v>
      </c>
      <c r="BB823" t="s">
        <v>2416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str">
        <f>VLOOKUP(H823,Sheet2!$A$1:$B$270,2,FALSE)</f>
        <v>TABANAN</v>
      </c>
    </row>
    <row r="824" spans="1:61">
      <c r="A824">
        <v>941</v>
      </c>
      <c r="B824">
        <v>1002569043</v>
      </c>
      <c r="C824">
        <v>3</v>
      </c>
      <c r="D824" t="s">
        <v>34</v>
      </c>
      <c r="E824">
        <v>5</v>
      </c>
      <c r="F824" t="s">
        <v>563</v>
      </c>
      <c r="G824" t="s">
        <v>81</v>
      </c>
      <c r="H824" t="s">
        <v>417</v>
      </c>
      <c r="I824" t="s">
        <v>212</v>
      </c>
      <c r="J824" t="s">
        <v>213</v>
      </c>
      <c r="K824" t="s">
        <v>149</v>
      </c>
      <c r="M824" t="s">
        <v>2157</v>
      </c>
      <c r="N824" t="s">
        <v>215</v>
      </c>
      <c r="O824" s="57">
        <v>46268.417453703703</v>
      </c>
      <c r="P824" s="57">
        <v>46272.353622685187</v>
      </c>
      <c r="Q824">
        <v>69382868</v>
      </c>
      <c r="S824">
        <v>172402803180</v>
      </c>
      <c r="T824" t="s">
        <v>2977</v>
      </c>
      <c r="U824" t="s">
        <v>2978</v>
      </c>
      <c r="V824" t="s">
        <v>2979</v>
      </c>
      <c r="Z824">
        <v>115.2386262</v>
      </c>
      <c r="AA824">
        <v>-8.7218707000000002</v>
      </c>
      <c r="AB824" t="s">
        <v>2980</v>
      </c>
      <c r="AC824" t="s">
        <v>229</v>
      </c>
      <c r="AL824" t="s">
        <v>217</v>
      </c>
      <c r="AM824" t="s">
        <v>2981</v>
      </c>
      <c r="AN824" t="s">
        <v>6</v>
      </c>
      <c r="AO824" s="57">
        <v>46090.423622685186</v>
      </c>
      <c r="AP824" s="57">
        <v>46269.333333333336</v>
      </c>
      <c r="AQ824" t="s">
        <v>2180</v>
      </c>
      <c r="AR824" t="s">
        <v>14</v>
      </c>
      <c r="AS824" t="s">
        <v>603</v>
      </c>
      <c r="AT824" t="s">
        <v>230</v>
      </c>
      <c r="AV824" t="s">
        <v>2159</v>
      </c>
      <c r="AW824" t="s">
        <v>545</v>
      </c>
      <c r="AX824" t="s">
        <v>222</v>
      </c>
      <c r="BA824" s="57">
        <v>46269.333333333336</v>
      </c>
      <c r="BB824" t="s">
        <v>2981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str">
        <f>VLOOKUP(H824,Sheet2!$A$1:$B$270,2,FALSE)</f>
        <v>JIMBARAN</v>
      </c>
    </row>
    <row r="825" spans="1:61">
      <c r="A825">
        <v>942</v>
      </c>
      <c r="B825">
        <v>1002570658</v>
      </c>
      <c r="C825">
        <v>3</v>
      </c>
      <c r="D825" t="s">
        <v>42</v>
      </c>
      <c r="E825">
        <v>5</v>
      </c>
      <c r="F825" t="s">
        <v>232</v>
      </c>
      <c r="G825" t="s">
        <v>101</v>
      </c>
      <c r="H825" t="s">
        <v>259</v>
      </c>
      <c r="I825" t="s">
        <v>212</v>
      </c>
      <c r="J825" t="s">
        <v>213</v>
      </c>
      <c r="K825" t="s">
        <v>149</v>
      </c>
      <c r="L825" t="s">
        <v>214</v>
      </c>
      <c r="M825" t="s">
        <v>2157</v>
      </c>
      <c r="N825" t="s">
        <v>215</v>
      </c>
      <c r="O825" s="57">
        <v>46268.763159722221</v>
      </c>
      <c r="P825" s="57">
        <v>46270.368101851855</v>
      </c>
      <c r="Q825">
        <v>69383509</v>
      </c>
      <c r="S825">
        <v>152316232584</v>
      </c>
      <c r="T825" t="s">
        <v>2504</v>
      </c>
      <c r="U825" t="s">
        <v>2505</v>
      </c>
      <c r="V825" t="s">
        <v>2506</v>
      </c>
      <c r="Z825">
        <v>112.7394489</v>
      </c>
      <c r="AA825">
        <v>-7.4633034</v>
      </c>
      <c r="AB825" t="s">
        <v>2507</v>
      </c>
      <c r="AC825" t="s">
        <v>236</v>
      </c>
      <c r="AL825" t="s">
        <v>217</v>
      </c>
      <c r="AM825" t="s">
        <v>2263</v>
      </c>
      <c r="AN825" t="s">
        <v>6</v>
      </c>
      <c r="AO825" s="57">
        <v>46090.767534722225</v>
      </c>
      <c r="AP825" s="57">
        <v>46269.625</v>
      </c>
      <c r="AQ825" t="s">
        <v>2180</v>
      </c>
      <c r="AR825" t="s">
        <v>14</v>
      </c>
      <c r="AS825" t="s">
        <v>232</v>
      </c>
      <c r="AT825" t="s">
        <v>230</v>
      </c>
      <c r="AV825" t="s">
        <v>2159</v>
      </c>
      <c r="AW825" t="s">
        <v>884</v>
      </c>
      <c r="AX825" t="s">
        <v>222</v>
      </c>
      <c r="BA825" s="57">
        <v>46269.625</v>
      </c>
      <c r="BB825" t="s">
        <v>2263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str">
        <f>VLOOKUP(H825,Sheet2!$A$1:$B$270,2,FALSE)</f>
        <v>SIDOARJO</v>
      </c>
    </row>
    <row r="826" spans="1:61">
      <c r="A826">
        <v>943</v>
      </c>
      <c r="B826">
        <v>1002570423</v>
      </c>
      <c r="C826">
        <v>3</v>
      </c>
      <c r="D826" t="s">
        <v>55</v>
      </c>
      <c r="E826">
        <v>5</v>
      </c>
      <c r="F826" t="s">
        <v>307</v>
      </c>
      <c r="G826" t="s">
        <v>126</v>
      </c>
      <c r="H826" t="s">
        <v>372</v>
      </c>
      <c r="I826" t="s">
        <v>212</v>
      </c>
      <c r="J826" t="s">
        <v>213</v>
      </c>
      <c r="K826" t="s">
        <v>149</v>
      </c>
      <c r="L826" t="s">
        <v>1751</v>
      </c>
      <c r="M826" t="s">
        <v>2157</v>
      </c>
      <c r="N826" t="s">
        <v>215</v>
      </c>
      <c r="O826" s="57">
        <v>46268.679131944446</v>
      </c>
      <c r="P826" s="57">
        <v>46271.602256944447</v>
      </c>
      <c r="Q826">
        <v>69383389</v>
      </c>
      <c r="R826">
        <v>3135953475</v>
      </c>
      <c r="S826">
        <v>152303248886</v>
      </c>
      <c r="T826" t="s">
        <v>2535</v>
      </c>
      <c r="U826" t="s">
        <v>2536</v>
      </c>
      <c r="V826" t="s">
        <v>2537</v>
      </c>
      <c r="Z826">
        <v>112.77660400000001</v>
      </c>
      <c r="AA826">
        <v>-7.280894</v>
      </c>
      <c r="AB826" t="s">
        <v>2538</v>
      </c>
      <c r="AC826" t="s">
        <v>236</v>
      </c>
      <c r="AL826" t="s">
        <v>217</v>
      </c>
      <c r="AM826" t="s">
        <v>2539</v>
      </c>
      <c r="AN826" t="s">
        <v>6</v>
      </c>
      <c r="AO826" s="57">
        <v>46090.684282407405</v>
      </c>
      <c r="AP826" s="57">
        <v>46271.458333333336</v>
      </c>
      <c r="AQ826" t="s">
        <v>2180</v>
      </c>
      <c r="AR826" t="s">
        <v>14</v>
      </c>
      <c r="AS826" t="s">
        <v>126</v>
      </c>
      <c r="AT826" t="s">
        <v>230</v>
      </c>
      <c r="AV826" t="s">
        <v>2159</v>
      </c>
      <c r="AW826" t="s">
        <v>2540</v>
      </c>
      <c r="AX826" t="s">
        <v>222</v>
      </c>
      <c r="BA826" s="57">
        <v>46271.458333333336</v>
      </c>
      <c r="BB826" t="s">
        <v>2539</v>
      </c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str">
        <f>VLOOKUP(H826,Sheet2!$A$1:$B$270,2,FALSE)</f>
        <v>SURABAYA SELATAN</v>
      </c>
    </row>
    <row r="827" spans="1:61">
      <c r="A827">
        <v>944</v>
      </c>
      <c r="B827">
        <v>1002567882</v>
      </c>
      <c r="C827">
        <v>3</v>
      </c>
      <c r="D827" t="s">
        <v>55</v>
      </c>
      <c r="E827">
        <v>5</v>
      </c>
      <c r="F827" t="s">
        <v>261</v>
      </c>
      <c r="G827" t="s">
        <v>128</v>
      </c>
      <c r="H827" t="s">
        <v>305</v>
      </c>
      <c r="I827" t="s">
        <v>212</v>
      </c>
      <c r="J827" t="s">
        <v>213</v>
      </c>
      <c r="K827" t="s">
        <v>149</v>
      </c>
      <c r="L827" t="s">
        <v>214</v>
      </c>
      <c r="M827" t="s">
        <v>2157</v>
      </c>
      <c r="N827" t="s">
        <v>215</v>
      </c>
      <c r="O827" s="57">
        <v>46267.606979166667</v>
      </c>
      <c r="P827" s="57">
        <v>46273.79314814815</v>
      </c>
      <c r="Q827">
        <v>69382418</v>
      </c>
      <c r="S827">
        <v>152417233852</v>
      </c>
      <c r="T827" t="s">
        <v>1573</v>
      </c>
      <c r="U827" t="s">
        <v>1574</v>
      </c>
      <c r="V827" t="s">
        <v>1575</v>
      </c>
      <c r="Z827">
        <v>112.5747837</v>
      </c>
      <c r="AA827">
        <v>-7.3740005999999996</v>
      </c>
      <c r="AB827" t="s">
        <v>1576</v>
      </c>
      <c r="AC827" t="s">
        <v>216</v>
      </c>
      <c r="AL827" t="s">
        <v>217</v>
      </c>
      <c r="AM827" t="s">
        <v>1577</v>
      </c>
      <c r="AN827" t="s">
        <v>6</v>
      </c>
      <c r="AO827" s="57">
        <v>46062.61109953704</v>
      </c>
      <c r="AP827" s="57">
        <v>46268.458333333336</v>
      </c>
      <c r="AQ827" t="s">
        <v>2180</v>
      </c>
      <c r="AR827" t="s">
        <v>14</v>
      </c>
      <c r="AS827" t="s">
        <v>602</v>
      </c>
      <c r="AT827" t="s">
        <v>344</v>
      </c>
      <c r="AV827" t="s">
        <v>2159</v>
      </c>
      <c r="AW827" t="s">
        <v>1578</v>
      </c>
      <c r="AX827" t="s">
        <v>222</v>
      </c>
      <c r="BA827" s="57">
        <v>46268.458333333336</v>
      </c>
      <c r="BB827" t="s">
        <v>1577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str">
        <f>VLOOKUP(H827,Sheet2!$A$1:$B$270,2,FALSE)</f>
        <v>SURABAYA UTARA</v>
      </c>
    </row>
    <row r="828" spans="1:61">
      <c r="A828">
        <v>946</v>
      </c>
      <c r="B828">
        <v>1002568437</v>
      </c>
      <c r="C828">
        <v>3</v>
      </c>
      <c r="D828" t="s">
        <v>59</v>
      </c>
      <c r="E828">
        <v>4</v>
      </c>
      <c r="F828" t="s">
        <v>549</v>
      </c>
      <c r="G828" t="s">
        <v>582</v>
      </c>
      <c r="H828" t="s">
        <v>590</v>
      </c>
      <c r="I828" t="s">
        <v>212</v>
      </c>
      <c r="J828" t="s">
        <v>213</v>
      </c>
      <c r="K828" t="s">
        <v>149</v>
      </c>
      <c r="M828" t="s">
        <v>2157</v>
      </c>
      <c r="N828" t="s">
        <v>215</v>
      </c>
      <c r="O828" s="57">
        <v>46267.707997685182</v>
      </c>
      <c r="P828" s="57">
        <v>46268.47965277778</v>
      </c>
      <c r="Q828">
        <v>69381014</v>
      </c>
      <c r="S828">
        <v>146131120730</v>
      </c>
      <c r="T828" t="s">
        <v>2171</v>
      </c>
      <c r="U828" t="s">
        <v>2172</v>
      </c>
      <c r="V828" t="s">
        <v>2173</v>
      </c>
      <c r="Z828">
        <v>110.427503</v>
      </c>
      <c r="AA828">
        <v>-7.7804053356237004</v>
      </c>
      <c r="AB828" t="s">
        <v>2174</v>
      </c>
      <c r="AC828" t="s">
        <v>284</v>
      </c>
      <c r="AL828" t="s">
        <v>217</v>
      </c>
      <c r="AM828" t="s">
        <v>2175</v>
      </c>
      <c r="AN828" t="s">
        <v>6</v>
      </c>
      <c r="AO828" s="57">
        <v>46062.715486111112</v>
      </c>
      <c r="AR828" t="s">
        <v>14</v>
      </c>
      <c r="AS828" t="s">
        <v>219</v>
      </c>
      <c r="AT828" t="s">
        <v>230</v>
      </c>
      <c r="AV828" t="s">
        <v>2159</v>
      </c>
      <c r="AW828" t="s">
        <v>545</v>
      </c>
      <c r="AX828" t="s">
        <v>222</v>
      </c>
      <c r="BA828" s="57">
        <v>46267.291666666664</v>
      </c>
      <c r="BB828" t="s">
        <v>2175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:61">
      <c r="A829">
        <v>948</v>
      </c>
      <c r="B829">
        <v>1002566762</v>
      </c>
      <c r="C829">
        <v>3</v>
      </c>
      <c r="D829" t="s">
        <v>55</v>
      </c>
      <c r="E829">
        <v>5</v>
      </c>
      <c r="F829" t="s">
        <v>307</v>
      </c>
      <c r="G829" t="s">
        <v>124</v>
      </c>
      <c r="H829" t="s">
        <v>309</v>
      </c>
      <c r="I829" t="s">
        <v>212</v>
      </c>
      <c r="J829" t="s">
        <v>213</v>
      </c>
      <c r="K829" t="s">
        <v>149</v>
      </c>
      <c r="L829" t="s">
        <v>214</v>
      </c>
      <c r="M829" t="s">
        <v>2157</v>
      </c>
      <c r="N829" t="s">
        <v>215</v>
      </c>
      <c r="O829" s="57">
        <v>46267.379120370373</v>
      </c>
      <c r="P829" s="57">
        <v>46268.669293981482</v>
      </c>
      <c r="Q829">
        <v>69381963</v>
      </c>
      <c r="S829">
        <v>152308243225</v>
      </c>
      <c r="T829" t="s">
        <v>2099</v>
      </c>
      <c r="U829" t="s">
        <v>2100</v>
      </c>
      <c r="V829" t="s">
        <v>2101</v>
      </c>
      <c r="Z829">
        <v>112.757417</v>
      </c>
      <c r="AA829">
        <v>-7.3170400000000004</v>
      </c>
      <c r="AB829" t="s">
        <v>2102</v>
      </c>
      <c r="AC829" t="s">
        <v>236</v>
      </c>
      <c r="AL829" t="s">
        <v>217</v>
      </c>
      <c r="AM829" t="s">
        <v>2103</v>
      </c>
      <c r="AN829" t="s">
        <v>6</v>
      </c>
      <c r="AO829" s="57">
        <v>46062.382025462961</v>
      </c>
      <c r="AP829" s="57">
        <v>46268.333333333336</v>
      </c>
      <c r="AQ829" t="s">
        <v>2180</v>
      </c>
      <c r="AR829" t="s">
        <v>14</v>
      </c>
      <c r="AS829" t="s">
        <v>605</v>
      </c>
      <c r="AT829" t="s">
        <v>230</v>
      </c>
      <c r="AV829" t="s">
        <v>2159</v>
      </c>
      <c r="AW829" t="s">
        <v>890</v>
      </c>
      <c r="AX829" t="s">
        <v>222</v>
      </c>
      <c r="BA829" s="57">
        <v>46268.333333333336</v>
      </c>
      <c r="BB829" t="s">
        <v>2103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str">
        <f>VLOOKUP(H829,Sheet2!$A$1:$B$270,2,FALSE)</f>
        <v>SURABAYA SELATAN</v>
      </c>
    </row>
    <row r="830" spans="1:61">
      <c r="A830">
        <v>949</v>
      </c>
      <c r="B830">
        <v>1002568374</v>
      </c>
      <c r="C830">
        <v>3</v>
      </c>
      <c r="D830" t="s">
        <v>55</v>
      </c>
      <c r="E830">
        <v>5</v>
      </c>
      <c r="F830" t="s">
        <v>261</v>
      </c>
      <c r="G830" t="s">
        <v>123</v>
      </c>
      <c r="H830" t="s">
        <v>287</v>
      </c>
      <c r="I830" t="s">
        <v>212</v>
      </c>
      <c r="J830" t="s">
        <v>213</v>
      </c>
      <c r="K830" t="s">
        <v>149</v>
      </c>
      <c r="L830" t="s">
        <v>214</v>
      </c>
      <c r="M830" t="s">
        <v>2157</v>
      </c>
      <c r="N830" t="s">
        <v>215</v>
      </c>
      <c r="O830" s="57">
        <v>46267.691631944443</v>
      </c>
      <c r="P830" s="57">
        <v>46270.707766203705</v>
      </c>
      <c r="Q830">
        <v>69382545</v>
      </c>
      <c r="S830">
        <v>152401227605</v>
      </c>
      <c r="T830" t="s">
        <v>1798</v>
      </c>
      <c r="U830" t="s">
        <v>1799</v>
      </c>
      <c r="V830" t="s">
        <v>1800</v>
      </c>
      <c r="Z830">
        <v>112.7438654</v>
      </c>
      <c r="AA830">
        <v>-7.2420342</v>
      </c>
      <c r="AB830" t="s">
        <v>1801</v>
      </c>
      <c r="AC830" t="s">
        <v>236</v>
      </c>
      <c r="AL830" t="s">
        <v>217</v>
      </c>
      <c r="AM830" t="s">
        <v>1802</v>
      </c>
      <c r="AN830" t="s">
        <v>6</v>
      </c>
      <c r="AO830" s="57">
        <v>46062.694432870368</v>
      </c>
      <c r="AP830" s="57">
        <v>46269.458333333336</v>
      </c>
      <c r="AQ830" t="s">
        <v>2180</v>
      </c>
      <c r="AR830" t="s">
        <v>14</v>
      </c>
      <c r="AS830" t="s">
        <v>271</v>
      </c>
      <c r="AT830" t="s">
        <v>230</v>
      </c>
      <c r="AV830" t="s">
        <v>2159</v>
      </c>
      <c r="AW830" t="s">
        <v>885</v>
      </c>
      <c r="AX830" t="s">
        <v>222</v>
      </c>
      <c r="BA830" s="57">
        <v>46269.458333333336</v>
      </c>
      <c r="BB830" t="s">
        <v>1802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str">
        <f>VLOOKUP(H830,Sheet2!$A$1:$B$270,2,FALSE)</f>
        <v>SURABAYA UTARA</v>
      </c>
    </row>
    <row r="831" spans="1:61">
      <c r="A831">
        <v>950</v>
      </c>
      <c r="B831">
        <v>1002566719</v>
      </c>
      <c r="C831">
        <v>3</v>
      </c>
      <c r="D831" t="s">
        <v>55</v>
      </c>
      <c r="E831">
        <v>5</v>
      </c>
      <c r="F831" t="s">
        <v>261</v>
      </c>
      <c r="G831" t="s">
        <v>128</v>
      </c>
      <c r="H831" t="s">
        <v>305</v>
      </c>
      <c r="I831" t="s">
        <v>212</v>
      </c>
      <c r="J831" t="s">
        <v>213</v>
      </c>
      <c r="K831" t="s">
        <v>149</v>
      </c>
      <c r="M831" t="s">
        <v>2157</v>
      </c>
      <c r="N831" t="s">
        <v>215</v>
      </c>
      <c r="O831" s="57">
        <v>46267.370023148149</v>
      </c>
      <c r="P831" s="57">
        <v>46269.366944444446</v>
      </c>
      <c r="Q831">
        <v>69381952</v>
      </c>
      <c r="S831">
        <v>152417230066</v>
      </c>
      <c r="T831" t="s">
        <v>2122</v>
      </c>
      <c r="U831" t="s">
        <v>2123</v>
      </c>
      <c r="V831" t="s">
        <v>2124</v>
      </c>
      <c r="Z831">
        <v>112.598271906877</v>
      </c>
      <c r="AA831">
        <v>-7.3525522048741303</v>
      </c>
      <c r="AB831" t="s">
        <v>2125</v>
      </c>
      <c r="AC831" t="s">
        <v>229</v>
      </c>
      <c r="AL831" t="s">
        <v>217</v>
      </c>
      <c r="AM831" t="s">
        <v>2126</v>
      </c>
      <c r="AN831" t="s">
        <v>6</v>
      </c>
      <c r="AO831" s="57">
        <v>46062.371550925927</v>
      </c>
      <c r="AP831" s="57">
        <v>46268.333333333336</v>
      </c>
      <c r="AQ831" t="s">
        <v>2180</v>
      </c>
      <c r="AR831" t="s">
        <v>14</v>
      </c>
      <c r="AS831" t="s">
        <v>602</v>
      </c>
      <c r="AT831" t="s">
        <v>230</v>
      </c>
      <c r="AV831" t="s">
        <v>2159</v>
      </c>
      <c r="AW831" t="s">
        <v>572</v>
      </c>
      <c r="AX831" t="s">
        <v>222</v>
      </c>
      <c r="BA831" s="57">
        <v>46268.333333333336</v>
      </c>
      <c r="BB831" t="s">
        <v>2126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SURABAYA UTARA</v>
      </c>
    </row>
    <row r="832" spans="1:61">
      <c r="A832">
        <v>951</v>
      </c>
      <c r="B832">
        <v>1002566682</v>
      </c>
      <c r="C832">
        <v>3</v>
      </c>
      <c r="D832" t="s">
        <v>34</v>
      </c>
      <c r="E832">
        <v>5</v>
      </c>
      <c r="F832" t="s">
        <v>554</v>
      </c>
      <c r="G832" t="s">
        <v>85</v>
      </c>
      <c r="H832" t="s">
        <v>279</v>
      </c>
      <c r="I832" t="s">
        <v>212</v>
      </c>
      <c r="J832" t="s">
        <v>213</v>
      </c>
      <c r="K832" t="s">
        <v>149</v>
      </c>
      <c r="M832" t="s">
        <v>2157</v>
      </c>
      <c r="N832" t="s">
        <v>215</v>
      </c>
      <c r="O832" s="57">
        <v>46267.360798611109</v>
      </c>
      <c r="P832" s="57">
        <v>46272.353067129632</v>
      </c>
      <c r="Q832">
        <v>69381973</v>
      </c>
      <c r="S832">
        <v>172413244692</v>
      </c>
      <c r="T832" t="s">
        <v>2132</v>
      </c>
      <c r="U832" t="s">
        <v>2133</v>
      </c>
      <c r="V832" t="s">
        <v>2134</v>
      </c>
      <c r="Z832">
        <v>115.1847394</v>
      </c>
      <c r="AA832">
        <v>-8.5033984999999994</v>
      </c>
      <c r="AB832" t="s">
        <v>2135</v>
      </c>
      <c r="AC832" t="s">
        <v>229</v>
      </c>
      <c r="AL832" t="s">
        <v>217</v>
      </c>
      <c r="AM832" t="s">
        <v>2136</v>
      </c>
      <c r="AN832" t="s">
        <v>6</v>
      </c>
      <c r="AO832" s="57">
        <v>46062.371550925927</v>
      </c>
      <c r="AP832" s="57">
        <v>46268.333333333336</v>
      </c>
      <c r="AQ832" t="s">
        <v>2180</v>
      </c>
      <c r="AR832" t="s">
        <v>14</v>
      </c>
      <c r="AS832" t="s">
        <v>85</v>
      </c>
      <c r="AT832" t="s">
        <v>230</v>
      </c>
      <c r="AV832" t="s">
        <v>2159</v>
      </c>
      <c r="AW832" t="s">
        <v>545</v>
      </c>
      <c r="AX832" t="s">
        <v>222</v>
      </c>
      <c r="BA832" s="57">
        <v>46268.333333333336</v>
      </c>
      <c r="BB832" t="s">
        <v>2136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str">
        <f>VLOOKUP(H832,Sheet2!$A$1:$B$270,2,FALSE)</f>
        <v>TABANAN</v>
      </c>
    </row>
    <row r="833" spans="1:61">
      <c r="A833">
        <v>952</v>
      </c>
      <c r="B833">
        <v>1002564593</v>
      </c>
      <c r="C833">
        <v>3</v>
      </c>
      <c r="D833" t="s">
        <v>45</v>
      </c>
      <c r="E833">
        <v>5</v>
      </c>
      <c r="F833" t="s">
        <v>210</v>
      </c>
      <c r="G833" t="s">
        <v>115</v>
      </c>
      <c r="H833" t="s">
        <v>273</v>
      </c>
      <c r="I833" t="s">
        <v>212</v>
      </c>
      <c r="J833" t="s">
        <v>213</v>
      </c>
      <c r="K833" t="s">
        <v>149</v>
      </c>
      <c r="L833" t="s">
        <v>214</v>
      </c>
      <c r="M833" t="s">
        <v>2157</v>
      </c>
      <c r="N833" t="s">
        <v>215</v>
      </c>
      <c r="O833" s="57">
        <v>46266.417303240742</v>
      </c>
      <c r="P833" s="57">
        <v>46271.682349537034</v>
      </c>
      <c r="Q833">
        <v>69376157</v>
      </c>
      <c r="S833">
        <v>172603791822</v>
      </c>
      <c r="T833" t="s">
        <v>941</v>
      </c>
      <c r="U833" t="s">
        <v>2153</v>
      </c>
      <c r="V833" t="s">
        <v>942</v>
      </c>
      <c r="Z833">
        <v>116.339</v>
      </c>
      <c r="AA833">
        <v>-8.6628299999999996</v>
      </c>
      <c r="AB833" t="s">
        <v>943</v>
      </c>
      <c r="AC833" t="s">
        <v>236</v>
      </c>
      <c r="AL833" t="s">
        <v>217</v>
      </c>
      <c r="AM833" t="s">
        <v>2154</v>
      </c>
      <c r="AN833" t="s">
        <v>6</v>
      </c>
      <c r="AO833" s="57">
        <v>46031.423645833333</v>
      </c>
      <c r="AP833" s="57">
        <v>46269</v>
      </c>
      <c r="AR833" t="s">
        <v>14</v>
      </c>
      <c r="AS833" t="s">
        <v>900</v>
      </c>
      <c r="AT833" t="s">
        <v>230</v>
      </c>
      <c r="AV833" t="s">
        <v>2159</v>
      </c>
      <c r="AW833" t="s">
        <v>893</v>
      </c>
      <c r="AX833" t="s">
        <v>222</v>
      </c>
      <c r="BA833" s="57">
        <v>46269.541666666664</v>
      </c>
      <c r="BB833" t="s">
        <v>2154</v>
      </c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str">
        <f>VLOOKUP(H833,Sheet2!$A$1:$B$270,2,FALSE)</f>
        <v>SELONG</v>
      </c>
    </row>
    <row r="834" spans="1:61">
      <c r="A834">
        <v>953</v>
      </c>
      <c r="B834">
        <v>1002566268</v>
      </c>
      <c r="C834">
        <v>3</v>
      </c>
      <c r="D834" t="s">
        <v>38</v>
      </c>
      <c r="E834">
        <v>5</v>
      </c>
      <c r="F834" t="s">
        <v>90</v>
      </c>
      <c r="G834" t="s">
        <v>90</v>
      </c>
      <c r="H834" t="s">
        <v>430</v>
      </c>
      <c r="I834" t="s">
        <v>212</v>
      </c>
      <c r="J834" t="s">
        <v>213</v>
      </c>
      <c r="K834" t="s">
        <v>149</v>
      </c>
      <c r="L834" t="s">
        <v>214</v>
      </c>
      <c r="M834" t="s">
        <v>2157</v>
      </c>
      <c r="N834" t="s">
        <v>215</v>
      </c>
      <c r="O834" s="57">
        <v>46266.692314814813</v>
      </c>
      <c r="P834" s="57">
        <v>46268.671736111108</v>
      </c>
      <c r="Q834">
        <v>69381748</v>
      </c>
      <c r="S834">
        <v>152651207810</v>
      </c>
      <c r="T834" t="s">
        <v>1204</v>
      </c>
      <c r="U834" t="s">
        <v>1205</v>
      </c>
      <c r="V834" t="s">
        <v>1206</v>
      </c>
      <c r="Z834">
        <v>111.99246805161199</v>
      </c>
      <c r="AA834">
        <v>-7.8936391494959697</v>
      </c>
      <c r="AB834" t="s">
        <v>1207</v>
      </c>
      <c r="AC834" t="s">
        <v>216</v>
      </c>
      <c r="AL834" t="s">
        <v>217</v>
      </c>
      <c r="AM834" t="s">
        <v>1208</v>
      </c>
      <c r="AN834" t="s">
        <v>6</v>
      </c>
      <c r="AO834" s="57">
        <v>46031.694467592592</v>
      </c>
      <c r="AP834" s="57">
        <v>46267.541666666664</v>
      </c>
      <c r="AR834" t="s">
        <v>14</v>
      </c>
      <c r="AS834" t="s">
        <v>556</v>
      </c>
      <c r="AT834" t="s">
        <v>230</v>
      </c>
      <c r="AV834" t="s">
        <v>2159</v>
      </c>
      <c r="AW834" t="s">
        <v>887</v>
      </c>
      <c r="AX834" t="s">
        <v>222</v>
      </c>
      <c r="BA834" s="57">
        <v>46267.541666666664</v>
      </c>
      <c r="BB834" t="s">
        <v>1208</v>
      </c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str">
        <f>VLOOKUP(H834,Sheet2!$A$1:$B$270,2,FALSE)</f>
        <v>KEDIRI</v>
      </c>
    </row>
    <row r="835" spans="1:61">
      <c r="A835">
        <v>954</v>
      </c>
      <c r="B835">
        <v>1002566519</v>
      </c>
      <c r="C835">
        <v>3</v>
      </c>
      <c r="D835" t="s">
        <v>42</v>
      </c>
      <c r="E835">
        <v>5</v>
      </c>
      <c r="F835" t="s">
        <v>232</v>
      </c>
      <c r="G835" t="s">
        <v>101</v>
      </c>
      <c r="H835" t="s">
        <v>427</v>
      </c>
      <c r="I835" t="s">
        <v>212</v>
      </c>
      <c r="J835" t="s">
        <v>213</v>
      </c>
      <c r="K835" t="s">
        <v>149</v>
      </c>
      <c r="L835" t="s">
        <v>214</v>
      </c>
      <c r="M835" t="s">
        <v>2157</v>
      </c>
      <c r="N835" t="s">
        <v>215</v>
      </c>
      <c r="O835" s="57">
        <v>46266.824953703705</v>
      </c>
      <c r="P835" s="57">
        <v>46269.366689814815</v>
      </c>
      <c r="Q835">
        <v>69381889</v>
      </c>
      <c r="S835">
        <v>152331251345</v>
      </c>
      <c r="T835" t="s">
        <v>1230</v>
      </c>
      <c r="U835" t="s">
        <v>1231</v>
      </c>
      <c r="V835" t="s">
        <v>1232</v>
      </c>
      <c r="Z835">
        <v>112.63038083910899</v>
      </c>
      <c r="AA835">
        <v>-7.4526970491075497</v>
      </c>
      <c r="AB835" t="s">
        <v>1233</v>
      </c>
      <c r="AC835" t="s">
        <v>216</v>
      </c>
      <c r="AL835" t="s">
        <v>217</v>
      </c>
      <c r="AM835" t="s">
        <v>1234</v>
      </c>
      <c r="AN835" t="s">
        <v>6</v>
      </c>
      <c r="AO835" s="57">
        <v>46031.829826388886</v>
      </c>
      <c r="AP835" s="57">
        <v>46268.333333333336</v>
      </c>
      <c r="AQ835" t="s">
        <v>2180</v>
      </c>
      <c r="AR835" t="s">
        <v>14</v>
      </c>
      <c r="AS835" t="s">
        <v>573</v>
      </c>
      <c r="AT835" t="s">
        <v>230</v>
      </c>
      <c r="AV835" t="s">
        <v>2159</v>
      </c>
      <c r="AW835" t="s">
        <v>886</v>
      </c>
      <c r="AX835" t="s">
        <v>222</v>
      </c>
      <c r="BA835" s="57">
        <v>46268.333333333336</v>
      </c>
      <c r="BB835" t="s">
        <v>1234</v>
      </c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str">
        <f>VLOOKUP(H835,Sheet2!$A$1:$B$270,2,FALSE)</f>
        <v>SIDOARJO</v>
      </c>
    </row>
    <row r="836" spans="1:61">
      <c r="A836">
        <v>955</v>
      </c>
      <c r="B836">
        <v>1002565568</v>
      </c>
      <c r="C836">
        <v>3</v>
      </c>
      <c r="D836" t="s">
        <v>59</v>
      </c>
      <c r="E836">
        <v>4</v>
      </c>
      <c r="F836" t="s">
        <v>223</v>
      </c>
      <c r="G836" t="s">
        <v>223</v>
      </c>
      <c r="H836" t="s">
        <v>827</v>
      </c>
      <c r="I836" t="s">
        <v>212</v>
      </c>
      <c r="J836" t="s">
        <v>213</v>
      </c>
      <c r="K836" t="s">
        <v>149</v>
      </c>
      <c r="L836" t="s">
        <v>214</v>
      </c>
      <c r="M836" t="s">
        <v>2157</v>
      </c>
      <c r="N836" t="s">
        <v>215</v>
      </c>
      <c r="O836" s="57">
        <v>46266.587476851855</v>
      </c>
      <c r="P836" s="57">
        <v>46267.692418981482</v>
      </c>
      <c r="Q836">
        <v>69381554</v>
      </c>
      <c r="S836">
        <v>146303608408</v>
      </c>
      <c r="T836" t="s">
        <v>1302</v>
      </c>
      <c r="U836" t="s">
        <v>1303</v>
      </c>
      <c r="V836" t="s">
        <v>1304</v>
      </c>
      <c r="Z836">
        <v>109.25642209999999</v>
      </c>
      <c r="AA836">
        <v>-7.4259066000000002</v>
      </c>
      <c r="AB836" t="s">
        <v>1305</v>
      </c>
      <c r="AC836" t="s">
        <v>236</v>
      </c>
      <c r="AL836" t="s">
        <v>217</v>
      </c>
      <c r="AM836" t="s">
        <v>1054</v>
      </c>
      <c r="AN836" t="s">
        <v>6</v>
      </c>
      <c r="AO836" s="57">
        <v>46031.590208333335</v>
      </c>
      <c r="AP836" s="57">
        <v>46267.541666666664</v>
      </c>
      <c r="AQ836" t="s">
        <v>2158</v>
      </c>
      <c r="AR836" t="s">
        <v>14</v>
      </c>
      <c r="AS836" t="s">
        <v>219</v>
      </c>
      <c r="AT836" t="s">
        <v>230</v>
      </c>
      <c r="AV836" t="s">
        <v>2159</v>
      </c>
      <c r="AW836" t="s">
        <v>889</v>
      </c>
      <c r="AX836" t="s">
        <v>222</v>
      </c>
      <c r="BA836" s="57">
        <v>46267.541666666664</v>
      </c>
      <c r="BB836" t="s">
        <v>1054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:61">
      <c r="A837">
        <v>956</v>
      </c>
      <c r="B837">
        <v>1002564133</v>
      </c>
      <c r="C837">
        <v>3</v>
      </c>
      <c r="D837" t="s">
        <v>55</v>
      </c>
      <c r="E837">
        <v>5</v>
      </c>
      <c r="F837" t="s">
        <v>261</v>
      </c>
      <c r="G837" t="s">
        <v>122</v>
      </c>
      <c r="H837" t="s">
        <v>348</v>
      </c>
      <c r="I837" t="s">
        <v>212</v>
      </c>
      <c r="J837" t="s">
        <v>213</v>
      </c>
      <c r="K837" t="s">
        <v>149</v>
      </c>
      <c r="L837" t="s">
        <v>214</v>
      </c>
      <c r="M837" t="s">
        <v>2157</v>
      </c>
      <c r="N837" t="s">
        <v>215</v>
      </c>
      <c r="O837" s="57">
        <v>46266.358981481484</v>
      </c>
      <c r="P837" s="57">
        <v>46268.525914351849</v>
      </c>
      <c r="Q837">
        <v>69381160</v>
      </c>
      <c r="S837">
        <v>152451212101</v>
      </c>
      <c r="T837" t="s">
        <v>1309</v>
      </c>
      <c r="U837" t="s">
        <v>1310</v>
      </c>
      <c r="V837" t="s">
        <v>1311</v>
      </c>
      <c r="Z837">
        <v>112.488868</v>
      </c>
      <c r="AA837">
        <v>-6.9035650000000004</v>
      </c>
      <c r="AB837" t="s">
        <v>1312</v>
      </c>
      <c r="AC837" t="s">
        <v>236</v>
      </c>
      <c r="AL837" t="s">
        <v>217</v>
      </c>
      <c r="AM837" t="s">
        <v>1313</v>
      </c>
      <c r="AN837" t="s">
        <v>6</v>
      </c>
      <c r="AO837" s="57">
        <v>46031.361087962963</v>
      </c>
      <c r="AP837" s="57">
        <v>46267.333333333336</v>
      </c>
      <c r="AQ837" t="s">
        <v>2180</v>
      </c>
      <c r="AR837" t="s">
        <v>14</v>
      </c>
      <c r="AS837" t="s">
        <v>122</v>
      </c>
      <c r="AT837" t="s">
        <v>230</v>
      </c>
      <c r="AV837" t="s">
        <v>2159</v>
      </c>
      <c r="AW837" t="s">
        <v>883</v>
      </c>
      <c r="AX837" t="s">
        <v>222</v>
      </c>
      <c r="BA837" s="57">
        <v>46267.333333333336</v>
      </c>
      <c r="BB837" t="s">
        <v>1313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GRESIK</v>
      </c>
    </row>
    <row r="838" spans="1:61">
      <c r="A838">
        <v>957</v>
      </c>
      <c r="B838">
        <v>1002564550</v>
      </c>
      <c r="C838">
        <v>3</v>
      </c>
      <c r="D838" t="s">
        <v>45</v>
      </c>
      <c r="E838">
        <v>5</v>
      </c>
      <c r="F838" t="s">
        <v>210</v>
      </c>
      <c r="G838" t="s">
        <v>112</v>
      </c>
      <c r="H838" t="s">
        <v>243</v>
      </c>
      <c r="I838" t="s">
        <v>212</v>
      </c>
      <c r="J838" t="s">
        <v>213</v>
      </c>
      <c r="K838" t="s">
        <v>149</v>
      </c>
      <c r="L838" t="s">
        <v>214</v>
      </c>
      <c r="M838" t="s">
        <v>547</v>
      </c>
      <c r="N838" t="s">
        <v>215</v>
      </c>
      <c r="O838" s="57">
        <v>46266.411261574074</v>
      </c>
      <c r="P838" s="57">
        <v>46266.411261574074</v>
      </c>
      <c r="Q838">
        <v>69372675</v>
      </c>
      <c r="T838" t="s">
        <v>933</v>
      </c>
      <c r="V838" t="s">
        <v>934</v>
      </c>
      <c r="Z838">
        <v>116.229</v>
      </c>
      <c r="AA838">
        <v>-8.5942000000000007</v>
      </c>
      <c r="AB838" t="s">
        <v>935</v>
      </c>
      <c r="AC838" t="s">
        <v>236</v>
      </c>
      <c r="AL838" t="s">
        <v>217</v>
      </c>
      <c r="AM838" t="s">
        <v>892</v>
      </c>
      <c r="AN838" t="s">
        <v>6</v>
      </c>
      <c r="AO838" s="57">
        <v>46031.413310185184</v>
      </c>
      <c r="AP838" s="57">
        <v>46256</v>
      </c>
      <c r="AR838" t="s">
        <v>548</v>
      </c>
      <c r="AS838" t="s">
        <v>219</v>
      </c>
      <c r="AT838" t="s">
        <v>230</v>
      </c>
      <c r="AV838" t="s">
        <v>1414</v>
      </c>
      <c r="AW838" t="s">
        <v>883</v>
      </c>
      <c r="AX838" t="s">
        <v>222</v>
      </c>
      <c r="BA838" s="57">
        <v>46256.541666666664</v>
      </c>
      <c r="BB838" t="s">
        <v>892</v>
      </c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str">
        <f>VLOOKUP(H838,Sheet2!$A$1:$B$270,2,FALSE)</f>
        <v>MATARAM</v>
      </c>
    </row>
    <row r="839" spans="1:61">
      <c r="A839">
        <v>961</v>
      </c>
      <c r="B839">
        <v>1002575944</v>
      </c>
      <c r="C839">
        <v>3</v>
      </c>
      <c r="D839" t="s">
        <v>55</v>
      </c>
      <c r="E839">
        <v>5</v>
      </c>
      <c r="F839" t="s">
        <v>227</v>
      </c>
      <c r="G839" t="s">
        <v>121</v>
      </c>
      <c r="H839" t="s">
        <v>326</v>
      </c>
      <c r="I839" t="s">
        <v>212</v>
      </c>
      <c r="J839" t="s">
        <v>213</v>
      </c>
      <c r="K839" t="s">
        <v>149</v>
      </c>
      <c r="L839" t="s">
        <v>214</v>
      </c>
      <c r="M839" t="s">
        <v>2170</v>
      </c>
      <c r="N839" t="s">
        <v>215</v>
      </c>
      <c r="O839" s="57">
        <v>46272.799953703703</v>
      </c>
      <c r="P839" s="57">
        <v>46273.800312500003</v>
      </c>
      <c r="Q839">
        <v>69385618</v>
      </c>
      <c r="S839">
        <v>152459201818</v>
      </c>
      <c r="T839" t="s">
        <v>5216</v>
      </c>
      <c r="U839" t="s">
        <v>5217</v>
      </c>
      <c r="V839" t="s">
        <v>5218</v>
      </c>
      <c r="Z839">
        <v>113.04748814553</v>
      </c>
      <c r="AA839">
        <v>-7.1385619301118899</v>
      </c>
      <c r="AB839" t="s">
        <v>5219</v>
      </c>
      <c r="AC839" t="s">
        <v>216</v>
      </c>
      <c r="AL839" t="s">
        <v>217</v>
      </c>
      <c r="AM839" t="s">
        <v>5220</v>
      </c>
      <c r="AN839" t="s">
        <v>6</v>
      </c>
      <c r="AO839" s="57">
        <v>46212.809502314813</v>
      </c>
      <c r="AP839" s="57">
        <v>46274.333333333336</v>
      </c>
      <c r="AQ839" t="s">
        <v>2180</v>
      </c>
      <c r="AR839" t="s">
        <v>2179</v>
      </c>
      <c r="AS839" t="s">
        <v>219</v>
      </c>
      <c r="AT839" t="s">
        <v>220</v>
      </c>
      <c r="AV839" t="s">
        <v>5221</v>
      </c>
      <c r="AW839" t="s">
        <v>3083</v>
      </c>
      <c r="AX839" t="s">
        <v>222</v>
      </c>
      <c r="BA839" s="57">
        <v>46274.333333333336</v>
      </c>
      <c r="BB839" t="s">
        <v>5220</v>
      </c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str">
        <f>VLOOKUP(H839,Sheet2!$A$1:$B$270,2,FALSE)</f>
        <v>MADURA</v>
      </c>
    </row>
    <row r="840" spans="1:61">
      <c r="A840">
        <v>962</v>
      </c>
      <c r="B840">
        <v>1002573797</v>
      </c>
      <c r="C840">
        <v>3</v>
      </c>
      <c r="D840" t="s">
        <v>55</v>
      </c>
      <c r="E840">
        <v>5</v>
      </c>
      <c r="F840" t="s">
        <v>261</v>
      </c>
      <c r="G840" t="s">
        <v>125</v>
      </c>
      <c r="H840" t="s">
        <v>407</v>
      </c>
      <c r="I840" t="s">
        <v>212</v>
      </c>
      <c r="J840" t="s">
        <v>213</v>
      </c>
      <c r="K840" t="s">
        <v>149</v>
      </c>
      <c r="L840" t="s">
        <v>214</v>
      </c>
      <c r="M840" t="s">
        <v>2170</v>
      </c>
      <c r="N840" t="s">
        <v>215</v>
      </c>
      <c r="O840" s="57">
        <v>46272.318703703706</v>
      </c>
      <c r="P840" s="57">
        <v>46273.633819444447</v>
      </c>
      <c r="Q840">
        <v>69384928</v>
      </c>
      <c r="S840">
        <v>152448205340</v>
      </c>
      <c r="T840" t="s">
        <v>5222</v>
      </c>
      <c r="U840" t="s">
        <v>5223</v>
      </c>
      <c r="V840" t="s">
        <v>5224</v>
      </c>
      <c r="Z840">
        <v>112.34123904258</v>
      </c>
      <c r="AA840">
        <v>-6.87270915343358</v>
      </c>
      <c r="AB840" t="s">
        <v>5225</v>
      </c>
      <c r="AC840" t="s">
        <v>216</v>
      </c>
      <c r="AL840" t="s">
        <v>217</v>
      </c>
      <c r="AM840" t="s">
        <v>5226</v>
      </c>
      <c r="AN840" t="s">
        <v>6</v>
      </c>
      <c r="AO840" s="57">
        <v>46212.319374999999</v>
      </c>
      <c r="AP840" s="57">
        <v>46273.416666666664</v>
      </c>
      <c r="AQ840" t="s">
        <v>2161</v>
      </c>
      <c r="AR840" t="s">
        <v>2179</v>
      </c>
      <c r="AS840" t="s">
        <v>219</v>
      </c>
      <c r="AT840" t="s">
        <v>230</v>
      </c>
      <c r="AV840" t="s">
        <v>5227</v>
      </c>
      <c r="AW840" t="s">
        <v>883</v>
      </c>
      <c r="AX840" t="s">
        <v>222</v>
      </c>
      <c r="BA840" s="57">
        <v>46273.416666666664</v>
      </c>
      <c r="BB840" t="s">
        <v>5226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str">
        <f>VLOOKUP(H840,Sheet2!$A$1:$B$270,2,FALSE)</f>
        <v>GRESIK</v>
      </c>
    </row>
    <row r="841" spans="1:61">
      <c r="A841">
        <v>963</v>
      </c>
      <c r="B841">
        <v>1002574600</v>
      </c>
      <c r="C841">
        <v>3</v>
      </c>
      <c r="D841" t="s">
        <v>51</v>
      </c>
      <c r="E841">
        <v>4</v>
      </c>
      <c r="F841" t="s">
        <v>269</v>
      </c>
      <c r="G841" t="s">
        <v>289</v>
      </c>
      <c r="H841" t="s">
        <v>824</v>
      </c>
      <c r="I841" t="s">
        <v>212</v>
      </c>
      <c r="J841" t="s">
        <v>213</v>
      </c>
      <c r="K841" t="s">
        <v>149</v>
      </c>
      <c r="M841" t="s">
        <v>2170</v>
      </c>
      <c r="N841" t="s">
        <v>215</v>
      </c>
      <c r="O841" s="57">
        <v>46272.478958333333</v>
      </c>
      <c r="P841" s="57">
        <v>46274.359803240739</v>
      </c>
      <c r="Q841">
        <v>69385152</v>
      </c>
      <c r="S841">
        <v>142551119594</v>
      </c>
      <c r="T841" t="s">
        <v>5228</v>
      </c>
      <c r="U841" t="s">
        <v>5229</v>
      </c>
      <c r="V841" t="s">
        <v>5230</v>
      </c>
      <c r="Z841">
        <v>111.1047482</v>
      </c>
      <c r="AA841">
        <v>-6.8090187000000002</v>
      </c>
      <c r="AB841" t="s">
        <v>5231</v>
      </c>
      <c r="AC841" t="s">
        <v>225</v>
      </c>
      <c r="AL841" t="s">
        <v>217</v>
      </c>
      <c r="AM841" t="s">
        <v>5232</v>
      </c>
      <c r="AN841" t="s">
        <v>6</v>
      </c>
      <c r="AO841" s="57">
        <v>46212.486145833333</v>
      </c>
      <c r="AP841" s="57">
        <v>46273.541666666664</v>
      </c>
      <c r="AR841" t="s">
        <v>5233</v>
      </c>
      <c r="AS841" t="s">
        <v>219</v>
      </c>
      <c r="AT841" t="s">
        <v>230</v>
      </c>
      <c r="AV841" t="s">
        <v>5234</v>
      </c>
      <c r="AW841" t="s">
        <v>545</v>
      </c>
      <c r="AX841" t="s">
        <v>222</v>
      </c>
      <c r="BA841" s="57">
        <v>46273.541666666664</v>
      </c>
      <c r="BB841" t="s">
        <v>5232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:61">
      <c r="A842">
        <v>964</v>
      </c>
      <c r="B842">
        <v>1002573454</v>
      </c>
      <c r="C842">
        <v>3</v>
      </c>
      <c r="D842" t="s">
        <v>38</v>
      </c>
      <c r="E842">
        <v>5</v>
      </c>
      <c r="F842" t="s">
        <v>92</v>
      </c>
      <c r="G842" t="s">
        <v>94</v>
      </c>
      <c r="H842" t="s">
        <v>442</v>
      </c>
      <c r="I842" t="s">
        <v>212</v>
      </c>
      <c r="J842" t="s">
        <v>213</v>
      </c>
      <c r="K842" t="s">
        <v>149</v>
      </c>
      <c r="L842" t="s">
        <v>214</v>
      </c>
      <c r="M842" t="s">
        <v>2170</v>
      </c>
      <c r="N842" t="s">
        <v>215</v>
      </c>
      <c r="O842" s="57">
        <v>46271.366620370369</v>
      </c>
      <c r="P842" s="57">
        <v>46271.800370370373</v>
      </c>
      <c r="Q842">
        <v>69384676</v>
      </c>
      <c r="S842">
        <v>152635205093</v>
      </c>
      <c r="T842" t="s">
        <v>2967</v>
      </c>
      <c r="U842" t="s">
        <v>5235</v>
      </c>
      <c r="V842" t="s">
        <v>5236</v>
      </c>
      <c r="Z842">
        <v>111.14527647377599</v>
      </c>
      <c r="AA842">
        <v>-7.4798694940628296</v>
      </c>
      <c r="AB842" t="s">
        <v>5237</v>
      </c>
      <c r="AC842" t="s">
        <v>236</v>
      </c>
      <c r="AL842" t="s">
        <v>217</v>
      </c>
      <c r="AM842" t="s">
        <v>5238</v>
      </c>
      <c r="AN842" t="s">
        <v>6</v>
      </c>
      <c r="AO842" s="57">
        <v>46182.371516203704</v>
      </c>
      <c r="AP842" s="57">
        <v>46272.333333333336</v>
      </c>
      <c r="AQ842" t="s">
        <v>2180</v>
      </c>
      <c r="AR842" t="s">
        <v>2179</v>
      </c>
      <c r="AS842" t="s">
        <v>219</v>
      </c>
      <c r="AT842" t="s">
        <v>230</v>
      </c>
      <c r="AV842" t="s">
        <v>5239</v>
      </c>
      <c r="AW842" t="s">
        <v>886</v>
      </c>
      <c r="AX842" t="s">
        <v>222</v>
      </c>
      <c r="BA842" s="57">
        <v>46272.333333333336</v>
      </c>
      <c r="BB842" t="s">
        <v>5238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str">
        <f>VLOOKUP(H842,Sheet2!$A$1:$B$270,2,FALSE)</f>
        <v>MADIUN</v>
      </c>
    </row>
    <row r="843" spans="1:61">
      <c r="A843">
        <v>965</v>
      </c>
      <c r="B843">
        <v>1002573530</v>
      </c>
      <c r="C843">
        <v>3</v>
      </c>
      <c r="D843" t="s">
        <v>49</v>
      </c>
      <c r="E843">
        <v>4</v>
      </c>
      <c r="F843" t="s">
        <v>250</v>
      </c>
      <c r="G843" t="s">
        <v>540</v>
      </c>
      <c r="H843" t="s">
        <v>543</v>
      </c>
      <c r="I843" t="s">
        <v>212</v>
      </c>
      <c r="J843" t="s">
        <v>213</v>
      </c>
      <c r="K843" t="s">
        <v>149</v>
      </c>
      <c r="M843" t="s">
        <v>2170</v>
      </c>
      <c r="N843" t="s">
        <v>581</v>
      </c>
      <c r="O843" s="57">
        <v>46271.467638888891</v>
      </c>
      <c r="P843" s="57">
        <v>46272.731493055559</v>
      </c>
      <c r="Q843">
        <v>69384743</v>
      </c>
      <c r="S843">
        <v>142278112776</v>
      </c>
      <c r="T843" t="s">
        <v>5240</v>
      </c>
      <c r="U843" t="s">
        <v>5241</v>
      </c>
      <c r="V843" t="s">
        <v>5242</v>
      </c>
      <c r="Z843">
        <v>109.382114779231</v>
      </c>
      <c r="AA843">
        <v>-6.8934637430988204</v>
      </c>
      <c r="AB843" t="s">
        <v>5243</v>
      </c>
      <c r="AC843" t="s">
        <v>229</v>
      </c>
      <c r="AL843" t="s">
        <v>217</v>
      </c>
      <c r="AM843" t="s">
        <v>5244</v>
      </c>
      <c r="AN843" t="s">
        <v>6</v>
      </c>
      <c r="AO843" s="57">
        <v>46182.476111111115</v>
      </c>
      <c r="AP843" s="57">
        <v>46273.333333333336</v>
      </c>
      <c r="AQ843" t="s">
        <v>2180</v>
      </c>
      <c r="AR843" t="s">
        <v>2179</v>
      </c>
      <c r="AS843" t="s">
        <v>219</v>
      </c>
      <c r="AT843" t="s">
        <v>230</v>
      </c>
      <c r="AV843" t="s">
        <v>5245</v>
      </c>
      <c r="AW843" t="s">
        <v>545</v>
      </c>
      <c r="AX843" t="s">
        <v>222</v>
      </c>
      <c r="BA843" s="57">
        <v>46273.541666666664</v>
      </c>
      <c r="BB843" t="s">
        <v>5244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:61">
      <c r="A844">
        <v>966</v>
      </c>
      <c r="B844">
        <v>1002572860</v>
      </c>
      <c r="C844">
        <v>3</v>
      </c>
      <c r="D844" t="s">
        <v>59</v>
      </c>
      <c r="E844">
        <v>4</v>
      </c>
      <c r="F844" t="s">
        <v>223</v>
      </c>
      <c r="G844" t="s">
        <v>223</v>
      </c>
      <c r="H844" t="s">
        <v>2630</v>
      </c>
      <c r="I844" t="s">
        <v>212</v>
      </c>
      <c r="J844" t="s">
        <v>213</v>
      </c>
      <c r="K844" t="s">
        <v>149</v>
      </c>
      <c r="M844" t="s">
        <v>2170</v>
      </c>
      <c r="N844" t="s">
        <v>215</v>
      </c>
      <c r="O844" s="57">
        <v>46270.427511574075</v>
      </c>
      <c r="P844" s="57">
        <v>46273.591770833336</v>
      </c>
      <c r="Q844">
        <v>69384365</v>
      </c>
      <c r="S844">
        <v>146388101168</v>
      </c>
      <c r="T844" t="s">
        <v>5246</v>
      </c>
      <c r="U844" t="s">
        <v>2632</v>
      </c>
      <c r="V844" t="s">
        <v>5247</v>
      </c>
      <c r="Z844">
        <v>109.135374</v>
      </c>
      <c r="AA844">
        <v>-7.3749010000000004</v>
      </c>
      <c r="AB844" t="s">
        <v>2633</v>
      </c>
      <c r="AC844" t="s">
        <v>285</v>
      </c>
      <c r="AL844" t="s">
        <v>217</v>
      </c>
      <c r="AM844" t="s">
        <v>5248</v>
      </c>
      <c r="AN844" t="s">
        <v>6</v>
      </c>
      <c r="AO844" s="57">
        <v>46151.434502314813</v>
      </c>
      <c r="AP844" s="57">
        <v>46271.625</v>
      </c>
      <c r="AQ844" t="s">
        <v>2161</v>
      </c>
      <c r="AR844" t="s">
        <v>2179</v>
      </c>
      <c r="AS844" t="s">
        <v>909</v>
      </c>
      <c r="AT844" t="s">
        <v>230</v>
      </c>
      <c r="AV844" t="s">
        <v>5249</v>
      </c>
      <c r="AW844" t="s">
        <v>4155</v>
      </c>
      <c r="AX844" t="s">
        <v>222</v>
      </c>
      <c r="BA844" s="57">
        <v>46271.625</v>
      </c>
      <c r="BB844" t="s">
        <v>5248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:61">
      <c r="A845">
        <v>968</v>
      </c>
      <c r="B845">
        <v>1002570913</v>
      </c>
      <c r="C845">
        <v>3</v>
      </c>
      <c r="D845" t="s">
        <v>51</v>
      </c>
      <c r="E845">
        <v>4</v>
      </c>
      <c r="F845" t="s">
        <v>234</v>
      </c>
      <c r="G845" t="s">
        <v>562</v>
      </c>
      <c r="H845" t="s">
        <v>872</v>
      </c>
      <c r="I845" t="s">
        <v>212</v>
      </c>
      <c r="J845" t="s">
        <v>213</v>
      </c>
      <c r="K845" t="s">
        <v>149</v>
      </c>
      <c r="L845" t="s">
        <v>214</v>
      </c>
      <c r="M845" t="s">
        <v>2170</v>
      </c>
      <c r="N845" t="s">
        <v>215</v>
      </c>
      <c r="O845" s="57">
        <v>46269.385370370372</v>
      </c>
      <c r="P845" s="57">
        <v>46271.418587962966</v>
      </c>
      <c r="Q845">
        <v>69383611</v>
      </c>
      <c r="S845">
        <v>142526106559</v>
      </c>
      <c r="T845" t="s">
        <v>5250</v>
      </c>
      <c r="U845" t="s">
        <v>5251</v>
      </c>
      <c r="V845" t="s">
        <v>5252</v>
      </c>
      <c r="Z845">
        <v>110.90543847531001</v>
      </c>
      <c r="AA845">
        <v>-7.5362943370120998</v>
      </c>
      <c r="AB845" t="s">
        <v>5253</v>
      </c>
      <c r="AC845" t="s">
        <v>216</v>
      </c>
      <c r="AL845" t="s">
        <v>217</v>
      </c>
      <c r="AM845" t="s">
        <v>5254</v>
      </c>
      <c r="AN845" t="s">
        <v>6</v>
      </c>
      <c r="AO845" s="57">
        <v>46121.392465277779</v>
      </c>
      <c r="AP845" s="57">
        <v>46270.583333333336</v>
      </c>
      <c r="AQ845" t="s">
        <v>2161</v>
      </c>
      <c r="AR845" t="s">
        <v>2179</v>
      </c>
      <c r="AS845" t="s">
        <v>913</v>
      </c>
      <c r="AT845" t="s">
        <v>230</v>
      </c>
      <c r="AV845" t="s">
        <v>5255</v>
      </c>
      <c r="AW845" t="s">
        <v>882</v>
      </c>
      <c r="AX845" t="s">
        <v>222</v>
      </c>
      <c r="BA845" s="57">
        <v>46270.583333333336</v>
      </c>
      <c r="BB845" t="s">
        <v>5254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:61">
      <c r="A846">
        <v>970</v>
      </c>
      <c r="B846">
        <v>1002571798</v>
      </c>
      <c r="C846">
        <v>3</v>
      </c>
      <c r="D846" t="s">
        <v>49</v>
      </c>
      <c r="E846">
        <v>4</v>
      </c>
      <c r="F846" t="s">
        <v>245</v>
      </c>
      <c r="G846" t="s">
        <v>246</v>
      </c>
      <c r="H846" t="s">
        <v>834</v>
      </c>
      <c r="I846" t="s">
        <v>212</v>
      </c>
      <c r="J846" t="s">
        <v>213</v>
      </c>
      <c r="K846" t="s">
        <v>149</v>
      </c>
      <c r="L846" t="s">
        <v>214</v>
      </c>
      <c r="M846" t="s">
        <v>2170</v>
      </c>
      <c r="N846" t="s">
        <v>215</v>
      </c>
      <c r="O846" s="57">
        <v>46269.591620370367</v>
      </c>
      <c r="P846" s="57">
        <v>46272.615613425929</v>
      </c>
      <c r="Q846">
        <v>69383941</v>
      </c>
      <c r="S846">
        <v>142410346509</v>
      </c>
      <c r="T846" t="s">
        <v>5256</v>
      </c>
      <c r="U846" t="s">
        <v>5257</v>
      </c>
      <c r="V846" t="s">
        <v>5258</v>
      </c>
      <c r="Z846">
        <v>110.4690773</v>
      </c>
      <c r="AA846">
        <v>-7.0388007999999997</v>
      </c>
      <c r="AB846" t="s">
        <v>5259</v>
      </c>
      <c r="AC846" t="s">
        <v>216</v>
      </c>
      <c r="AL846" t="s">
        <v>217</v>
      </c>
      <c r="AM846" t="s">
        <v>5260</v>
      </c>
      <c r="AN846" t="s">
        <v>6</v>
      </c>
      <c r="AO846" s="57">
        <v>46121.600740740738</v>
      </c>
      <c r="AP846" s="57">
        <v>46270.458333333336</v>
      </c>
      <c r="AQ846" t="s">
        <v>2180</v>
      </c>
      <c r="AR846" t="s">
        <v>2179</v>
      </c>
      <c r="AS846" t="s">
        <v>910</v>
      </c>
      <c r="AT846" t="s">
        <v>230</v>
      </c>
      <c r="AV846" t="s">
        <v>5261</v>
      </c>
      <c r="AW846" t="s">
        <v>885</v>
      </c>
      <c r="AX846" t="s">
        <v>222</v>
      </c>
      <c r="BA846" s="57">
        <v>46270.458333333336</v>
      </c>
      <c r="BB846" t="s">
        <v>5260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:61">
      <c r="A847">
        <v>971</v>
      </c>
      <c r="B847">
        <v>1002571349</v>
      </c>
      <c r="C847">
        <v>3</v>
      </c>
      <c r="D847" t="s">
        <v>34</v>
      </c>
      <c r="E847">
        <v>5</v>
      </c>
      <c r="F847" t="s">
        <v>554</v>
      </c>
      <c r="G847" t="s">
        <v>85</v>
      </c>
      <c r="H847" t="s">
        <v>279</v>
      </c>
      <c r="I847" t="s">
        <v>212</v>
      </c>
      <c r="J847" t="s">
        <v>213</v>
      </c>
      <c r="K847" t="s">
        <v>149</v>
      </c>
      <c r="M847" t="s">
        <v>2170</v>
      </c>
      <c r="N847" t="s">
        <v>215</v>
      </c>
      <c r="O847" s="57">
        <v>46269.476956018516</v>
      </c>
      <c r="P847" s="57">
        <v>46272.3825462963</v>
      </c>
      <c r="Q847">
        <v>69383760</v>
      </c>
      <c r="S847">
        <v>172413244698</v>
      </c>
      <c r="T847" t="s">
        <v>5262</v>
      </c>
      <c r="U847" t="s">
        <v>5263</v>
      </c>
      <c r="V847" t="s">
        <v>5264</v>
      </c>
      <c r="Z847">
        <v>115.06203530000001</v>
      </c>
      <c r="AA847">
        <v>-8.5012165999999993</v>
      </c>
      <c r="AB847" t="s">
        <v>4856</v>
      </c>
      <c r="AC847" t="s">
        <v>229</v>
      </c>
      <c r="AL847" t="s">
        <v>217</v>
      </c>
      <c r="AM847" t="s">
        <v>5265</v>
      </c>
      <c r="AN847" t="s">
        <v>6</v>
      </c>
      <c r="AO847" s="57">
        <v>46121.486087962963</v>
      </c>
      <c r="AP847" s="57">
        <v>46271.625</v>
      </c>
      <c r="AQ847" t="s">
        <v>2161</v>
      </c>
      <c r="AR847" t="s">
        <v>2179</v>
      </c>
      <c r="AS847" t="s">
        <v>85</v>
      </c>
      <c r="AT847" t="s">
        <v>230</v>
      </c>
      <c r="AV847" t="s">
        <v>5266</v>
      </c>
      <c r="AW847" t="s">
        <v>560</v>
      </c>
      <c r="AX847" t="s">
        <v>222</v>
      </c>
      <c r="BA847" s="57">
        <v>46271.625</v>
      </c>
      <c r="BB847" t="s">
        <v>5265</v>
      </c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str">
        <f>VLOOKUP(H847,Sheet2!$A$1:$B$270,2,FALSE)</f>
        <v>TABANAN</v>
      </c>
    </row>
    <row r="848" spans="1:61">
      <c r="A848">
        <v>972</v>
      </c>
      <c r="B848">
        <v>1002570996</v>
      </c>
      <c r="C848">
        <v>3</v>
      </c>
      <c r="D848" t="s">
        <v>51</v>
      </c>
      <c r="E848">
        <v>4</v>
      </c>
      <c r="F848" t="s">
        <v>269</v>
      </c>
      <c r="G848" t="s">
        <v>4858</v>
      </c>
      <c r="H848" t="s">
        <v>4859</v>
      </c>
      <c r="I848" t="s">
        <v>212</v>
      </c>
      <c r="J848" t="s">
        <v>213</v>
      </c>
      <c r="K848" t="s">
        <v>149</v>
      </c>
      <c r="L848" t="s">
        <v>214</v>
      </c>
      <c r="M848" t="s">
        <v>2170</v>
      </c>
      <c r="N848" t="s">
        <v>215</v>
      </c>
      <c r="O848" s="57">
        <v>46269.404120370367</v>
      </c>
      <c r="P848" s="57">
        <v>46271.657847222225</v>
      </c>
      <c r="Q848">
        <v>69383604</v>
      </c>
      <c r="S848">
        <v>142598105589</v>
      </c>
      <c r="T848" t="s">
        <v>5267</v>
      </c>
      <c r="U848" t="s">
        <v>5268</v>
      </c>
      <c r="V848" t="s">
        <v>5269</v>
      </c>
      <c r="Z848">
        <v>111.586570426534</v>
      </c>
      <c r="AA848">
        <v>-6.8755675916918797</v>
      </c>
      <c r="AB848" t="s">
        <v>5270</v>
      </c>
      <c r="AC848" t="s">
        <v>236</v>
      </c>
      <c r="AL848" t="s">
        <v>217</v>
      </c>
      <c r="AM848" t="s">
        <v>5271</v>
      </c>
      <c r="AN848" t="s">
        <v>6</v>
      </c>
      <c r="AO848" s="57">
        <v>46121.413206018522</v>
      </c>
      <c r="AP848" s="57">
        <v>46270.333333333336</v>
      </c>
      <c r="AQ848" t="s">
        <v>2161</v>
      </c>
      <c r="AR848" t="s">
        <v>2179</v>
      </c>
      <c r="AS848" t="s">
        <v>4858</v>
      </c>
      <c r="AT848" t="s">
        <v>230</v>
      </c>
      <c r="AV848" t="s">
        <v>5272</v>
      </c>
      <c r="AW848" t="s">
        <v>885</v>
      </c>
      <c r="AX848" t="s">
        <v>222</v>
      </c>
      <c r="BA848" s="57">
        <v>46270.333333333336</v>
      </c>
      <c r="BB848" t="s">
        <v>5271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:61">
      <c r="A849">
        <v>974</v>
      </c>
      <c r="B849">
        <v>1002571461</v>
      </c>
      <c r="C849">
        <v>3</v>
      </c>
      <c r="D849" t="s">
        <v>45</v>
      </c>
      <c r="E849">
        <v>5</v>
      </c>
      <c r="F849" t="s">
        <v>113</v>
      </c>
      <c r="G849" t="s">
        <v>117</v>
      </c>
      <c r="H849" t="s">
        <v>274</v>
      </c>
      <c r="I849" t="s">
        <v>212</v>
      </c>
      <c r="J849" t="s">
        <v>213</v>
      </c>
      <c r="K849" t="s">
        <v>149</v>
      </c>
      <c r="L849" t="s">
        <v>214</v>
      </c>
      <c r="M849" t="s">
        <v>2170</v>
      </c>
      <c r="N849" t="s">
        <v>215</v>
      </c>
      <c r="O849" s="57">
        <v>46269.517314814817</v>
      </c>
      <c r="P849" s="57">
        <v>46272.338194444441</v>
      </c>
      <c r="Q849">
        <v>69383825</v>
      </c>
      <c r="S849">
        <v>172510701076</v>
      </c>
      <c r="T849" t="s">
        <v>5273</v>
      </c>
      <c r="U849" t="s">
        <v>5274</v>
      </c>
      <c r="V849" t="s">
        <v>5275</v>
      </c>
      <c r="Z849">
        <v>123.4385161</v>
      </c>
      <c r="AA849">
        <v>-8.3697420999999999</v>
      </c>
      <c r="AB849" t="s">
        <v>5276</v>
      </c>
      <c r="AC849" t="s">
        <v>236</v>
      </c>
      <c r="AL849" t="s">
        <v>217</v>
      </c>
      <c r="AM849" t="s">
        <v>5277</v>
      </c>
      <c r="AN849" t="s">
        <v>6</v>
      </c>
      <c r="AO849" s="57">
        <v>46121.527766203704</v>
      </c>
      <c r="AP849" s="57">
        <v>46272.333333333336</v>
      </c>
      <c r="AR849" t="s">
        <v>5233</v>
      </c>
      <c r="AS849" t="s">
        <v>219</v>
      </c>
      <c r="AT849" t="s">
        <v>230</v>
      </c>
      <c r="AV849" t="s">
        <v>5278</v>
      </c>
      <c r="AW849" t="s">
        <v>889</v>
      </c>
      <c r="AX849" t="s">
        <v>222</v>
      </c>
      <c r="BA849" s="57">
        <v>46272.333333333336</v>
      </c>
      <c r="BB849" t="s">
        <v>5277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str">
        <f>VLOOKUP(H849,Sheet2!$A$1:$B$270,2,FALSE)</f>
        <v>MAUMERE</v>
      </c>
    </row>
    <row r="850" spans="1:61">
      <c r="A850">
        <v>976</v>
      </c>
      <c r="B850">
        <v>1002571101</v>
      </c>
      <c r="C850">
        <v>3</v>
      </c>
      <c r="D850" t="s">
        <v>55</v>
      </c>
      <c r="E850">
        <v>5</v>
      </c>
      <c r="F850" t="s">
        <v>261</v>
      </c>
      <c r="G850" t="s">
        <v>128</v>
      </c>
      <c r="H850" t="s">
        <v>305</v>
      </c>
      <c r="I850" t="s">
        <v>212</v>
      </c>
      <c r="J850" t="s">
        <v>213</v>
      </c>
      <c r="K850" t="s">
        <v>149</v>
      </c>
      <c r="L850" t="s">
        <v>214</v>
      </c>
      <c r="M850" t="s">
        <v>2170</v>
      </c>
      <c r="N850" t="s">
        <v>215</v>
      </c>
      <c r="O850" s="57">
        <v>46269.424953703703</v>
      </c>
      <c r="P850" s="57">
        <v>46270.479571759257</v>
      </c>
      <c r="Q850">
        <v>69383671</v>
      </c>
      <c r="S850">
        <v>152417234168</v>
      </c>
      <c r="T850" t="s">
        <v>5279</v>
      </c>
      <c r="U850" t="s">
        <v>3321</v>
      </c>
      <c r="V850" t="s">
        <v>5280</v>
      </c>
      <c r="Z850">
        <v>112.63752070216</v>
      </c>
      <c r="AA850">
        <v>-7.36076611846884</v>
      </c>
      <c r="AB850" t="s">
        <v>5281</v>
      </c>
      <c r="AC850" t="s">
        <v>2652</v>
      </c>
      <c r="AL850" t="s">
        <v>217</v>
      </c>
      <c r="AM850" t="s">
        <v>5282</v>
      </c>
      <c r="AN850" t="s">
        <v>6</v>
      </c>
      <c r="AO850" s="57">
        <v>46121.434212962966</v>
      </c>
      <c r="AP850" s="57">
        <v>46270.333333333336</v>
      </c>
      <c r="AQ850" t="s">
        <v>2180</v>
      </c>
      <c r="AR850" t="s">
        <v>2179</v>
      </c>
      <c r="AS850" t="s">
        <v>602</v>
      </c>
      <c r="AT850" t="s">
        <v>230</v>
      </c>
      <c r="AV850" t="s">
        <v>5283</v>
      </c>
      <c r="AW850" t="s">
        <v>237</v>
      </c>
      <c r="AX850" t="s">
        <v>222</v>
      </c>
      <c r="BA850" s="57">
        <v>46270.333333333336</v>
      </c>
      <c r="BB850" t="s">
        <v>5282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str">
        <f>VLOOKUP(H850,Sheet2!$A$1:$B$270,2,FALSE)</f>
        <v>SURABAYA UTARA</v>
      </c>
    </row>
    <row r="851" spans="1:61">
      <c r="A851">
        <v>978</v>
      </c>
      <c r="B851">
        <v>1002569992</v>
      </c>
      <c r="C851">
        <v>3</v>
      </c>
      <c r="D851" t="s">
        <v>42</v>
      </c>
      <c r="E851">
        <v>5</v>
      </c>
      <c r="F851" t="s">
        <v>232</v>
      </c>
      <c r="G851" t="s">
        <v>106</v>
      </c>
      <c r="H851" t="s">
        <v>441</v>
      </c>
      <c r="I851" t="s">
        <v>212</v>
      </c>
      <c r="J851" t="s">
        <v>213</v>
      </c>
      <c r="K851" t="s">
        <v>149</v>
      </c>
      <c r="M851" t="s">
        <v>2170</v>
      </c>
      <c r="N851" t="s">
        <v>215</v>
      </c>
      <c r="O851" s="57">
        <v>46268.604826388888</v>
      </c>
      <c r="P851" s="57">
        <v>46274.346921296295</v>
      </c>
      <c r="Q851">
        <v>69383251</v>
      </c>
      <c r="S851">
        <v>152741225072</v>
      </c>
      <c r="T851" t="s">
        <v>2280</v>
      </c>
      <c r="U851" t="s">
        <v>2281</v>
      </c>
      <c r="V851" t="s">
        <v>2282</v>
      </c>
      <c r="Z851">
        <v>112.6797586</v>
      </c>
      <c r="AA851">
        <v>-7.6133509999999998</v>
      </c>
      <c r="AB851" t="s">
        <v>2283</v>
      </c>
      <c r="AC851" t="s">
        <v>229</v>
      </c>
      <c r="AL851" t="s">
        <v>217</v>
      </c>
      <c r="AM851" t="s">
        <v>2284</v>
      </c>
      <c r="AN851" t="s">
        <v>6</v>
      </c>
      <c r="AO851" s="57">
        <v>46090.61109953704</v>
      </c>
      <c r="AP851" s="57">
        <v>46273.458333333336</v>
      </c>
      <c r="AQ851" t="s">
        <v>2158</v>
      </c>
      <c r="AR851" t="s">
        <v>2179</v>
      </c>
      <c r="AS851" t="s">
        <v>1510</v>
      </c>
      <c r="AT851" t="s">
        <v>230</v>
      </c>
      <c r="AV851" t="s">
        <v>5284</v>
      </c>
      <c r="AW851" t="s">
        <v>545</v>
      </c>
      <c r="AX851" t="s">
        <v>222</v>
      </c>
      <c r="BA851" s="57">
        <v>46273.458333333336</v>
      </c>
      <c r="BB851" t="s">
        <v>2284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str">
        <f>VLOOKUP(H851,Sheet2!$A$1:$B$270,2,FALSE)</f>
        <v>PASURUAN</v>
      </c>
    </row>
    <row r="852" spans="1:61">
      <c r="A852">
        <v>980</v>
      </c>
      <c r="B852">
        <v>1002570289</v>
      </c>
      <c r="C852">
        <v>3</v>
      </c>
      <c r="D852" t="s">
        <v>42</v>
      </c>
      <c r="E852">
        <v>5</v>
      </c>
      <c r="F852" t="s">
        <v>232</v>
      </c>
      <c r="G852" t="s">
        <v>101</v>
      </c>
      <c r="H852" t="s">
        <v>427</v>
      </c>
      <c r="I852" t="s">
        <v>212</v>
      </c>
      <c r="J852" t="s">
        <v>213</v>
      </c>
      <c r="K852" t="s">
        <v>149</v>
      </c>
      <c r="L852" t="s">
        <v>214</v>
      </c>
      <c r="M852" t="s">
        <v>2170</v>
      </c>
      <c r="N852" t="s">
        <v>215</v>
      </c>
      <c r="O852" s="57">
        <v>46268.65828703704</v>
      </c>
      <c r="P852" s="57">
        <v>46270.619976851849</v>
      </c>
      <c r="Q852">
        <v>69383348</v>
      </c>
      <c r="S852">
        <v>152331251366</v>
      </c>
      <c r="T852" t="s">
        <v>2285</v>
      </c>
      <c r="U852" t="s">
        <v>2286</v>
      </c>
      <c r="V852" t="s">
        <v>2287</v>
      </c>
      <c r="Z852">
        <v>112.6063992</v>
      </c>
      <c r="AA852">
        <v>-7.3849516999999896</v>
      </c>
      <c r="AB852" t="s">
        <v>2288</v>
      </c>
      <c r="AC852" t="s">
        <v>236</v>
      </c>
      <c r="AL852" t="s">
        <v>217</v>
      </c>
      <c r="AM852" t="s">
        <v>2289</v>
      </c>
      <c r="AN852" t="s">
        <v>6</v>
      </c>
      <c r="AO852" s="57">
        <v>46090.663425925923</v>
      </c>
      <c r="AP852" s="57">
        <v>46269.625</v>
      </c>
      <c r="AQ852" t="s">
        <v>2161</v>
      </c>
      <c r="AR852" t="s">
        <v>2179</v>
      </c>
      <c r="AS852" t="s">
        <v>573</v>
      </c>
      <c r="AT852" t="s">
        <v>230</v>
      </c>
      <c r="AV852" t="s">
        <v>5285</v>
      </c>
      <c r="AW852" t="s">
        <v>537</v>
      </c>
      <c r="AX852" t="s">
        <v>222</v>
      </c>
      <c r="BA852" s="57">
        <v>46269.625</v>
      </c>
      <c r="BB852" t="s">
        <v>2289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str">
        <f>VLOOKUP(H852,Sheet2!$A$1:$B$270,2,FALSE)</f>
        <v>SIDOARJO</v>
      </c>
    </row>
    <row r="853" spans="1:61">
      <c r="A853">
        <v>981</v>
      </c>
      <c r="B853">
        <v>1002570297</v>
      </c>
      <c r="C853">
        <v>3</v>
      </c>
      <c r="D853" t="s">
        <v>45</v>
      </c>
      <c r="E853">
        <v>5</v>
      </c>
      <c r="F853" t="s">
        <v>113</v>
      </c>
      <c r="G853" t="s">
        <v>114</v>
      </c>
      <c r="H853" t="s">
        <v>359</v>
      </c>
      <c r="I853" t="s">
        <v>212</v>
      </c>
      <c r="J853" t="s">
        <v>213</v>
      </c>
      <c r="K853" t="s">
        <v>149</v>
      </c>
      <c r="L853" t="s">
        <v>214</v>
      </c>
      <c r="M853" t="s">
        <v>2170</v>
      </c>
      <c r="N853" t="s">
        <v>215</v>
      </c>
      <c r="O853" s="57">
        <v>46268.65898148148</v>
      </c>
      <c r="P853" s="57">
        <v>46268.724965277775</v>
      </c>
      <c r="Q853">
        <v>69383351</v>
      </c>
      <c r="S853">
        <v>172514217061</v>
      </c>
      <c r="T853" t="s">
        <v>3006</v>
      </c>
      <c r="U853" t="s">
        <v>3007</v>
      </c>
      <c r="V853" t="s">
        <v>3008</v>
      </c>
      <c r="Z853">
        <v>120.46593350000001</v>
      </c>
      <c r="AA853">
        <v>-8.6187243000000002</v>
      </c>
      <c r="AB853" t="s">
        <v>3009</v>
      </c>
      <c r="AC853" t="s">
        <v>236</v>
      </c>
      <c r="AL853" t="s">
        <v>217</v>
      </c>
      <c r="AM853" t="s">
        <v>2599</v>
      </c>
      <c r="AN853" t="s">
        <v>6</v>
      </c>
      <c r="AO853" s="57">
        <v>46090.663425925923</v>
      </c>
      <c r="AP853" s="57">
        <v>46269.541666666664</v>
      </c>
      <c r="AQ853" t="s">
        <v>2180</v>
      </c>
      <c r="AR853" t="s">
        <v>2179</v>
      </c>
      <c r="AS853" t="s">
        <v>219</v>
      </c>
      <c r="AT853" t="s">
        <v>230</v>
      </c>
      <c r="AV853" t="s">
        <v>3010</v>
      </c>
      <c r="AW853" t="s">
        <v>3011</v>
      </c>
      <c r="AX853" t="s">
        <v>222</v>
      </c>
      <c r="BA853" s="57">
        <v>46269.541666666664</v>
      </c>
      <c r="BB853" t="s">
        <v>2599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str">
        <f>VLOOKUP(H853,Sheet2!$A$1:$B$270,2,FALSE)</f>
        <v>LABOAN BAJO</v>
      </c>
    </row>
    <row r="854" spans="1:61">
      <c r="A854">
        <v>983</v>
      </c>
      <c r="B854">
        <v>1002570248</v>
      </c>
      <c r="C854">
        <v>3</v>
      </c>
      <c r="D854" t="s">
        <v>45</v>
      </c>
      <c r="E854">
        <v>5</v>
      </c>
      <c r="F854" t="s">
        <v>210</v>
      </c>
      <c r="G854" t="s">
        <v>118</v>
      </c>
      <c r="H854" t="s">
        <v>367</v>
      </c>
      <c r="I854" t="s">
        <v>212</v>
      </c>
      <c r="J854" t="s">
        <v>213</v>
      </c>
      <c r="K854" t="s">
        <v>149</v>
      </c>
      <c r="L854" t="s">
        <v>214</v>
      </c>
      <c r="M854" t="s">
        <v>2170</v>
      </c>
      <c r="N854" t="s">
        <v>215</v>
      </c>
      <c r="O854" s="57">
        <v>46268.650659722225</v>
      </c>
      <c r="P854" s="57">
        <v>46269.760497685187</v>
      </c>
      <c r="Q854">
        <v>69383335</v>
      </c>
      <c r="S854">
        <v>172612801409</v>
      </c>
      <c r="T854" t="s">
        <v>2305</v>
      </c>
      <c r="U854" t="s">
        <v>2306</v>
      </c>
      <c r="V854" t="s">
        <v>2307</v>
      </c>
      <c r="Z854">
        <v>118.00340473651799</v>
      </c>
      <c r="AA854">
        <v>-8.7662761556597903</v>
      </c>
      <c r="AB854" t="s">
        <v>2308</v>
      </c>
      <c r="AC854" t="s">
        <v>216</v>
      </c>
      <c r="AL854" t="s">
        <v>217</v>
      </c>
      <c r="AM854" t="s">
        <v>2309</v>
      </c>
      <c r="AN854" t="s">
        <v>6</v>
      </c>
      <c r="AO854" s="57">
        <v>46090.652951388889</v>
      </c>
      <c r="AP854" s="57">
        <v>46269.541666666664</v>
      </c>
      <c r="AQ854" t="s">
        <v>2161</v>
      </c>
      <c r="AR854" t="s">
        <v>2179</v>
      </c>
      <c r="AS854" t="s">
        <v>901</v>
      </c>
      <c r="AT854" t="s">
        <v>230</v>
      </c>
      <c r="AV854" t="s">
        <v>5286</v>
      </c>
      <c r="AW854" t="s">
        <v>889</v>
      </c>
      <c r="AX854" t="s">
        <v>222</v>
      </c>
      <c r="BA854" s="57">
        <v>46269.541666666664</v>
      </c>
      <c r="BB854" t="s">
        <v>2309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str">
        <f>VLOOKUP(H854,Sheet2!$A$1:$B$270,2,FALSE)</f>
        <v>SUMBAWA</v>
      </c>
    </row>
    <row r="855" spans="1:61">
      <c r="A855">
        <v>985</v>
      </c>
      <c r="B855">
        <v>1002567147</v>
      </c>
      <c r="C855">
        <v>3</v>
      </c>
      <c r="D855" t="s">
        <v>49</v>
      </c>
      <c r="E855">
        <v>4</v>
      </c>
      <c r="F855" t="s">
        <v>250</v>
      </c>
      <c r="G855" t="s">
        <v>539</v>
      </c>
      <c r="H855" t="s">
        <v>577</v>
      </c>
      <c r="I855" t="s">
        <v>212</v>
      </c>
      <c r="J855" t="s">
        <v>213</v>
      </c>
      <c r="K855" t="s">
        <v>149</v>
      </c>
      <c r="L855" t="s">
        <v>214</v>
      </c>
      <c r="M855" t="s">
        <v>2170</v>
      </c>
      <c r="N855" t="s">
        <v>215</v>
      </c>
      <c r="O855" s="57">
        <v>46267.447870370372</v>
      </c>
      <c r="P855" s="57">
        <v>46273.854224537034</v>
      </c>
      <c r="Q855">
        <v>69382146</v>
      </c>
      <c r="S855">
        <v>142214107790</v>
      </c>
      <c r="T855" t="s">
        <v>1859</v>
      </c>
      <c r="U855" t="s">
        <v>1860</v>
      </c>
      <c r="V855" t="s">
        <v>1861</v>
      </c>
      <c r="Z855">
        <v>108.82876</v>
      </c>
      <c r="AA855">
        <v>-7.0651979999999996</v>
      </c>
      <c r="AB855" t="s">
        <v>1862</v>
      </c>
      <c r="AC855" t="s">
        <v>236</v>
      </c>
      <c r="AL855" t="s">
        <v>217</v>
      </c>
      <c r="AM855" t="s">
        <v>1863</v>
      </c>
      <c r="AN855" t="s">
        <v>6</v>
      </c>
      <c r="AO855" s="57">
        <v>46062.454895833333</v>
      </c>
      <c r="AP855" s="57">
        <v>46270.333333333336</v>
      </c>
      <c r="AQ855" t="s">
        <v>2161</v>
      </c>
      <c r="AR855" t="s">
        <v>2179</v>
      </c>
      <c r="AS855" t="s">
        <v>908</v>
      </c>
      <c r="AT855" t="s">
        <v>230</v>
      </c>
      <c r="AV855" t="s">
        <v>5287</v>
      </c>
      <c r="AW855" t="s">
        <v>885</v>
      </c>
      <c r="AX855" t="s">
        <v>222</v>
      </c>
      <c r="BA855" s="57">
        <v>46270.333333333336</v>
      </c>
      <c r="BB855" t="s">
        <v>1863</v>
      </c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:61">
      <c r="A856">
        <v>986</v>
      </c>
      <c r="B856">
        <v>1002564623</v>
      </c>
      <c r="C856">
        <v>3</v>
      </c>
      <c r="D856" t="s">
        <v>38</v>
      </c>
      <c r="E856">
        <v>5</v>
      </c>
      <c r="F856" t="s">
        <v>90</v>
      </c>
      <c r="G856" t="s">
        <v>88</v>
      </c>
      <c r="H856" t="s">
        <v>505</v>
      </c>
      <c r="I856" t="s">
        <v>212</v>
      </c>
      <c r="J856" t="s">
        <v>213</v>
      </c>
      <c r="K856" t="s">
        <v>149</v>
      </c>
      <c r="L856" t="s">
        <v>214</v>
      </c>
      <c r="M856" t="s">
        <v>2170</v>
      </c>
      <c r="N856" t="s">
        <v>215</v>
      </c>
      <c r="O856" s="57">
        <v>46266.421481481484</v>
      </c>
      <c r="P856" s="57">
        <v>46268.656574074077</v>
      </c>
      <c r="Q856">
        <v>69381290</v>
      </c>
      <c r="S856">
        <v>152735209558</v>
      </c>
      <c r="T856" t="s">
        <v>1356</v>
      </c>
      <c r="U856" t="s">
        <v>2151</v>
      </c>
      <c r="V856" t="s">
        <v>1357</v>
      </c>
      <c r="Z856">
        <v>112.252102531492</v>
      </c>
      <c r="AA856">
        <v>-8.0182332173502093</v>
      </c>
      <c r="AB856" t="s">
        <v>1358</v>
      </c>
      <c r="AC856" t="s">
        <v>216</v>
      </c>
      <c r="AL856" t="s">
        <v>217</v>
      </c>
      <c r="AM856" t="s">
        <v>2152</v>
      </c>
      <c r="AN856" t="s">
        <v>6</v>
      </c>
      <c r="AO856" s="57">
        <v>46031.423645833333</v>
      </c>
      <c r="AP856" s="57">
        <v>46267.333333333336</v>
      </c>
      <c r="AQ856" t="s">
        <v>2161</v>
      </c>
      <c r="AR856" t="s">
        <v>2179</v>
      </c>
      <c r="AS856" t="s">
        <v>558</v>
      </c>
      <c r="AT856" t="s">
        <v>230</v>
      </c>
      <c r="AV856" t="s">
        <v>3012</v>
      </c>
      <c r="AW856" t="s">
        <v>885</v>
      </c>
      <c r="AX856" t="s">
        <v>222</v>
      </c>
      <c r="BA856" s="57">
        <v>46268.541666666664</v>
      </c>
      <c r="BB856" t="s">
        <v>2152</v>
      </c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str">
        <f>VLOOKUP(H856,Sheet2!$A$1:$B$270,2,FALSE)</f>
        <v>BLITAR</v>
      </c>
    </row>
    <row r="857" spans="1:61">
      <c r="A857">
        <v>988</v>
      </c>
      <c r="B857">
        <v>1002566046</v>
      </c>
      <c r="C857">
        <v>3</v>
      </c>
      <c r="D857" t="s">
        <v>45</v>
      </c>
      <c r="E857">
        <v>5</v>
      </c>
      <c r="F857" t="s">
        <v>113</v>
      </c>
      <c r="G857" t="s">
        <v>114</v>
      </c>
      <c r="H857" t="s">
        <v>359</v>
      </c>
      <c r="I857" t="s">
        <v>212</v>
      </c>
      <c r="J857" t="s">
        <v>213</v>
      </c>
      <c r="K857" t="s">
        <v>149</v>
      </c>
      <c r="L857" t="s">
        <v>214</v>
      </c>
      <c r="M857" t="s">
        <v>2170</v>
      </c>
      <c r="N857" t="s">
        <v>215</v>
      </c>
      <c r="O857" s="57">
        <v>46266.654826388891</v>
      </c>
      <c r="P857" s="57">
        <v>46273.61209490741</v>
      </c>
      <c r="Q857">
        <v>69381700</v>
      </c>
      <c r="S857">
        <v>172514217027</v>
      </c>
      <c r="T857" t="s">
        <v>1160</v>
      </c>
      <c r="U857" t="s">
        <v>891</v>
      </c>
      <c r="V857" t="s">
        <v>1161</v>
      </c>
      <c r="Z857">
        <v>120.466625488734</v>
      </c>
      <c r="AA857">
        <v>-8.6137046416800995</v>
      </c>
      <c r="AB857" t="s">
        <v>1162</v>
      </c>
      <c r="AC857" t="s">
        <v>236</v>
      </c>
      <c r="AL857" t="s">
        <v>217</v>
      </c>
      <c r="AM857" t="s">
        <v>1163</v>
      </c>
      <c r="AN857" t="s">
        <v>6</v>
      </c>
      <c r="AO857" s="57">
        <v>46031.663206018522</v>
      </c>
      <c r="AP857" s="57">
        <v>46267.541666666664</v>
      </c>
      <c r="AR857" t="s">
        <v>5288</v>
      </c>
      <c r="AS857" t="s">
        <v>219</v>
      </c>
      <c r="AT857" t="s">
        <v>230</v>
      </c>
      <c r="AV857" t="s">
        <v>5289</v>
      </c>
      <c r="AW857" t="s">
        <v>890</v>
      </c>
      <c r="AX857" t="s">
        <v>222</v>
      </c>
      <c r="BA857" s="57">
        <v>46267.541666666664</v>
      </c>
      <c r="BB857" t="s">
        <v>1163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str">
        <f>VLOOKUP(H857,Sheet2!$A$1:$B$270,2,FALSE)</f>
        <v>LABOAN BAJO</v>
      </c>
    </row>
    <row r="858" spans="1:61">
      <c r="A858">
        <v>989</v>
      </c>
      <c r="B858">
        <v>1002575677</v>
      </c>
      <c r="C858">
        <v>3</v>
      </c>
      <c r="D858" t="s">
        <v>49</v>
      </c>
      <c r="E858">
        <v>4</v>
      </c>
      <c r="F858" t="s">
        <v>245</v>
      </c>
      <c r="G858" t="s">
        <v>564</v>
      </c>
      <c r="H858" t="s">
        <v>565</v>
      </c>
      <c r="I858" t="s">
        <v>212</v>
      </c>
      <c r="J858" t="s">
        <v>213</v>
      </c>
      <c r="K858" t="s">
        <v>149</v>
      </c>
      <c r="L858" t="s">
        <v>214</v>
      </c>
      <c r="M858" t="s">
        <v>2072</v>
      </c>
      <c r="N858" t="s">
        <v>215</v>
      </c>
      <c r="O858" s="57">
        <v>46272.674953703703</v>
      </c>
      <c r="P858" s="57">
        <v>46273.612210648149</v>
      </c>
      <c r="Q858">
        <v>69385533</v>
      </c>
      <c r="S858">
        <v>142434111625</v>
      </c>
      <c r="T858" t="s">
        <v>5290</v>
      </c>
      <c r="U858" t="s">
        <v>5291</v>
      </c>
      <c r="V858" t="s">
        <v>5292</v>
      </c>
      <c r="Z858">
        <v>110.6404526</v>
      </c>
      <c r="AA858">
        <v>-7.3571396</v>
      </c>
      <c r="AB858" t="s">
        <v>5293</v>
      </c>
      <c r="AC858" t="s">
        <v>236</v>
      </c>
      <c r="AL858" t="s">
        <v>217</v>
      </c>
      <c r="AM858" t="s">
        <v>5294</v>
      </c>
      <c r="AN858" t="s">
        <v>6</v>
      </c>
      <c r="AO858" s="57">
        <v>46212.684479166666</v>
      </c>
      <c r="AP858" s="57">
        <v>46273.541666666664</v>
      </c>
      <c r="AR858" t="s">
        <v>2073</v>
      </c>
      <c r="AS858" t="s">
        <v>219</v>
      </c>
      <c r="AT858" t="s">
        <v>230</v>
      </c>
      <c r="AV858" t="s">
        <v>2074</v>
      </c>
      <c r="AW858" t="s">
        <v>890</v>
      </c>
      <c r="AX858" t="s">
        <v>222</v>
      </c>
      <c r="BA858" s="57">
        <v>46273.541666666664</v>
      </c>
      <c r="BB858" t="s">
        <v>5294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:61">
      <c r="A859">
        <v>990</v>
      </c>
      <c r="B859">
        <v>1002574867</v>
      </c>
      <c r="C859">
        <v>3</v>
      </c>
      <c r="D859" t="s">
        <v>45</v>
      </c>
      <c r="E859">
        <v>5</v>
      </c>
      <c r="F859" t="s">
        <v>210</v>
      </c>
      <c r="G859" t="s">
        <v>115</v>
      </c>
      <c r="H859" t="s">
        <v>273</v>
      </c>
      <c r="I859" t="s">
        <v>212</v>
      </c>
      <c r="J859" t="s">
        <v>213</v>
      </c>
      <c r="K859" t="s">
        <v>149</v>
      </c>
      <c r="L859" t="s">
        <v>214</v>
      </c>
      <c r="M859" t="s">
        <v>2072</v>
      </c>
      <c r="N859" t="s">
        <v>215</v>
      </c>
      <c r="O859" s="57">
        <v>46272.543715277781</v>
      </c>
      <c r="P859" s="57">
        <v>46273.611875000002</v>
      </c>
      <c r="Q859">
        <v>69385254</v>
      </c>
      <c r="S859">
        <v>172603791857</v>
      </c>
      <c r="T859" t="s">
        <v>5295</v>
      </c>
      <c r="U859" t="s">
        <v>5296</v>
      </c>
      <c r="V859" t="s">
        <v>5297</v>
      </c>
      <c r="Z859">
        <v>116.2897711</v>
      </c>
      <c r="AA859">
        <v>-8.8952925999999994</v>
      </c>
      <c r="AB859" t="s">
        <v>5298</v>
      </c>
      <c r="AC859" t="s">
        <v>216</v>
      </c>
      <c r="AL859" t="s">
        <v>217</v>
      </c>
      <c r="AM859" t="s">
        <v>3968</v>
      </c>
      <c r="AN859" t="s">
        <v>6</v>
      </c>
      <c r="AO859" s="57">
        <v>46212.548761574071</v>
      </c>
      <c r="AP859" s="57">
        <v>46273.541666666664</v>
      </c>
      <c r="AR859" t="s">
        <v>2073</v>
      </c>
      <c r="AS859" t="s">
        <v>900</v>
      </c>
      <c r="AT859" t="s">
        <v>230</v>
      </c>
      <c r="AV859" t="s">
        <v>2074</v>
      </c>
      <c r="AW859" t="s">
        <v>881</v>
      </c>
      <c r="AX859" t="s">
        <v>222</v>
      </c>
      <c r="BA859" s="57">
        <v>46273.541666666664</v>
      </c>
      <c r="BB859" t="s">
        <v>3968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str">
        <f>VLOOKUP(H859,Sheet2!$A$1:$B$270,2,FALSE)</f>
        <v>SELONG</v>
      </c>
    </row>
    <row r="860" spans="1:61">
      <c r="A860">
        <v>991</v>
      </c>
      <c r="B860">
        <v>1002575409</v>
      </c>
      <c r="C860">
        <v>3</v>
      </c>
      <c r="D860" t="s">
        <v>59</v>
      </c>
      <c r="E860">
        <v>4</v>
      </c>
      <c r="F860" t="s">
        <v>242</v>
      </c>
      <c r="G860" t="s">
        <v>600</v>
      </c>
      <c r="H860" t="s">
        <v>871</v>
      </c>
      <c r="I860" t="s">
        <v>212</v>
      </c>
      <c r="J860" t="s">
        <v>213</v>
      </c>
      <c r="K860" t="s">
        <v>149</v>
      </c>
      <c r="L860" t="s">
        <v>214</v>
      </c>
      <c r="M860" t="s">
        <v>2072</v>
      </c>
      <c r="N860" t="s">
        <v>215</v>
      </c>
      <c r="O860" s="57">
        <v>46272.631203703706</v>
      </c>
      <c r="P860" s="57">
        <v>46273.612557870372</v>
      </c>
      <c r="Q860">
        <v>69385429</v>
      </c>
      <c r="S860">
        <v>146149124489</v>
      </c>
      <c r="T860" t="s">
        <v>5299</v>
      </c>
      <c r="U860" t="s">
        <v>5300</v>
      </c>
      <c r="V860" t="s">
        <v>5301</v>
      </c>
      <c r="Z860">
        <v>110.18906250000001</v>
      </c>
      <c r="AA860">
        <v>-7.3279375</v>
      </c>
      <c r="AB860" t="s">
        <v>5302</v>
      </c>
      <c r="AC860" t="s">
        <v>236</v>
      </c>
      <c r="AL860" t="s">
        <v>217</v>
      </c>
      <c r="AM860" t="s">
        <v>5303</v>
      </c>
      <c r="AN860" t="s">
        <v>6</v>
      </c>
      <c r="AO860" s="57">
        <v>46212.632013888891</v>
      </c>
      <c r="AP860" s="57">
        <v>46273.541666666664</v>
      </c>
      <c r="AR860" t="s">
        <v>2073</v>
      </c>
      <c r="AS860" t="s">
        <v>219</v>
      </c>
      <c r="AT860" t="s">
        <v>230</v>
      </c>
      <c r="AV860" t="s">
        <v>2074</v>
      </c>
      <c r="AW860" t="s">
        <v>889</v>
      </c>
      <c r="AX860" t="s">
        <v>222</v>
      </c>
      <c r="BA860" s="57">
        <v>46273.541666666664</v>
      </c>
      <c r="BB860" t="s">
        <v>5303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:61">
      <c r="A861">
        <v>993</v>
      </c>
      <c r="B861">
        <v>1002576036</v>
      </c>
      <c r="C861">
        <v>3</v>
      </c>
      <c r="D861" t="s">
        <v>38</v>
      </c>
      <c r="E861">
        <v>5</v>
      </c>
      <c r="F861" t="s">
        <v>248</v>
      </c>
      <c r="G861" t="s">
        <v>87</v>
      </c>
      <c r="H861" t="s">
        <v>249</v>
      </c>
      <c r="I861" t="s">
        <v>212</v>
      </c>
      <c r="J861" t="s">
        <v>213</v>
      </c>
      <c r="K861" t="s">
        <v>149</v>
      </c>
      <c r="M861" t="s">
        <v>224</v>
      </c>
      <c r="N861" t="s">
        <v>215</v>
      </c>
      <c r="O861" s="57">
        <v>46273.340694444443</v>
      </c>
      <c r="P861" s="57">
        <v>46273.775451388887</v>
      </c>
      <c r="Q861">
        <v>69383505</v>
      </c>
      <c r="R861">
        <v>3414391135</v>
      </c>
      <c r="S861">
        <v>152702232598</v>
      </c>
      <c r="T861" t="s">
        <v>2453</v>
      </c>
      <c r="U861" t="s">
        <v>5304</v>
      </c>
      <c r="V861" t="s">
        <v>5305</v>
      </c>
      <c r="Z861">
        <v>112.6558153</v>
      </c>
      <c r="AA861">
        <v>-7.9323291999999999</v>
      </c>
      <c r="AB861" t="s">
        <v>2456</v>
      </c>
      <c r="AC861" t="s">
        <v>229</v>
      </c>
      <c r="AL861" t="s">
        <v>217</v>
      </c>
      <c r="AM861" t="s">
        <v>4492</v>
      </c>
      <c r="AN861" t="s">
        <v>6</v>
      </c>
      <c r="AO861" s="57">
        <v>46243.351076388892</v>
      </c>
      <c r="AQ861" t="s">
        <v>2158</v>
      </c>
      <c r="AR861" t="s">
        <v>18</v>
      </c>
      <c r="AS861" t="s">
        <v>2457</v>
      </c>
      <c r="AT861" t="s">
        <v>230</v>
      </c>
      <c r="AV861" t="s">
        <v>226</v>
      </c>
      <c r="AW861" t="s">
        <v>545</v>
      </c>
      <c r="AX861" t="s">
        <v>222</v>
      </c>
      <c r="BA861" s="57">
        <v>46273.291666666664</v>
      </c>
      <c r="BB861" t="s">
        <v>4492</v>
      </c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str">
        <f>VLOOKUP(H861,Sheet2!$A$1:$B$270,2,FALSE)</f>
        <v>BATU</v>
      </c>
    </row>
    <row r="862" spans="1:61">
      <c r="A862">
        <v>994</v>
      </c>
      <c r="B862">
        <v>1002577090</v>
      </c>
      <c r="C862">
        <v>3</v>
      </c>
      <c r="D862" t="s">
        <v>42</v>
      </c>
      <c r="E862">
        <v>5</v>
      </c>
      <c r="F862" t="s">
        <v>232</v>
      </c>
      <c r="G862" t="s">
        <v>101</v>
      </c>
      <c r="H862" t="s">
        <v>427</v>
      </c>
      <c r="I862" t="s">
        <v>212</v>
      </c>
      <c r="J862" t="s">
        <v>213</v>
      </c>
      <c r="K862" t="s">
        <v>149</v>
      </c>
      <c r="L862" t="s">
        <v>214</v>
      </c>
      <c r="M862" t="s">
        <v>224</v>
      </c>
      <c r="N862" t="s">
        <v>215</v>
      </c>
      <c r="O862" s="57">
        <v>46273.591620370367</v>
      </c>
      <c r="P862" s="57">
        <v>46274.371863425928</v>
      </c>
      <c r="Q862">
        <v>69386118</v>
      </c>
      <c r="S862">
        <v>152331251461</v>
      </c>
      <c r="T862" t="s">
        <v>5306</v>
      </c>
      <c r="U862" t="s">
        <v>5307</v>
      </c>
      <c r="V862" t="s">
        <v>5308</v>
      </c>
      <c r="Z862">
        <v>112.639982336206</v>
      </c>
      <c r="AA862">
        <v>-7.4517185449498404</v>
      </c>
      <c r="AB862" t="s">
        <v>5309</v>
      </c>
      <c r="AC862" t="s">
        <v>216</v>
      </c>
      <c r="AL862" t="s">
        <v>217</v>
      </c>
      <c r="AM862" t="s">
        <v>3549</v>
      </c>
      <c r="AN862" t="s">
        <v>6</v>
      </c>
      <c r="AO862" s="57">
        <v>46243.601111111115</v>
      </c>
      <c r="AP862" s="57">
        <v>46274.458333333336</v>
      </c>
      <c r="AR862" t="s">
        <v>18</v>
      </c>
      <c r="AS862" t="s">
        <v>573</v>
      </c>
      <c r="AT862" t="s">
        <v>230</v>
      </c>
      <c r="AV862" t="s">
        <v>226</v>
      </c>
      <c r="AW862" t="s">
        <v>881</v>
      </c>
      <c r="AX862" t="s">
        <v>222</v>
      </c>
      <c r="BA862" s="57">
        <v>46274.458333333336</v>
      </c>
      <c r="BB862" t="s">
        <v>3549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str">
        <f>VLOOKUP(H862,Sheet2!$A$1:$B$270,2,FALSE)</f>
        <v>SIDOARJO</v>
      </c>
    </row>
    <row r="863" spans="1:61">
      <c r="A863">
        <v>997</v>
      </c>
      <c r="B863">
        <v>1002576335</v>
      </c>
      <c r="C863">
        <v>3</v>
      </c>
      <c r="D863" t="s">
        <v>59</v>
      </c>
      <c r="E863">
        <v>4</v>
      </c>
      <c r="F863" t="s">
        <v>242</v>
      </c>
      <c r="G863" t="s">
        <v>600</v>
      </c>
      <c r="H863" t="s">
        <v>601</v>
      </c>
      <c r="I863" t="s">
        <v>212</v>
      </c>
      <c r="J863" t="s">
        <v>213</v>
      </c>
      <c r="K863" t="s">
        <v>149</v>
      </c>
      <c r="L863" t="s">
        <v>214</v>
      </c>
      <c r="M863" t="s">
        <v>224</v>
      </c>
      <c r="N863" t="s">
        <v>215</v>
      </c>
      <c r="O863" s="57">
        <v>46273.40829861111</v>
      </c>
      <c r="P863" s="57">
        <v>46274.337789351855</v>
      </c>
      <c r="Q863">
        <v>69385801</v>
      </c>
      <c r="S863">
        <v>141149112903</v>
      </c>
      <c r="T863" t="s">
        <v>5310</v>
      </c>
      <c r="U863" t="s">
        <v>5311</v>
      </c>
      <c r="V863" t="s">
        <v>5312</v>
      </c>
      <c r="Z863">
        <v>110.1310625</v>
      </c>
      <c r="AA863">
        <v>-7.2188125000000003</v>
      </c>
      <c r="AB863" t="s">
        <v>5313</v>
      </c>
      <c r="AC863" t="s">
        <v>236</v>
      </c>
      <c r="AL863" t="s">
        <v>217</v>
      </c>
      <c r="AM863" t="s">
        <v>5314</v>
      </c>
      <c r="AN863" t="s">
        <v>6</v>
      </c>
      <c r="AO863" s="57">
        <v>46243.413136574076</v>
      </c>
      <c r="AP863" s="57">
        <v>46274.333333333336</v>
      </c>
      <c r="AR863" t="s">
        <v>18</v>
      </c>
      <c r="AS863" t="s">
        <v>919</v>
      </c>
      <c r="AT863" t="s">
        <v>230</v>
      </c>
      <c r="AV863" t="s">
        <v>226</v>
      </c>
      <c r="AW863" t="s">
        <v>883</v>
      </c>
      <c r="AX863" t="s">
        <v>222</v>
      </c>
      <c r="BA863" s="57">
        <v>46274.333333333336</v>
      </c>
      <c r="BB863" t="s">
        <v>5314</v>
      </c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:61">
      <c r="A864">
        <v>998</v>
      </c>
      <c r="B864">
        <v>1002576322</v>
      </c>
      <c r="C864">
        <v>3</v>
      </c>
      <c r="D864" t="s">
        <v>59</v>
      </c>
      <c r="E864">
        <v>4</v>
      </c>
      <c r="F864" t="s">
        <v>242</v>
      </c>
      <c r="G864" t="s">
        <v>600</v>
      </c>
      <c r="H864" t="s">
        <v>601</v>
      </c>
      <c r="I864" t="s">
        <v>212</v>
      </c>
      <c r="J864" t="s">
        <v>213</v>
      </c>
      <c r="K864" t="s">
        <v>149</v>
      </c>
      <c r="L864" t="s">
        <v>214</v>
      </c>
      <c r="M864" t="s">
        <v>224</v>
      </c>
      <c r="N864" t="s">
        <v>215</v>
      </c>
      <c r="O864" s="57">
        <v>46273.404120370367</v>
      </c>
      <c r="P864" s="57">
        <v>46274.337500000001</v>
      </c>
      <c r="Q864">
        <v>69385799</v>
      </c>
      <c r="S864">
        <v>141149102490</v>
      </c>
      <c r="T864" t="s">
        <v>5315</v>
      </c>
      <c r="U864" t="s">
        <v>5316</v>
      </c>
      <c r="V864" t="s">
        <v>5317</v>
      </c>
      <c r="Z864">
        <v>110.06160800000001</v>
      </c>
      <c r="AA864">
        <v>-7.2319469999999999</v>
      </c>
      <c r="AB864" t="s">
        <v>5318</v>
      </c>
      <c r="AC864" t="s">
        <v>236</v>
      </c>
      <c r="AL864" t="s">
        <v>217</v>
      </c>
      <c r="AM864" t="s">
        <v>5319</v>
      </c>
      <c r="AN864" t="s">
        <v>6</v>
      </c>
      <c r="AO864" s="57">
        <v>46243.413136574076</v>
      </c>
      <c r="AP864" s="57">
        <v>46274.333333333336</v>
      </c>
      <c r="AR864" t="s">
        <v>18</v>
      </c>
      <c r="AS864" t="s">
        <v>919</v>
      </c>
      <c r="AT864" t="s">
        <v>230</v>
      </c>
      <c r="AV864" t="s">
        <v>226</v>
      </c>
      <c r="AW864" t="s">
        <v>885</v>
      </c>
      <c r="AX864" t="s">
        <v>222</v>
      </c>
      <c r="BA864" s="57">
        <v>46274.333333333336</v>
      </c>
      <c r="BB864" t="s">
        <v>5319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:61">
      <c r="A865">
        <v>999</v>
      </c>
      <c r="B865">
        <v>1002576243</v>
      </c>
      <c r="C865">
        <v>3</v>
      </c>
      <c r="D865" t="s">
        <v>45</v>
      </c>
      <c r="E865">
        <v>5</v>
      </c>
      <c r="F865" t="s">
        <v>210</v>
      </c>
      <c r="G865" t="s">
        <v>116</v>
      </c>
      <c r="H865" t="s">
        <v>358</v>
      </c>
      <c r="I865" t="s">
        <v>212</v>
      </c>
      <c r="J865" t="s">
        <v>213</v>
      </c>
      <c r="K865" t="s">
        <v>149</v>
      </c>
      <c r="L865" t="s">
        <v>214</v>
      </c>
      <c r="M865" t="s">
        <v>224</v>
      </c>
      <c r="N865" t="s">
        <v>215</v>
      </c>
      <c r="O865" s="57">
        <v>46273.387465277781</v>
      </c>
      <c r="P865" s="57">
        <v>46274.337777777779</v>
      </c>
      <c r="Q865">
        <v>69385772</v>
      </c>
      <c r="S865">
        <v>172619203442</v>
      </c>
      <c r="T865" t="s">
        <v>5320</v>
      </c>
      <c r="U865" t="s">
        <v>5321</v>
      </c>
      <c r="V865" t="s">
        <v>5322</v>
      </c>
      <c r="Z865">
        <v>116.519963287248</v>
      </c>
      <c r="AA865">
        <v>-8.64593930365392</v>
      </c>
      <c r="AB865" t="s">
        <v>5323</v>
      </c>
      <c r="AC865" t="s">
        <v>236</v>
      </c>
      <c r="AL865" t="s">
        <v>217</v>
      </c>
      <c r="AM865" t="s">
        <v>3712</v>
      </c>
      <c r="AN865" t="s">
        <v>6</v>
      </c>
      <c r="AO865" s="57">
        <v>46243.392592592594</v>
      </c>
      <c r="AP865" s="57">
        <v>46274.333333333336</v>
      </c>
      <c r="AR865" t="s">
        <v>18</v>
      </c>
      <c r="AS865" t="s">
        <v>1710</v>
      </c>
      <c r="AT865" t="s">
        <v>230</v>
      </c>
      <c r="AV865" t="s">
        <v>226</v>
      </c>
      <c r="AW865" t="s">
        <v>928</v>
      </c>
      <c r="AX865" t="s">
        <v>222</v>
      </c>
      <c r="BA865" s="57">
        <v>46274.333333333336</v>
      </c>
      <c r="BB865" t="s">
        <v>3712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str">
        <f>VLOOKUP(H865,Sheet2!$A$1:$B$270,2,FALSE)</f>
        <v>SELONG</v>
      </c>
    </row>
    <row r="866" spans="1:61">
      <c r="A866">
        <v>1000</v>
      </c>
      <c r="B866">
        <v>1002576340</v>
      </c>
      <c r="C866">
        <v>3</v>
      </c>
      <c r="D866" t="s">
        <v>42</v>
      </c>
      <c r="E866">
        <v>5</v>
      </c>
      <c r="F866" t="s">
        <v>232</v>
      </c>
      <c r="G866" t="s">
        <v>101</v>
      </c>
      <c r="H866" t="s">
        <v>427</v>
      </c>
      <c r="I866" t="s">
        <v>212</v>
      </c>
      <c r="J866" t="s">
        <v>213</v>
      </c>
      <c r="K866" t="s">
        <v>149</v>
      </c>
      <c r="L866" t="s">
        <v>214</v>
      </c>
      <c r="M866" t="s">
        <v>224</v>
      </c>
      <c r="N866" t="s">
        <v>215</v>
      </c>
      <c r="O866" s="57">
        <v>46273.410370370373</v>
      </c>
      <c r="P866" s="57">
        <v>46274.377106481479</v>
      </c>
      <c r="Q866">
        <v>69385817</v>
      </c>
      <c r="S866">
        <v>152331251453</v>
      </c>
      <c r="T866" t="s">
        <v>5324</v>
      </c>
      <c r="U866" t="s">
        <v>3023</v>
      </c>
      <c r="V866" t="s">
        <v>5325</v>
      </c>
      <c r="Z866">
        <v>112.632091082632</v>
      </c>
      <c r="AA866">
        <v>-7.4530118732821498</v>
      </c>
      <c r="AB866" t="s">
        <v>5326</v>
      </c>
      <c r="AC866" t="s">
        <v>216</v>
      </c>
      <c r="AL866" t="s">
        <v>217</v>
      </c>
      <c r="AM866" t="s">
        <v>3559</v>
      </c>
      <c r="AN866" t="s">
        <v>6</v>
      </c>
      <c r="AO866" s="57">
        <v>46243.413136574076</v>
      </c>
      <c r="AP866" s="57">
        <v>46274.333333333336</v>
      </c>
      <c r="AR866" t="s">
        <v>18</v>
      </c>
      <c r="AS866" t="s">
        <v>573</v>
      </c>
      <c r="AT866" t="s">
        <v>230</v>
      </c>
      <c r="AV866" t="s">
        <v>226</v>
      </c>
      <c r="AW866" t="s">
        <v>886</v>
      </c>
      <c r="AX866" t="s">
        <v>222</v>
      </c>
      <c r="BA866" s="57">
        <v>46274.333333333336</v>
      </c>
      <c r="BB866" t="s">
        <v>3559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str">
        <f>VLOOKUP(H866,Sheet2!$A$1:$B$270,2,FALSE)</f>
        <v>SIDOARJO</v>
      </c>
    </row>
    <row r="867" spans="1:61">
      <c r="A867">
        <v>1001</v>
      </c>
      <c r="B867">
        <v>1002576194</v>
      </c>
      <c r="C867">
        <v>3</v>
      </c>
      <c r="D867" t="s">
        <v>59</v>
      </c>
      <c r="E867">
        <v>4</v>
      </c>
      <c r="F867" t="s">
        <v>223</v>
      </c>
      <c r="G867" t="s">
        <v>2310</v>
      </c>
      <c r="H867" t="s">
        <v>2311</v>
      </c>
      <c r="I867" t="s">
        <v>212</v>
      </c>
      <c r="J867" t="s">
        <v>213</v>
      </c>
      <c r="K867" t="s">
        <v>149</v>
      </c>
      <c r="L867" t="s">
        <v>214</v>
      </c>
      <c r="M867" t="s">
        <v>224</v>
      </c>
      <c r="N867" t="s">
        <v>215</v>
      </c>
      <c r="O867" s="57">
        <v>46273.377060185187</v>
      </c>
      <c r="P867" s="57">
        <v>46274.33798611111</v>
      </c>
      <c r="Q867">
        <v>69385723</v>
      </c>
      <c r="S867">
        <v>143363111234</v>
      </c>
      <c r="T867" t="s">
        <v>5327</v>
      </c>
      <c r="U867" t="s">
        <v>5328</v>
      </c>
      <c r="V867" t="s">
        <v>5329</v>
      </c>
      <c r="Z867">
        <v>109.330151</v>
      </c>
      <c r="AA867">
        <v>-7.473122</v>
      </c>
      <c r="AB867" t="s">
        <v>5330</v>
      </c>
      <c r="AC867" t="s">
        <v>236</v>
      </c>
      <c r="AL867" t="s">
        <v>217</v>
      </c>
      <c r="AM867" t="s">
        <v>3559</v>
      </c>
      <c r="AN867" t="s">
        <v>6</v>
      </c>
      <c r="AO867" s="57">
        <v>46243.382407407407</v>
      </c>
      <c r="AP867" s="57">
        <v>46274.333333333336</v>
      </c>
      <c r="AR867" t="s">
        <v>18</v>
      </c>
      <c r="AS867" t="s">
        <v>219</v>
      </c>
      <c r="AT867" t="s">
        <v>230</v>
      </c>
      <c r="AV867" t="s">
        <v>226</v>
      </c>
      <c r="AW867" t="s">
        <v>885</v>
      </c>
      <c r="AX867" t="s">
        <v>222</v>
      </c>
      <c r="BA867" s="57">
        <v>46274.333333333336</v>
      </c>
      <c r="BB867" t="s">
        <v>3559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:61">
      <c r="A868">
        <v>1002</v>
      </c>
      <c r="B868">
        <v>1002576543</v>
      </c>
      <c r="C868">
        <v>3</v>
      </c>
      <c r="D868" t="s">
        <v>45</v>
      </c>
      <c r="E868">
        <v>5</v>
      </c>
      <c r="F868" t="s">
        <v>210</v>
      </c>
      <c r="G868" t="s">
        <v>118</v>
      </c>
      <c r="H868" t="s">
        <v>454</v>
      </c>
      <c r="I868" t="s">
        <v>212</v>
      </c>
      <c r="J868" t="s">
        <v>213</v>
      </c>
      <c r="K868" t="s">
        <v>149</v>
      </c>
      <c r="L868" t="s">
        <v>214</v>
      </c>
      <c r="M868" t="s">
        <v>224</v>
      </c>
      <c r="N868" t="s">
        <v>215</v>
      </c>
      <c r="O868" s="57">
        <v>46273.447870370372</v>
      </c>
      <c r="P868" s="57">
        <v>46274.337314814817</v>
      </c>
      <c r="Q868">
        <v>69385906</v>
      </c>
      <c r="S868">
        <v>172608206306</v>
      </c>
      <c r="T868" t="s">
        <v>5331</v>
      </c>
      <c r="U868" t="s">
        <v>5332</v>
      </c>
      <c r="V868" t="s">
        <v>5333</v>
      </c>
      <c r="Z868">
        <v>116.74564643271199</v>
      </c>
      <c r="AA868">
        <v>-8.9673326593612295</v>
      </c>
      <c r="AB868" t="s">
        <v>5334</v>
      </c>
      <c r="AC868" t="s">
        <v>236</v>
      </c>
      <c r="AL868" t="s">
        <v>217</v>
      </c>
      <c r="AM868" t="s">
        <v>5314</v>
      </c>
      <c r="AN868" t="s">
        <v>6</v>
      </c>
      <c r="AO868" s="57">
        <v>46243.454791666663</v>
      </c>
      <c r="AP868" s="57">
        <v>46274.333333333336</v>
      </c>
      <c r="AR868" t="s">
        <v>18</v>
      </c>
      <c r="AS868" t="s">
        <v>907</v>
      </c>
      <c r="AT868" t="s">
        <v>344</v>
      </c>
      <c r="AV868" t="s">
        <v>226</v>
      </c>
      <c r="AW868" t="s">
        <v>1886</v>
      </c>
      <c r="AX868" t="s">
        <v>222</v>
      </c>
      <c r="BA868" s="57">
        <v>46274.333333333336</v>
      </c>
      <c r="BB868" t="s">
        <v>5314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str">
        <f>VLOOKUP(H868,Sheet2!$A$1:$B$270,2,FALSE)</f>
        <v>SUMBAWA</v>
      </c>
    </row>
    <row r="869" spans="1:61">
      <c r="A869">
        <v>1003</v>
      </c>
      <c r="B869">
        <v>1002577318</v>
      </c>
      <c r="C869">
        <v>3</v>
      </c>
      <c r="D869" t="s">
        <v>49</v>
      </c>
      <c r="E869">
        <v>4</v>
      </c>
      <c r="F869" t="s">
        <v>250</v>
      </c>
      <c r="G869" t="s">
        <v>253</v>
      </c>
      <c r="H869" t="s">
        <v>821</v>
      </c>
      <c r="I869" t="s">
        <v>212</v>
      </c>
      <c r="J869" t="s">
        <v>213</v>
      </c>
      <c r="K869" t="s">
        <v>149</v>
      </c>
      <c r="M869" t="s">
        <v>224</v>
      </c>
      <c r="N869" t="s">
        <v>215</v>
      </c>
      <c r="O869" s="57">
        <v>46273.631157407406</v>
      </c>
      <c r="P869" s="57">
        <v>46273.654687499999</v>
      </c>
      <c r="Q869">
        <v>69385185</v>
      </c>
      <c r="S869">
        <v>142206131390</v>
      </c>
      <c r="T869" t="s">
        <v>5335</v>
      </c>
      <c r="U869" t="s">
        <v>5336</v>
      </c>
      <c r="V869" t="s">
        <v>5337</v>
      </c>
      <c r="Z869">
        <v>109.025247991283</v>
      </c>
      <c r="AA869">
        <v>-7.0945536246306897</v>
      </c>
      <c r="AB869" t="s">
        <v>5338</v>
      </c>
      <c r="AC869" t="s">
        <v>225</v>
      </c>
      <c r="AL869" t="s">
        <v>217</v>
      </c>
      <c r="AM869" t="s">
        <v>5339</v>
      </c>
      <c r="AN869" t="s">
        <v>6</v>
      </c>
      <c r="AO869" s="57">
        <v>46243.632222222222</v>
      </c>
      <c r="AR869" t="s">
        <v>18</v>
      </c>
      <c r="AS869" t="s">
        <v>219</v>
      </c>
      <c r="AT869" t="s">
        <v>230</v>
      </c>
      <c r="AV869" t="s">
        <v>226</v>
      </c>
      <c r="AW869" t="s">
        <v>571</v>
      </c>
      <c r="AX869" t="s">
        <v>222</v>
      </c>
      <c r="BA869" s="57">
        <v>46273.291666666664</v>
      </c>
      <c r="BB869" t="s">
        <v>5339</v>
      </c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:61">
      <c r="A870">
        <v>1004</v>
      </c>
      <c r="B870">
        <v>1002576429</v>
      </c>
      <c r="C870">
        <v>3</v>
      </c>
      <c r="D870" t="s">
        <v>59</v>
      </c>
      <c r="E870">
        <v>4</v>
      </c>
      <c r="F870" t="s">
        <v>223</v>
      </c>
      <c r="G870" t="s">
        <v>223</v>
      </c>
      <c r="H870" t="s">
        <v>827</v>
      </c>
      <c r="I870" t="s">
        <v>212</v>
      </c>
      <c r="J870" t="s">
        <v>213</v>
      </c>
      <c r="K870" t="s">
        <v>149</v>
      </c>
      <c r="M870" t="s">
        <v>224</v>
      </c>
      <c r="N870" t="s">
        <v>215</v>
      </c>
      <c r="O870" s="57">
        <v>46273.427384259259</v>
      </c>
      <c r="P870" s="57">
        <v>46273.431886574072</v>
      </c>
      <c r="Q870">
        <v>69380672</v>
      </c>
      <c r="R870">
        <v>2812958244</v>
      </c>
      <c r="S870">
        <v>146303629084</v>
      </c>
      <c r="T870" t="s">
        <v>5340</v>
      </c>
      <c r="U870" t="s">
        <v>5341</v>
      </c>
      <c r="V870" t="s">
        <v>5342</v>
      </c>
      <c r="Z870">
        <v>109.21626809999999</v>
      </c>
      <c r="AA870">
        <v>-7.4229453000000003</v>
      </c>
      <c r="AB870" t="s">
        <v>5343</v>
      </c>
      <c r="AC870" t="s">
        <v>284</v>
      </c>
      <c r="AL870" t="s">
        <v>217</v>
      </c>
      <c r="AM870" t="s">
        <v>5344</v>
      </c>
      <c r="AN870" t="s">
        <v>6</v>
      </c>
      <c r="AO870" s="57">
        <v>46243.43445601852</v>
      </c>
      <c r="AR870" t="s">
        <v>18</v>
      </c>
      <c r="AS870" t="s">
        <v>219</v>
      </c>
      <c r="AT870" t="s">
        <v>230</v>
      </c>
      <c r="AV870" t="s">
        <v>226</v>
      </c>
      <c r="AW870" t="s">
        <v>585</v>
      </c>
      <c r="AX870" t="s">
        <v>222</v>
      </c>
      <c r="BA870" s="57">
        <v>46273.291666666664</v>
      </c>
      <c r="BB870" t="s">
        <v>5344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:61">
      <c r="A871">
        <v>1005</v>
      </c>
      <c r="B871">
        <v>1002577717</v>
      </c>
      <c r="C871">
        <v>3</v>
      </c>
      <c r="D871" t="s">
        <v>51</v>
      </c>
      <c r="E871">
        <v>4</v>
      </c>
      <c r="F871" t="s">
        <v>234</v>
      </c>
      <c r="G871" t="s">
        <v>3697</v>
      </c>
      <c r="H871" t="s">
        <v>3698</v>
      </c>
      <c r="I871" t="s">
        <v>212</v>
      </c>
      <c r="J871" t="s">
        <v>213</v>
      </c>
      <c r="K871" t="s">
        <v>149</v>
      </c>
      <c r="M871" t="s">
        <v>224</v>
      </c>
      <c r="N871" t="s">
        <v>215</v>
      </c>
      <c r="O871" s="57">
        <v>46273.734606481485</v>
      </c>
      <c r="P871" s="57">
        <v>46273.742175925923</v>
      </c>
      <c r="Q871">
        <v>69356637</v>
      </c>
      <c r="R871">
        <v>2762970020</v>
      </c>
      <c r="S871">
        <v>141553109622</v>
      </c>
      <c r="T871" t="s">
        <v>3699</v>
      </c>
      <c r="U871" t="s">
        <v>3700</v>
      </c>
      <c r="V871" t="s">
        <v>5345</v>
      </c>
      <c r="Z871">
        <v>110.603082014313</v>
      </c>
      <c r="AA871">
        <v>-7.49221999906307</v>
      </c>
      <c r="AB871" t="s">
        <v>5346</v>
      </c>
      <c r="AC871" t="s">
        <v>285</v>
      </c>
      <c r="AL871" t="s">
        <v>217</v>
      </c>
      <c r="AM871" t="s">
        <v>3703</v>
      </c>
      <c r="AN871" t="s">
        <v>6</v>
      </c>
      <c r="AO871" s="57">
        <v>46243.735972222225</v>
      </c>
      <c r="AR871" t="s">
        <v>18</v>
      </c>
      <c r="AS871" t="s">
        <v>3697</v>
      </c>
      <c r="AT871" t="s">
        <v>230</v>
      </c>
      <c r="AV871" t="s">
        <v>226</v>
      </c>
      <c r="AW871" t="s">
        <v>585</v>
      </c>
      <c r="AX871" t="s">
        <v>222</v>
      </c>
      <c r="BA871" s="57">
        <v>46273.291666666664</v>
      </c>
      <c r="BB871" t="s">
        <v>3703</v>
      </c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:61">
      <c r="A872">
        <v>1006</v>
      </c>
      <c r="B872">
        <v>1002575998</v>
      </c>
      <c r="C872">
        <v>3</v>
      </c>
      <c r="D872" t="s">
        <v>45</v>
      </c>
      <c r="E872">
        <v>5</v>
      </c>
      <c r="F872" t="s">
        <v>210</v>
      </c>
      <c r="G872" t="s">
        <v>118</v>
      </c>
      <c r="H872" t="s">
        <v>454</v>
      </c>
      <c r="I872" t="s">
        <v>212</v>
      </c>
      <c r="J872" t="s">
        <v>213</v>
      </c>
      <c r="K872" t="s">
        <v>149</v>
      </c>
      <c r="L872" t="s">
        <v>214</v>
      </c>
      <c r="M872" t="s">
        <v>224</v>
      </c>
      <c r="N872" t="s">
        <v>215</v>
      </c>
      <c r="O872" s="57">
        <v>46273.3124537037</v>
      </c>
      <c r="P872" s="57">
        <v>46274.337604166663</v>
      </c>
      <c r="Q872">
        <v>69385670</v>
      </c>
      <c r="S872">
        <v>172608206302</v>
      </c>
      <c r="T872" t="s">
        <v>5347</v>
      </c>
      <c r="U872" t="s">
        <v>5348</v>
      </c>
      <c r="V872" t="s">
        <v>5349</v>
      </c>
      <c r="Z872">
        <v>116.754972501181</v>
      </c>
      <c r="AA872">
        <v>-8.8993871011954901</v>
      </c>
      <c r="AB872" t="s">
        <v>5350</v>
      </c>
      <c r="AC872" t="s">
        <v>236</v>
      </c>
      <c r="AL872" t="s">
        <v>217</v>
      </c>
      <c r="AM872" t="s">
        <v>3712</v>
      </c>
      <c r="AN872" t="s">
        <v>6</v>
      </c>
      <c r="AO872" s="57">
        <v>46243.31931712963</v>
      </c>
      <c r="AP872" s="57">
        <v>46274.333333333336</v>
      </c>
      <c r="AR872" t="s">
        <v>18</v>
      </c>
      <c r="AS872" t="s">
        <v>907</v>
      </c>
      <c r="AT872" t="s">
        <v>220</v>
      </c>
      <c r="AV872" t="s">
        <v>226</v>
      </c>
      <c r="AW872" t="s">
        <v>3021</v>
      </c>
      <c r="AX872" t="s">
        <v>222</v>
      </c>
      <c r="BA872" s="57">
        <v>46274.333333333336</v>
      </c>
      <c r="BB872" t="s">
        <v>3712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str">
        <f>VLOOKUP(H872,Sheet2!$A$1:$B$270,2,FALSE)</f>
        <v>SUMBAWA</v>
      </c>
    </row>
    <row r="873" spans="1:61">
      <c r="A873">
        <v>1007</v>
      </c>
      <c r="B873">
        <v>1002576772</v>
      </c>
      <c r="C873">
        <v>3</v>
      </c>
      <c r="D873" t="s">
        <v>51</v>
      </c>
      <c r="E873">
        <v>4</v>
      </c>
      <c r="F873" t="s">
        <v>269</v>
      </c>
      <c r="G873" t="s">
        <v>823</v>
      </c>
      <c r="H873" t="s">
        <v>837</v>
      </c>
      <c r="I873" t="s">
        <v>212</v>
      </c>
      <c r="J873" t="s">
        <v>213</v>
      </c>
      <c r="K873" t="s">
        <v>149</v>
      </c>
      <c r="L873" t="s">
        <v>214</v>
      </c>
      <c r="M873" t="s">
        <v>224</v>
      </c>
      <c r="N873" t="s">
        <v>215</v>
      </c>
      <c r="O873" s="57">
        <v>46273.493715277778</v>
      </c>
      <c r="P873" s="57">
        <v>46274.33792824074</v>
      </c>
      <c r="Q873">
        <v>69385998</v>
      </c>
      <c r="S873">
        <v>146593115620</v>
      </c>
      <c r="T873" t="s">
        <v>5351</v>
      </c>
      <c r="U873" t="s">
        <v>5352</v>
      </c>
      <c r="V873" t="s">
        <v>5353</v>
      </c>
      <c r="Z873">
        <v>110.724598</v>
      </c>
      <c r="AA873">
        <v>-6.7567329999999997</v>
      </c>
      <c r="AB873" t="s">
        <v>5354</v>
      </c>
      <c r="AC873" t="s">
        <v>236</v>
      </c>
      <c r="AL873" t="s">
        <v>217</v>
      </c>
      <c r="AM873" t="s">
        <v>5355</v>
      </c>
      <c r="AN873" t="s">
        <v>6</v>
      </c>
      <c r="AO873" s="57">
        <v>46243.496655092589</v>
      </c>
      <c r="AP873" s="57">
        <v>46274.333333333336</v>
      </c>
      <c r="AR873" t="s">
        <v>18</v>
      </c>
      <c r="AS873" t="s">
        <v>918</v>
      </c>
      <c r="AT873" t="s">
        <v>230</v>
      </c>
      <c r="AV873" t="s">
        <v>226</v>
      </c>
      <c r="AW873" t="s">
        <v>920</v>
      </c>
      <c r="AX873" t="s">
        <v>222</v>
      </c>
      <c r="BA873" s="57">
        <v>46274.333333333336</v>
      </c>
      <c r="BB873" t="s">
        <v>5355</v>
      </c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:61">
      <c r="A874">
        <v>1008</v>
      </c>
      <c r="B874">
        <v>1002576760</v>
      </c>
      <c r="C874">
        <v>3</v>
      </c>
      <c r="D874" t="s">
        <v>51</v>
      </c>
      <c r="E874">
        <v>4</v>
      </c>
      <c r="F874" t="s">
        <v>269</v>
      </c>
      <c r="G874" t="s">
        <v>823</v>
      </c>
      <c r="H874" t="s">
        <v>870</v>
      </c>
      <c r="I874" t="s">
        <v>212</v>
      </c>
      <c r="J874" t="s">
        <v>213</v>
      </c>
      <c r="K874" t="s">
        <v>149</v>
      </c>
      <c r="L874" t="s">
        <v>214</v>
      </c>
      <c r="M874" t="s">
        <v>224</v>
      </c>
      <c r="N874" t="s">
        <v>215</v>
      </c>
      <c r="O874" s="57">
        <v>46273.489537037036</v>
      </c>
      <c r="P874" s="57">
        <v>46274.337071759262</v>
      </c>
      <c r="Q874">
        <v>69385992</v>
      </c>
      <c r="S874">
        <v>142539118005</v>
      </c>
      <c r="T874" t="s">
        <v>5356</v>
      </c>
      <c r="U874" t="s">
        <v>5357</v>
      </c>
      <c r="V874" t="s">
        <v>5358</v>
      </c>
      <c r="Z874">
        <v>110.70499700000001</v>
      </c>
      <c r="AA874">
        <v>-6.6079688000000001</v>
      </c>
      <c r="AB874" t="s">
        <v>5359</v>
      </c>
      <c r="AC874" t="s">
        <v>236</v>
      </c>
      <c r="AL874" t="s">
        <v>217</v>
      </c>
      <c r="AM874" t="s">
        <v>5360</v>
      </c>
      <c r="AN874" t="s">
        <v>6</v>
      </c>
      <c r="AO874" s="57">
        <v>46243.496655092589</v>
      </c>
      <c r="AP874" s="57">
        <v>46274.333333333336</v>
      </c>
      <c r="AR874" t="s">
        <v>18</v>
      </c>
      <c r="AS874" t="s">
        <v>219</v>
      </c>
      <c r="AT874" t="s">
        <v>230</v>
      </c>
      <c r="AV874" t="s">
        <v>226</v>
      </c>
      <c r="AW874" t="s">
        <v>3046</v>
      </c>
      <c r="AX874" t="s">
        <v>222</v>
      </c>
      <c r="BA874" s="57">
        <v>46274.333333333336</v>
      </c>
      <c r="BB874" t="s">
        <v>5360</v>
      </c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:61">
      <c r="A875">
        <v>1009</v>
      </c>
      <c r="B875">
        <v>1002576308</v>
      </c>
      <c r="C875">
        <v>3</v>
      </c>
      <c r="D875" t="s">
        <v>45</v>
      </c>
      <c r="E875">
        <v>5</v>
      </c>
      <c r="F875" t="s">
        <v>210</v>
      </c>
      <c r="G875" t="s">
        <v>110</v>
      </c>
      <c r="H875" t="s">
        <v>247</v>
      </c>
      <c r="I875" t="s">
        <v>212</v>
      </c>
      <c r="J875" t="s">
        <v>213</v>
      </c>
      <c r="K875" t="s">
        <v>149</v>
      </c>
      <c r="L875" t="s">
        <v>214</v>
      </c>
      <c r="M875" t="s">
        <v>224</v>
      </c>
      <c r="N875" t="s">
        <v>215</v>
      </c>
      <c r="O875" s="57">
        <v>46273.399965277778</v>
      </c>
      <c r="P875" s="57">
        <v>46274.337546296294</v>
      </c>
      <c r="Q875">
        <v>69385808</v>
      </c>
      <c r="S875">
        <v>172616802110</v>
      </c>
      <c r="T875" t="s">
        <v>5361</v>
      </c>
      <c r="U875" t="s">
        <v>5362</v>
      </c>
      <c r="V875" t="s">
        <v>5363</v>
      </c>
      <c r="Z875">
        <v>118.7968061</v>
      </c>
      <c r="AA875">
        <v>-8.4897422000000002</v>
      </c>
      <c r="AB875" t="s">
        <v>5364</v>
      </c>
      <c r="AC875" t="s">
        <v>236</v>
      </c>
      <c r="AL875" t="s">
        <v>217</v>
      </c>
      <c r="AM875" t="s">
        <v>5314</v>
      </c>
      <c r="AN875" t="s">
        <v>6</v>
      </c>
      <c r="AO875" s="57">
        <v>46243.402650462966</v>
      </c>
      <c r="AP875" s="57">
        <v>46274.333333333336</v>
      </c>
      <c r="AR875" t="s">
        <v>18</v>
      </c>
      <c r="AS875" t="s">
        <v>219</v>
      </c>
      <c r="AT875" t="s">
        <v>230</v>
      </c>
      <c r="AV875" t="s">
        <v>226</v>
      </c>
      <c r="AW875" t="s">
        <v>882</v>
      </c>
      <c r="AX875" t="s">
        <v>222</v>
      </c>
      <c r="BA875" s="57">
        <v>46274.333333333336</v>
      </c>
      <c r="BB875" t="s">
        <v>5314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str">
        <f>VLOOKUP(H875,Sheet2!$A$1:$B$270,2,FALSE)</f>
        <v>BIMA</v>
      </c>
    </row>
    <row r="876" spans="1:61">
      <c r="A876">
        <v>1010</v>
      </c>
      <c r="B876">
        <v>1002575982</v>
      </c>
      <c r="C876">
        <v>3</v>
      </c>
      <c r="D876" t="s">
        <v>45</v>
      </c>
      <c r="E876">
        <v>5</v>
      </c>
      <c r="F876" t="s">
        <v>210</v>
      </c>
      <c r="G876" t="s">
        <v>116</v>
      </c>
      <c r="H876" t="s">
        <v>358</v>
      </c>
      <c r="I876" t="s">
        <v>212</v>
      </c>
      <c r="J876" t="s">
        <v>213</v>
      </c>
      <c r="K876" t="s">
        <v>149</v>
      </c>
      <c r="L876" t="s">
        <v>214</v>
      </c>
      <c r="M876" t="s">
        <v>224</v>
      </c>
      <c r="N876" t="s">
        <v>215</v>
      </c>
      <c r="O876" s="57">
        <v>46273.297881944447</v>
      </c>
      <c r="P876" s="57">
        <v>46274.337534722225</v>
      </c>
      <c r="Q876">
        <v>69385647</v>
      </c>
      <c r="S876">
        <v>172619203441</v>
      </c>
      <c r="T876" t="s">
        <v>5365</v>
      </c>
      <c r="U876" t="s">
        <v>1706</v>
      </c>
      <c r="V876" t="s">
        <v>5366</v>
      </c>
      <c r="Z876">
        <v>116.6324322</v>
      </c>
      <c r="AA876">
        <v>-8.5578141999999993</v>
      </c>
      <c r="AB876" t="s">
        <v>5367</v>
      </c>
      <c r="AC876" t="s">
        <v>216</v>
      </c>
      <c r="AL876" t="s">
        <v>217</v>
      </c>
      <c r="AM876" t="s">
        <v>3712</v>
      </c>
      <c r="AN876" t="s">
        <v>6</v>
      </c>
      <c r="AO876" s="57">
        <v>46243.298946759256</v>
      </c>
      <c r="AP876" s="57">
        <v>46274.333333333336</v>
      </c>
      <c r="AR876" t="s">
        <v>18</v>
      </c>
      <c r="AS876" t="s">
        <v>1710</v>
      </c>
      <c r="AT876" t="s">
        <v>230</v>
      </c>
      <c r="AV876" t="s">
        <v>226</v>
      </c>
      <c r="AW876" t="s">
        <v>831</v>
      </c>
      <c r="AX876" t="s">
        <v>222</v>
      </c>
      <c r="BA876" s="57">
        <v>46274.333333333336</v>
      </c>
      <c r="BB876" t="s">
        <v>3712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str">
        <f>VLOOKUP(H876,Sheet2!$A$1:$B$270,2,FALSE)</f>
        <v>SELONG</v>
      </c>
    </row>
    <row r="877" spans="1:61">
      <c r="A877">
        <v>1012</v>
      </c>
      <c r="B877">
        <v>1002576787</v>
      </c>
      <c r="C877">
        <v>3</v>
      </c>
      <c r="D877" t="s">
        <v>49</v>
      </c>
      <c r="E877">
        <v>4</v>
      </c>
      <c r="F877" t="s">
        <v>250</v>
      </c>
      <c r="G877" t="s">
        <v>539</v>
      </c>
      <c r="H877" t="s">
        <v>2907</v>
      </c>
      <c r="I877" t="s">
        <v>212</v>
      </c>
      <c r="J877" t="s">
        <v>213</v>
      </c>
      <c r="K877" t="s">
        <v>149</v>
      </c>
      <c r="L877" t="s">
        <v>214</v>
      </c>
      <c r="M877" t="s">
        <v>224</v>
      </c>
      <c r="N877" t="s">
        <v>215</v>
      </c>
      <c r="O877" s="57">
        <v>46273.497870370367</v>
      </c>
      <c r="P877" s="57">
        <v>46274.337314814817</v>
      </c>
      <c r="Q877">
        <v>69386004</v>
      </c>
      <c r="S877">
        <v>146284108071</v>
      </c>
      <c r="T877" t="s">
        <v>5368</v>
      </c>
      <c r="U877" t="s">
        <v>5369</v>
      </c>
      <c r="V877" t="s">
        <v>5370</v>
      </c>
      <c r="Z877">
        <v>109.03666399419301</v>
      </c>
      <c r="AA877">
        <v>-6.8979767466952202</v>
      </c>
      <c r="AB877" t="s">
        <v>5371</v>
      </c>
      <c r="AC877" t="s">
        <v>216</v>
      </c>
      <c r="AL877" t="s">
        <v>217</v>
      </c>
      <c r="AM877" t="s">
        <v>3712</v>
      </c>
      <c r="AN877" t="s">
        <v>6</v>
      </c>
      <c r="AO877" s="57">
        <v>46243.506851851853</v>
      </c>
      <c r="AP877" s="57">
        <v>46274.333333333336</v>
      </c>
      <c r="AR877" t="s">
        <v>18</v>
      </c>
      <c r="AS877" t="s">
        <v>219</v>
      </c>
      <c r="AT877" t="s">
        <v>230</v>
      </c>
      <c r="AV877" t="s">
        <v>226</v>
      </c>
      <c r="AW877" t="s">
        <v>887</v>
      </c>
      <c r="AX877" t="s">
        <v>222</v>
      </c>
      <c r="BA877" s="57">
        <v>46274.333333333336</v>
      </c>
      <c r="BB877" t="s">
        <v>3712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:61">
      <c r="A878">
        <v>1013</v>
      </c>
      <c r="B878">
        <v>1002576790</v>
      </c>
      <c r="C878">
        <v>3</v>
      </c>
      <c r="D878" t="s">
        <v>42</v>
      </c>
      <c r="E878">
        <v>5</v>
      </c>
      <c r="F878" t="s">
        <v>102</v>
      </c>
      <c r="G878" t="s">
        <v>100</v>
      </c>
      <c r="H878" t="s">
        <v>368</v>
      </c>
      <c r="I878" t="s">
        <v>212</v>
      </c>
      <c r="J878" t="s">
        <v>213</v>
      </c>
      <c r="K878" t="s">
        <v>149</v>
      </c>
      <c r="L878" t="s">
        <v>1751</v>
      </c>
      <c r="M878" t="s">
        <v>224</v>
      </c>
      <c r="N878" t="s">
        <v>215</v>
      </c>
      <c r="O878" s="57">
        <v>46273.499976851854</v>
      </c>
      <c r="P878" s="57">
        <v>46274.337696759256</v>
      </c>
      <c r="Q878">
        <v>69385976</v>
      </c>
      <c r="R878">
        <v>3322012015</v>
      </c>
      <c r="S878">
        <v>152525202537</v>
      </c>
      <c r="T878" t="s">
        <v>5372</v>
      </c>
      <c r="U878" t="s">
        <v>5373</v>
      </c>
      <c r="V878" t="s">
        <v>5374</v>
      </c>
      <c r="Z878">
        <v>113.96567160823101</v>
      </c>
      <c r="AA878">
        <v>-7.9454244592589101</v>
      </c>
      <c r="AB878" t="s">
        <v>5375</v>
      </c>
      <c r="AC878" t="s">
        <v>236</v>
      </c>
      <c r="AL878" t="s">
        <v>217</v>
      </c>
      <c r="AM878" t="s">
        <v>5376</v>
      </c>
      <c r="AN878" t="s">
        <v>6</v>
      </c>
      <c r="AO878" s="57">
        <v>46243.506851851853</v>
      </c>
      <c r="AP878" s="57">
        <v>46274.333333333336</v>
      </c>
      <c r="AR878" t="s">
        <v>18</v>
      </c>
      <c r="AS878" t="s">
        <v>100</v>
      </c>
      <c r="AT878" t="s">
        <v>230</v>
      </c>
      <c r="AV878" t="s">
        <v>226</v>
      </c>
      <c r="AW878" t="s">
        <v>2458</v>
      </c>
      <c r="AX878" t="s">
        <v>222</v>
      </c>
      <c r="BA878" s="57">
        <v>46274.333333333336</v>
      </c>
      <c r="BB878" t="s">
        <v>5376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str">
        <f>VLOOKUP(H878,Sheet2!$A$1:$B$270,2,FALSE)</f>
        <v>JEMBER</v>
      </c>
    </row>
    <row r="879" spans="1:61">
      <c r="A879">
        <v>1014</v>
      </c>
      <c r="B879">
        <v>1002576789</v>
      </c>
      <c r="C879">
        <v>3</v>
      </c>
      <c r="D879" t="s">
        <v>49</v>
      </c>
      <c r="E879">
        <v>4</v>
      </c>
      <c r="F879" t="s">
        <v>250</v>
      </c>
      <c r="G879" t="s">
        <v>250</v>
      </c>
      <c r="H879" t="s">
        <v>611</v>
      </c>
      <c r="I879" t="s">
        <v>212</v>
      </c>
      <c r="J879" t="s">
        <v>213</v>
      </c>
      <c r="K879" t="s">
        <v>149</v>
      </c>
      <c r="L879" t="s">
        <v>214</v>
      </c>
      <c r="M879" t="s">
        <v>224</v>
      </c>
      <c r="N879" t="s">
        <v>215</v>
      </c>
      <c r="O879" s="57">
        <v>46273.499965277777</v>
      </c>
      <c r="P879" s="57">
        <v>46274.33730324074</v>
      </c>
      <c r="Q879">
        <v>69386007</v>
      </c>
      <c r="S879">
        <v>146285103946</v>
      </c>
      <c r="T879" t="s">
        <v>5377</v>
      </c>
      <c r="U879" t="s">
        <v>5378</v>
      </c>
      <c r="V879" t="s">
        <v>5379</v>
      </c>
      <c r="Z879">
        <v>109.651756605003</v>
      </c>
      <c r="AA879">
        <v>-6.9673434475462903</v>
      </c>
      <c r="AB879" t="s">
        <v>5380</v>
      </c>
      <c r="AC879" t="s">
        <v>236</v>
      </c>
      <c r="AL879" t="s">
        <v>217</v>
      </c>
      <c r="AM879" t="s">
        <v>5381</v>
      </c>
      <c r="AN879" t="s">
        <v>6</v>
      </c>
      <c r="AO879" s="57">
        <v>46243.506851851853</v>
      </c>
      <c r="AP879" s="57">
        <v>46274.333333333336</v>
      </c>
      <c r="AR879" t="s">
        <v>18</v>
      </c>
      <c r="AS879" t="s">
        <v>898</v>
      </c>
      <c r="AT879" t="s">
        <v>230</v>
      </c>
      <c r="AV879" t="s">
        <v>226</v>
      </c>
      <c r="AW879" t="s">
        <v>885</v>
      </c>
      <c r="AX879" t="s">
        <v>222</v>
      </c>
      <c r="BA879" s="57">
        <v>46274.333333333336</v>
      </c>
      <c r="BB879" t="s">
        <v>5381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:61">
      <c r="A880">
        <v>1016</v>
      </c>
      <c r="B880">
        <v>1002576610</v>
      </c>
      <c r="C880">
        <v>3</v>
      </c>
      <c r="D880" t="s">
        <v>51</v>
      </c>
      <c r="E880">
        <v>4</v>
      </c>
      <c r="F880" t="s">
        <v>234</v>
      </c>
      <c r="G880" t="s">
        <v>2561</v>
      </c>
      <c r="H880" t="s">
        <v>3640</v>
      </c>
      <c r="I880" t="s">
        <v>212</v>
      </c>
      <c r="J880" t="s">
        <v>213</v>
      </c>
      <c r="K880" t="s">
        <v>149</v>
      </c>
      <c r="M880" t="s">
        <v>224</v>
      </c>
      <c r="N880" t="s">
        <v>215</v>
      </c>
      <c r="O880" s="57">
        <v>46273.462118055555</v>
      </c>
      <c r="P880" s="57">
        <v>46274.337708333333</v>
      </c>
      <c r="Q880">
        <v>69385918</v>
      </c>
      <c r="S880">
        <v>146565009873</v>
      </c>
      <c r="T880" t="s">
        <v>5382</v>
      </c>
      <c r="U880" t="s">
        <v>5383</v>
      </c>
      <c r="V880" t="s">
        <v>5384</v>
      </c>
      <c r="Z880">
        <v>111.1055044</v>
      </c>
      <c r="AA880">
        <v>-7.4072842000000003</v>
      </c>
      <c r="AB880" t="s">
        <v>5385</v>
      </c>
      <c r="AC880" t="s">
        <v>284</v>
      </c>
      <c r="AL880" t="s">
        <v>217</v>
      </c>
      <c r="AM880" t="s">
        <v>5386</v>
      </c>
      <c r="AN880" t="s">
        <v>6</v>
      </c>
      <c r="AO880" s="57">
        <v>46243.465543981481</v>
      </c>
      <c r="AP880" s="57">
        <v>46274.333333333336</v>
      </c>
      <c r="AR880" t="s">
        <v>18</v>
      </c>
      <c r="AS880" t="s">
        <v>219</v>
      </c>
      <c r="AT880" t="s">
        <v>230</v>
      </c>
      <c r="AV880" t="s">
        <v>226</v>
      </c>
      <c r="AW880" t="s">
        <v>828</v>
      </c>
      <c r="AX880" t="s">
        <v>222</v>
      </c>
      <c r="BA880" s="57">
        <v>46274.333333333336</v>
      </c>
      <c r="BB880" t="s">
        <v>5386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:61">
      <c r="A881">
        <v>1017</v>
      </c>
      <c r="B881">
        <v>1002576487</v>
      </c>
      <c r="C881">
        <v>3</v>
      </c>
      <c r="D881" t="s">
        <v>59</v>
      </c>
      <c r="E881">
        <v>4</v>
      </c>
      <c r="F881" t="s">
        <v>549</v>
      </c>
      <c r="G881" t="s">
        <v>849</v>
      </c>
      <c r="H881" t="s">
        <v>850</v>
      </c>
      <c r="I881" t="s">
        <v>212</v>
      </c>
      <c r="J881" t="s">
        <v>213</v>
      </c>
      <c r="K881" t="s">
        <v>149</v>
      </c>
      <c r="L881" t="s">
        <v>214</v>
      </c>
      <c r="M881" t="s">
        <v>224</v>
      </c>
      <c r="N881" t="s">
        <v>215</v>
      </c>
      <c r="O881" s="57">
        <v>46273.437465277777</v>
      </c>
      <c r="P881" s="57">
        <v>46274.337222222224</v>
      </c>
      <c r="Q881">
        <v>69385868</v>
      </c>
      <c r="S881">
        <v>143135115058</v>
      </c>
      <c r="T881" t="s">
        <v>5387</v>
      </c>
      <c r="U881" t="s">
        <v>5388</v>
      </c>
      <c r="V881" t="s">
        <v>5389</v>
      </c>
      <c r="Z881">
        <v>110.7423474</v>
      </c>
      <c r="AA881">
        <v>-8.0193338000000001</v>
      </c>
      <c r="AB881" t="s">
        <v>5390</v>
      </c>
      <c r="AC881" t="s">
        <v>236</v>
      </c>
      <c r="AL881" t="s">
        <v>217</v>
      </c>
      <c r="AM881" t="s">
        <v>5391</v>
      </c>
      <c r="AN881" t="s">
        <v>6</v>
      </c>
      <c r="AO881" s="57">
        <v>46243.444363425922</v>
      </c>
      <c r="AP881" s="57">
        <v>46274.333333333336</v>
      </c>
      <c r="AR881" t="s">
        <v>18</v>
      </c>
      <c r="AS881" t="s">
        <v>902</v>
      </c>
      <c r="AT881" t="s">
        <v>230</v>
      </c>
      <c r="AV881" t="s">
        <v>226</v>
      </c>
      <c r="AW881" t="s">
        <v>836</v>
      </c>
      <c r="AX881" t="s">
        <v>222</v>
      </c>
      <c r="BA881" s="57">
        <v>46274.333333333336</v>
      </c>
      <c r="BB881" t="s">
        <v>5391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:61">
      <c r="A882">
        <v>1018</v>
      </c>
      <c r="B882">
        <v>1002576660</v>
      </c>
      <c r="C882">
        <v>3</v>
      </c>
      <c r="D882" t="s">
        <v>59</v>
      </c>
      <c r="E882">
        <v>4</v>
      </c>
      <c r="F882" t="s">
        <v>223</v>
      </c>
      <c r="G882" t="s">
        <v>223</v>
      </c>
      <c r="H882" t="s">
        <v>844</v>
      </c>
      <c r="I882" t="s">
        <v>212</v>
      </c>
      <c r="J882" t="s">
        <v>213</v>
      </c>
      <c r="K882" t="s">
        <v>149</v>
      </c>
      <c r="L882" t="s">
        <v>214</v>
      </c>
      <c r="M882" t="s">
        <v>224</v>
      </c>
      <c r="N882" t="s">
        <v>215</v>
      </c>
      <c r="O882" s="57">
        <v>46273.47078703704</v>
      </c>
      <c r="P882" s="57">
        <v>46274.337465277778</v>
      </c>
      <c r="Q882">
        <v>69385937</v>
      </c>
      <c r="S882">
        <v>143387117230</v>
      </c>
      <c r="T882" t="s">
        <v>5392</v>
      </c>
      <c r="U882" t="s">
        <v>3266</v>
      </c>
      <c r="V882" t="s">
        <v>5393</v>
      </c>
      <c r="Z882">
        <v>109.119484</v>
      </c>
      <c r="AA882">
        <v>-7.5341779999999998</v>
      </c>
      <c r="AB882" t="s">
        <v>5394</v>
      </c>
      <c r="AC882" t="s">
        <v>236</v>
      </c>
      <c r="AL882" t="s">
        <v>217</v>
      </c>
      <c r="AM882" t="s">
        <v>5395</v>
      </c>
      <c r="AN882" t="s">
        <v>6</v>
      </c>
      <c r="AO882" s="57">
        <v>46243.475949074076</v>
      </c>
      <c r="AP882" s="57">
        <v>46274.333333333336</v>
      </c>
      <c r="AR882" t="s">
        <v>18</v>
      </c>
      <c r="AS882" t="s">
        <v>909</v>
      </c>
      <c r="AT882" t="s">
        <v>230</v>
      </c>
      <c r="AV882" t="s">
        <v>226</v>
      </c>
      <c r="AW882" t="s">
        <v>574</v>
      </c>
      <c r="AX882" t="s">
        <v>222</v>
      </c>
      <c r="BA882" s="57">
        <v>46274.333333333336</v>
      </c>
      <c r="BB882" t="s">
        <v>5395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:61">
      <c r="A883">
        <v>1019</v>
      </c>
      <c r="B883">
        <v>1002576474</v>
      </c>
      <c r="C883">
        <v>3</v>
      </c>
      <c r="D883" t="s">
        <v>49</v>
      </c>
      <c r="E883">
        <v>4</v>
      </c>
      <c r="F883" t="s">
        <v>245</v>
      </c>
      <c r="G883" t="s">
        <v>564</v>
      </c>
      <c r="H883" t="s">
        <v>565</v>
      </c>
      <c r="I883" t="s">
        <v>212</v>
      </c>
      <c r="J883" t="s">
        <v>213</v>
      </c>
      <c r="K883" t="s">
        <v>149</v>
      </c>
      <c r="L883" t="s">
        <v>214</v>
      </c>
      <c r="M883" t="s">
        <v>224</v>
      </c>
      <c r="N883" t="s">
        <v>215</v>
      </c>
      <c r="O883" s="57">
        <v>46273.435370370367</v>
      </c>
      <c r="P883" s="57">
        <v>46274.33797453704</v>
      </c>
      <c r="Q883">
        <v>69385864</v>
      </c>
      <c r="S883">
        <v>142434111637</v>
      </c>
      <c r="T883" t="s">
        <v>5396</v>
      </c>
      <c r="U883" t="s">
        <v>5397</v>
      </c>
      <c r="V883" t="s">
        <v>5398</v>
      </c>
      <c r="Z883">
        <v>110.705957</v>
      </c>
      <c r="AA883">
        <v>-7.35562</v>
      </c>
      <c r="AB883" t="s">
        <v>5399</v>
      </c>
      <c r="AC883" t="s">
        <v>236</v>
      </c>
      <c r="AL883" t="s">
        <v>217</v>
      </c>
      <c r="AM883" t="s">
        <v>5400</v>
      </c>
      <c r="AN883" t="s">
        <v>6</v>
      </c>
      <c r="AO883" s="57">
        <v>46243.444363425922</v>
      </c>
      <c r="AP883" s="57">
        <v>46274.333333333336</v>
      </c>
      <c r="AR883" t="s">
        <v>18</v>
      </c>
      <c r="AS883" t="s">
        <v>219</v>
      </c>
      <c r="AT883" t="s">
        <v>230</v>
      </c>
      <c r="AV883" t="s">
        <v>226</v>
      </c>
      <c r="AW883" t="s">
        <v>883</v>
      </c>
      <c r="AX883" t="s">
        <v>222</v>
      </c>
      <c r="BA883" s="57">
        <v>46274.333333333336</v>
      </c>
      <c r="BB883" t="s">
        <v>5400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:61">
      <c r="A884">
        <v>1020</v>
      </c>
      <c r="B884">
        <v>1002575608</v>
      </c>
      <c r="C884">
        <v>3</v>
      </c>
      <c r="D884" t="s">
        <v>59</v>
      </c>
      <c r="E884">
        <v>4</v>
      </c>
      <c r="F884" t="s">
        <v>223</v>
      </c>
      <c r="G884" t="s">
        <v>223</v>
      </c>
      <c r="H884" t="s">
        <v>844</v>
      </c>
      <c r="I884" t="s">
        <v>212</v>
      </c>
      <c r="J884" t="s">
        <v>213</v>
      </c>
      <c r="K884" t="s">
        <v>149</v>
      </c>
      <c r="L884" t="s">
        <v>214</v>
      </c>
      <c r="M884" t="s">
        <v>224</v>
      </c>
      <c r="N884" t="s">
        <v>215</v>
      </c>
      <c r="O884" s="57">
        <v>46272.664537037039</v>
      </c>
      <c r="P884" s="57">
        <v>46273.612696759257</v>
      </c>
      <c r="Q884">
        <v>69385510</v>
      </c>
      <c r="S884">
        <v>143387117069</v>
      </c>
      <c r="T884" t="s">
        <v>5401</v>
      </c>
      <c r="U884" t="s">
        <v>5402</v>
      </c>
      <c r="V884" t="s">
        <v>5403</v>
      </c>
      <c r="Z884">
        <v>109.049243</v>
      </c>
      <c r="AA884">
        <v>-7.535183</v>
      </c>
      <c r="AB884" t="s">
        <v>5404</v>
      </c>
      <c r="AC884" t="s">
        <v>236</v>
      </c>
      <c r="AL884" t="s">
        <v>217</v>
      </c>
      <c r="AM884" t="s">
        <v>5405</v>
      </c>
      <c r="AN884" t="s">
        <v>6</v>
      </c>
      <c r="AO884" s="57">
        <v>46212.674201388887</v>
      </c>
      <c r="AP884" s="57">
        <v>46273.541666666664</v>
      </c>
      <c r="AR884" t="s">
        <v>18</v>
      </c>
      <c r="AS884" t="s">
        <v>909</v>
      </c>
      <c r="AT884" t="s">
        <v>230</v>
      </c>
      <c r="AV884" t="s">
        <v>226</v>
      </c>
      <c r="AW884" t="s">
        <v>2094</v>
      </c>
      <c r="AX884" t="s">
        <v>222</v>
      </c>
      <c r="BA884" s="57">
        <v>46273.541666666664</v>
      </c>
      <c r="BB884" t="s">
        <v>5405</v>
      </c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:61">
      <c r="A885">
        <v>1021</v>
      </c>
      <c r="B885">
        <v>1002575531</v>
      </c>
      <c r="C885">
        <v>3</v>
      </c>
      <c r="D885" t="s">
        <v>45</v>
      </c>
      <c r="E885">
        <v>5</v>
      </c>
      <c r="F885" t="s">
        <v>113</v>
      </c>
      <c r="G885" t="s">
        <v>117</v>
      </c>
      <c r="H885" t="s">
        <v>411</v>
      </c>
      <c r="I885" t="s">
        <v>212</v>
      </c>
      <c r="J885" t="s">
        <v>213</v>
      </c>
      <c r="K885" t="s">
        <v>149</v>
      </c>
      <c r="L885" t="s">
        <v>214</v>
      </c>
      <c r="M885" t="s">
        <v>224</v>
      </c>
      <c r="N885" t="s">
        <v>215</v>
      </c>
      <c r="O885" s="57">
        <v>46272.652048611111</v>
      </c>
      <c r="P885" s="57">
        <v>46274.337407407409</v>
      </c>
      <c r="Q885">
        <v>69385493</v>
      </c>
      <c r="S885">
        <v>172509796593</v>
      </c>
      <c r="T885" t="s">
        <v>5406</v>
      </c>
      <c r="U885" t="s">
        <v>5407</v>
      </c>
      <c r="V885" t="s">
        <v>5408</v>
      </c>
      <c r="Z885">
        <v>122.98898655921199</v>
      </c>
      <c r="AA885">
        <v>-8.3418800951138206</v>
      </c>
      <c r="AB885" t="s">
        <v>5409</v>
      </c>
      <c r="AC885" t="s">
        <v>216</v>
      </c>
      <c r="AL885" t="s">
        <v>217</v>
      </c>
      <c r="AM885" t="s">
        <v>5410</v>
      </c>
      <c r="AN885" t="s">
        <v>6</v>
      </c>
      <c r="AO885" s="57">
        <v>46212.653043981481</v>
      </c>
      <c r="AP885" s="57">
        <v>46274.333333333336</v>
      </c>
      <c r="AR885" t="s">
        <v>18</v>
      </c>
      <c r="AS885" t="s">
        <v>219</v>
      </c>
      <c r="AT885" t="s">
        <v>230</v>
      </c>
      <c r="AV885" t="s">
        <v>226</v>
      </c>
      <c r="AW885" t="s">
        <v>889</v>
      </c>
      <c r="AX885" t="s">
        <v>222</v>
      </c>
      <c r="BA885" s="57">
        <v>46274.333333333336</v>
      </c>
      <c r="BB885" t="s">
        <v>5410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str">
        <f>VLOOKUP(H885,Sheet2!$A$1:$B$270,2,FALSE)</f>
        <v>MAUMERE</v>
      </c>
    </row>
    <row r="886" spans="1:61">
      <c r="A886">
        <v>1022</v>
      </c>
      <c r="B886">
        <v>1002573990</v>
      </c>
      <c r="C886">
        <v>3</v>
      </c>
      <c r="D886" t="s">
        <v>49</v>
      </c>
      <c r="E886">
        <v>4</v>
      </c>
      <c r="F886" t="s">
        <v>250</v>
      </c>
      <c r="G886" t="s">
        <v>250</v>
      </c>
      <c r="H886" t="s">
        <v>2108</v>
      </c>
      <c r="I886" t="s">
        <v>212</v>
      </c>
      <c r="J886" t="s">
        <v>213</v>
      </c>
      <c r="K886" t="s">
        <v>149</v>
      </c>
      <c r="L886" t="s">
        <v>214</v>
      </c>
      <c r="M886" t="s">
        <v>224</v>
      </c>
      <c r="N886" t="s">
        <v>215</v>
      </c>
      <c r="O886" s="57">
        <v>46272.385370370372</v>
      </c>
      <c r="P886" s="57">
        <v>46274.33761574074</v>
      </c>
      <c r="Q886">
        <v>69384993</v>
      </c>
      <c r="S886">
        <v>142202154717</v>
      </c>
      <c r="T886" t="s">
        <v>5411</v>
      </c>
      <c r="U886" t="s">
        <v>5412</v>
      </c>
      <c r="V886" t="s">
        <v>5413</v>
      </c>
      <c r="Z886">
        <v>109.63324799999999</v>
      </c>
      <c r="AA886">
        <v>-6.9066253999999896</v>
      </c>
      <c r="AB886" t="s">
        <v>5414</v>
      </c>
      <c r="AC886" t="s">
        <v>236</v>
      </c>
      <c r="AL886" t="s">
        <v>217</v>
      </c>
      <c r="AM886" t="s">
        <v>5415</v>
      </c>
      <c r="AN886" t="s">
        <v>6</v>
      </c>
      <c r="AO886" s="57">
        <v>46212.392395833333</v>
      </c>
      <c r="AP886" s="57">
        <v>46274.333333333336</v>
      </c>
      <c r="AR886" t="s">
        <v>18</v>
      </c>
      <c r="AS886" t="s">
        <v>219</v>
      </c>
      <c r="AT886" t="s">
        <v>230</v>
      </c>
      <c r="AV886" t="s">
        <v>226</v>
      </c>
      <c r="AW886" t="s">
        <v>881</v>
      </c>
      <c r="AX886" t="s">
        <v>222</v>
      </c>
      <c r="BA886" s="57">
        <v>46274.333333333336</v>
      </c>
      <c r="BB886" t="s">
        <v>5415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:61">
      <c r="A887">
        <v>1023</v>
      </c>
      <c r="B887">
        <v>1002575117</v>
      </c>
      <c r="C887">
        <v>3</v>
      </c>
      <c r="D887" t="s">
        <v>49</v>
      </c>
      <c r="E887">
        <v>4</v>
      </c>
      <c r="F887" t="s">
        <v>245</v>
      </c>
      <c r="G887" t="s">
        <v>246</v>
      </c>
      <c r="H887" t="s">
        <v>2028</v>
      </c>
      <c r="I887" t="s">
        <v>212</v>
      </c>
      <c r="J887" t="s">
        <v>213</v>
      </c>
      <c r="K887" t="s">
        <v>149</v>
      </c>
      <c r="L887" t="s">
        <v>214</v>
      </c>
      <c r="M887" t="s">
        <v>224</v>
      </c>
      <c r="N887" t="s">
        <v>215</v>
      </c>
      <c r="O887" s="57">
        <v>46272.585370370369</v>
      </c>
      <c r="P887" s="57">
        <v>46273.571504629632</v>
      </c>
      <c r="Q887">
        <v>69385336</v>
      </c>
      <c r="S887">
        <v>141420160189</v>
      </c>
      <c r="T887" t="s">
        <v>5416</v>
      </c>
      <c r="U887" t="s">
        <v>5417</v>
      </c>
      <c r="V887" t="s">
        <v>5418</v>
      </c>
      <c r="Z887">
        <v>110.4005542</v>
      </c>
      <c r="AA887">
        <v>-6.9740394999999999</v>
      </c>
      <c r="AB887" t="s">
        <v>5419</v>
      </c>
      <c r="AC887" t="s">
        <v>236</v>
      </c>
      <c r="AL887" t="s">
        <v>217</v>
      </c>
      <c r="AM887" t="s">
        <v>5420</v>
      </c>
      <c r="AN887" t="s">
        <v>6</v>
      </c>
      <c r="AO887" s="57">
        <v>46212.590370370373</v>
      </c>
      <c r="AP887" s="57">
        <v>46273.541666666664</v>
      </c>
      <c r="AR887" t="s">
        <v>18</v>
      </c>
      <c r="AS887" t="s">
        <v>1961</v>
      </c>
      <c r="AT887" t="s">
        <v>230</v>
      </c>
      <c r="AV887" t="s">
        <v>226</v>
      </c>
      <c r="AW887" t="s">
        <v>882</v>
      </c>
      <c r="AX887" t="s">
        <v>222</v>
      </c>
      <c r="BA887" s="57">
        <v>46273.541666666664</v>
      </c>
      <c r="BB887" t="s">
        <v>5420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:61">
      <c r="A888">
        <v>1026</v>
      </c>
      <c r="B888">
        <v>1002575348</v>
      </c>
      <c r="C888">
        <v>3</v>
      </c>
      <c r="D888" t="s">
        <v>51</v>
      </c>
      <c r="E888">
        <v>4</v>
      </c>
      <c r="F888" t="s">
        <v>269</v>
      </c>
      <c r="G888" t="s">
        <v>551</v>
      </c>
      <c r="H888" t="s">
        <v>2569</v>
      </c>
      <c r="I888" t="s">
        <v>212</v>
      </c>
      <c r="J888" t="s">
        <v>213</v>
      </c>
      <c r="K888" t="s">
        <v>149</v>
      </c>
      <c r="M888" t="s">
        <v>224</v>
      </c>
      <c r="N888" t="s">
        <v>215</v>
      </c>
      <c r="O888" s="57">
        <v>46272.621469907404</v>
      </c>
      <c r="P888" s="57">
        <v>46274.337847222225</v>
      </c>
      <c r="Q888">
        <v>69385412</v>
      </c>
      <c r="R888">
        <v>2922952036</v>
      </c>
      <c r="S888">
        <v>141568113981</v>
      </c>
      <c r="T888" t="s">
        <v>4159</v>
      </c>
      <c r="U888" t="s">
        <v>5421</v>
      </c>
      <c r="V888" t="s">
        <v>5422</v>
      </c>
      <c r="Z888">
        <v>110.91865559999999</v>
      </c>
      <c r="AA888">
        <v>-7.0492417999999999</v>
      </c>
      <c r="AB888" t="s">
        <v>5423</v>
      </c>
      <c r="AC888" t="s">
        <v>225</v>
      </c>
      <c r="AL888" t="s">
        <v>217</v>
      </c>
      <c r="AM888" t="s">
        <v>5424</v>
      </c>
      <c r="AN888" t="s">
        <v>6</v>
      </c>
      <c r="AO888" s="57">
        <v>46212.632013888891</v>
      </c>
      <c r="AP888" s="57">
        <v>46274.333333333336</v>
      </c>
      <c r="AR888" t="s">
        <v>18</v>
      </c>
      <c r="AS888" t="s">
        <v>219</v>
      </c>
      <c r="AT888" t="s">
        <v>230</v>
      </c>
      <c r="AV888" t="s">
        <v>226</v>
      </c>
      <c r="AW888" t="s">
        <v>585</v>
      </c>
      <c r="AX888" t="s">
        <v>222</v>
      </c>
      <c r="BA888" s="57">
        <v>46274.333333333336</v>
      </c>
      <c r="BB888" t="s">
        <v>5424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:61">
      <c r="A889">
        <v>1027</v>
      </c>
      <c r="B889">
        <v>1002574700</v>
      </c>
      <c r="C889">
        <v>3</v>
      </c>
      <c r="D889" t="s">
        <v>49</v>
      </c>
      <c r="E889">
        <v>4</v>
      </c>
      <c r="F889" t="s">
        <v>250</v>
      </c>
      <c r="G889" t="s">
        <v>539</v>
      </c>
      <c r="H889" t="s">
        <v>577</v>
      </c>
      <c r="I889" t="s">
        <v>212</v>
      </c>
      <c r="J889" t="s">
        <v>213</v>
      </c>
      <c r="K889" t="s">
        <v>149</v>
      </c>
      <c r="L889" t="s">
        <v>214</v>
      </c>
      <c r="M889" t="s">
        <v>224</v>
      </c>
      <c r="N889" t="s">
        <v>215</v>
      </c>
      <c r="O889" s="57">
        <v>46272.493715277778</v>
      </c>
      <c r="P889" s="57">
        <v>46273.344027777777</v>
      </c>
      <c r="Q889">
        <v>69385195</v>
      </c>
      <c r="S889">
        <v>142214106418</v>
      </c>
      <c r="T889" t="s">
        <v>5425</v>
      </c>
      <c r="U889" t="s">
        <v>5426</v>
      </c>
      <c r="V889" t="s">
        <v>5427</v>
      </c>
      <c r="Z889">
        <v>108.969709686934</v>
      </c>
      <c r="AA889">
        <v>-6.94009594503654</v>
      </c>
      <c r="AB889" t="s">
        <v>5428</v>
      </c>
      <c r="AC889" t="s">
        <v>216</v>
      </c>
      <c r="AL889" t="s">
        <v>217</v>
      </c>
      <c r="AM889" t="s">
        <v>5429</v>
      </c>
      <c r="AN889" t="s">
        <v>6</v>
      </c>
      <c r="AO889" s="57">
        <v>46212.496481481481</v>
      </c>
      <c r="AP889" s="57">
        <v>46273.333333333336</v>
      </c>
      <c r="AR889" t="s">
        <v>18</v>
      </c>
      <c r="AS889" t="s">
        <v>908</v>
      </c>
      <c r="AT889" t="s">
        <v>230</v>
      </c>
      <c r="AV889" t="s">
        <v>226</v>
      </c>
      <c r="AW889" t="s">
        <v>882</v>
      </c>
      <c r="AX889" t="s">
        <v>222</v>
      </c>
      <c r="BA889" s="57">
        <v>46273.333333333336</v>
      </c>
      <c r="BB889" t="s">
        <v>5429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:61">
      <c r="A890">
        <v>1028</v>
      </c>
      <c r="B890">
        <v>1002575874</v>
      </c>
      <c r="C890">
        <v>3</v>
      </c>
      <c r="D890" t="s">
        <v>45</v>
      </c>
      <c r="E890">
        <v>5</v>
      </c>
      <c r="F890" t="s">
        <v>113</v>
      </c>
      <c r="G890" t="s">
        <v>111</v>
      </c>
      <c r="H890" t="s">
        <v>255</v>
      </c>
      <c r="I890" t="s">
        <v>212</v>
      </c>
      <c r="J890" t="s">
        <v>213</v>
      </c>
      <c r="K890" t="s">
        <v>149</v>
      </c>
      <c r="L890" t="s">
        <v>214</v>
      </c>
      <c r="M890" t="s">
        <v>224</v>
      </c>
      <c r="N890" t="s">
        <v>215</v>
      </c>
      <c r="O890" s="57">
        <v>46272.72078703704</v>
      </c>
      <c r="P890" s="57">
        <v>46273.707453703704</v>
      </c>
      <c r="Q890">
        <v>69385579</v>
      </c>
      <c r="S890">
        <v>172506789187</v>
      </c>
      <c r="T890" t="s">
        <v>5430</v>
      </c>
      <c r="U890" t="s">
        <v>3496</v>
      </c>
      <c r="V890" t="s">
        <v>5431</v>
      </c>
      <c r="Z890">
        <v>121.63986269999999</v>
      </c>
      <c r="AA890">
        <v>-8.8574339000000002</v>
      </c>
      <c r="AB890" t="s">
        <v>5432</v>
      </c>
      <c r="AC890" t="s">
        <v>236</v>
      </c>
      <c r="AL890" t="s">
        <v>217</v>
      </c>
      <c r="AM890" t="s">
        <v>5433</v>
      </c>
      <c r="AN890" t="s">
        <v>6</v>
      </c>
      <c r="AO890" s="57">
        <v>46212.726331018515</v>
      </c>
      <c r="AP890" s="57">
        <v>46273.625</v>
      </c>
      <c r="AR890" t="s">
        <v>18</v>
      </c>
      <c r="AS890" t="s">
        <v>111</v>
      </c>
      <c r="AT890" t="s">
        <v>230</v>
      </c>
      <c r="AV890" t="s">
        <v>226</v>
      </c>
      <c r="AW890" t="s">
        <v>883</v>
      </c>
      <c r="AX890" t="s">
        <v>222</v>
      </c>
      <c r="BA890" s="57">
        <v>46273.625</v>
      </c>
      <c r="BB890" t="s">
        <v>5433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str">
        <f>VLOOKUP(H890,Sheet2!$A$1:$B$270,2,FALSE)</f>
        <v>ENDE</v>
      </c>
    </row>
    <row r="891" spans="1:61">
      <c r="A891">
        <v>1029</v>
      </c>
      <c r="B891">
        <v>1002574619</v>
      </c>
      <c r="C891">
        <v>3</v>
      </c>
      <c r="D891" t="s">
        <v>38</v>
      </c>
      <c r="E891">
        <v>5</v>
      </c>
      <c r="F891" t="s">
        <v>90</v>
      </c>
      <c r="G891" t="s">
        <v>90</v>
      </c>
      <c r="H891" t="s">
        <v>409</v>
      </c>
      <c r="I891" t="s">
        <v>212</v>
      </c>
      <c r="J891" t="s">
        <v>213</v>
      </c>
      <c r="K891" t="s">
        <v>149</v>
      </c>
      <c r="L891" t="s">
        <v>214</v>
      </c>
      <c r="M891" t="s">
        <v>224</v>
      </c>
      <c r="N891" t="s">
        <v>215</v>
      </c>
      <c r="O891" s="57">
        <v>46272.481215277781</v>
      </c>
      <c r="P891" s="57">
        <v>46273.33861111111</v>
      </c>
      <c r="Q891">
        <v>69385154</v>
      </c>
      <c r="S891">
        <v>152610241606</v>
      </c>
      <c r="T891" t="s">
        <v>5434</v>
      </c>
      <c r="U891" t="s">
        <v>5435</v>
      </c>
      <c r="V891" t="s">
        <v>5436</v>
      </c>
      <c r="Z891">
        <v>112.042089253664</v>
      </c>
      <c r="AA891">
        <v>-7.8080396953444904</v>
      </c>
      <c r="AB891" t="s">
        <v>5437</v>
      </c>
      <c r="AC891" t="s">
        <v>216</v>
      </c>
      <c r="AL891" t="s">
        <v>217</v>
      </c>
      <c r="AM891" t="s">
        <v>4246</v>
      </c>
      <c r="AN891" t="s">
        <v>6</v>
      </c>
      <c r="AO891" s="57">
        <v>46212.486145833333</v>
      </c>
      <c r="AP891" s="57">
        <v>46273.333333333336</v>
      </c>
      <c r="AR891" t="s">
        <v>18</v>
      </c>
      <c r="AS891" t="s">
        <v>219</v>
      </c>
      <c r="AT891" t="s">
        <v>230</v>
      </c>
      <c r="AV891" t="s">
        <v>226</v>
      </c>
      <c r="AW891" t="s">
        <v>886</v>
      </c>
      <c r="AX891" t="s">
        <v>222</v>
      </c>
      <c r="BA891" s="57">
        <v>46273.333333333336</v>
      </c>
      <c r="BB891" t="s">
        <v>4246</v>
      </c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str">
        <f>VLOOKUP(H891,Sheet2!$A$1:$B$270,2,FALSE)</f>
        <v>KEDIRI</v>
      </c>
    </row>
    <row r="892" spans="1:61">
      <c r="A892">
        <v>1030</v>
      </c>
      <c r="B892">
        <v>1002573759</v>
      </c>
      <c r="C892">
        <v>3</v>
      </c>
      <c r="D892" t="s">
        <v>59</v>
      </c>
      <c r="E892">
        <v>4</v>
      </c>
      <c r="F892" t="s">
        <v>242</v>
      </c>
      <c r="G892" t="s">
        <v>4949</v>
      </c>
      <c r="H892" t="s">
        <v>5438</v>
      </c>
      <c r="I892" t="s">
        <v>212</v>
      </c>
      <c r="J892" t="s">
        <v>213</v>
      </c>
      <c r="K892" t="s">
        <v>149</v>
      </c>
      <c r="L892" t="s">
        <v>214</v>
      </c>
      <c r="M892" t="s">
        <v>224</v>
      </c>
      <c r="N892" t="s">
        <v>215</v>
      </c>
      <c r="O892" s="57">
        <v>46271.812465277777</v>
      </c>
      <c r="P892" s="57">
        <v>46273.34337962963</v>
      </c>
      <c r="Q892">
        <v>69384897</v>
      </c>
      <c r="S892">
        <v>141146114885</v>
      </c>
      <c r="T892" t="s">
        <v>5439</v>
      </c>
      <c r="U892" t="s">
        <v>5440</v>
      </c>
      <c r="V892" t="s">
        <v>5441</v>
      </c>
      <c r="Z892">
        <v>110.3075972</v>
      </c>
      <c r="AA892">
        <v>-7.6391137999999996</v>
      </c>
      <c r="AB892" t="s">
        <v>5442</v>
      </c>
      <c r="AC892" t="s">
        <v>236</v>
      </c>
      <c r="AL892" t="s">
        <v>217</v>
      </c>
      <c r="AM892" t="s">
        <v>5443</v>
      </c>
      <c r="AN892" t="s">
        <v>6</v>
      </c>
      <c r="AO892" s="57">
        <v>46182.819374999999</v>
      </c>
      <c r="AP892" s="57">
        <v>46273.333333333336</v>
      </c>
      <c r="AR892" t="s">
        <v>18</v>
      </c>
      <c r="AS892" t="s">
        <v>4949</v>
      </c>
      <c r="AT892" t="s">
        <v>230</v>
      </c>
      <c r="AV892" t="s">
        <v>226</v>
      </c>
      <c r="AW892" t="s">
        <v>889</v>
      </c>
      <c r="AX892" t="s">
        <v>222</v>
      </c>
      <c r="BA892" s="57">
        <v>46273.333333333336</v>
      </c>
      <c r="BB892" t="s">
        <v>5443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:61">
      <c r="A893">
        <v>1031</v>
      </c>
      <c r="B893">
        <v>1002573699</v>
      </c>
      <c r="C893">
        <v>3</v>
      </c>
      <c r="D893" t="s">
        <v>45</v>
      </c>
      <c r="E893">
        <v>5</v>
      </c>
      <c r="F893" t="s">
        <v>113</v>
      </c>
      <c r="G893" t="s">
        <v>109</v>
      </c>
      <c r="H893" t="s">
        <v>413</v>
      </c>
      <c r="I893" t="s">
        <v>212</v>
      </c>
      <c r="J893" t="s">
        <v>213</v>
      </c>
      <c r="K893" t="s">
        <v>149</v>
      </c>
      <c r="L893" t="s">
        <v>214</v>
      </c>
      <c r="M893" t="s">
        <v>224</v>
      </c>
      <c r="N893" t="s">
        <v>215</v>
      </c>
      <c r="O893" s="57">
        <v>46271.691631944443</v>
      </c>
      <c r="P893" s="57">
        <v>46272.546018518522</v>
      </c>
      <c r="Q893">
        <v>69384866</v>
      </c>
      <c r="S893">
        <v>172518797068</v>
      </c>
      <c r="T893" t="s">
        <v>5444</v>
      </c>
      <c r="U893" t="s">
        <v>5445</v>
      </c>
      <c r="V893" t="s">
        <v>5446</v>
      </c>
      <c r="Z893">
        <v>124.47879</v>
      </c>
      <c r="AA893">
        <v>-9.4376870000000004</v>
      </c>
      <c r="AB893" t="s">
        <v>5447</v>
      </c>
      <c r="AC893" t="s">
        <v>236</v>
      </c>
      <c r="AL893" t="s">
        <v>217</v>
      </c>
      <c r="AM893" t="s">
        <v>4332</v>
      </c>
      <c r="AN893" t="s">
        <v>6</v>
      </c>
      <c r="AO893" s="57">
        <v>46182.694398148145</v>
      </c>
      <c r="AP893" s="57">
        <v>46272.541666666664</v>
      </c>
      <c r="AR893" t="s">
        <v>18</v>
      </c>
      <c r="AS893" t="s">
        <v>219</v>
      </c>
      <c r="AT893" t="s">
        <v>230</v>
      </c>
      <c r="AV893" t="s">
        <v>226</v>
      </c>
      <c r="AW893" t="s">
        <v>881</v>
      </c>
      <c r="AX893" t="s">
        <v>222</v>
      </c>
      <c r="BA893" s="57">
        <v>46272.541666666664</v>
      </c>
      <c r="BB893" t="s">
        <v>4332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str">
        <f>VLOOKUP(H893,Sheet2!$A$1:$B$270,2,FALSE)</f>
        <v>ATAMBUA</v>
      </c>
    </row>
    <row r="894" spans="1:61">
      <c r="A894">
        <v>1032</v>
      </c>
      <c r="B894">
        <v>1002573653</v>
      </c>
      <c r="C894">
        <v>3</v>
      </c>
      <c r="D894" t="s">
        <v>45</v>
      </c>
      <c r="E894">
        <v>5</v>
      </c>
      <c r="F894" t="s">
        <v>210</v>
      </c>
      <c r="G894" t="s">
        <v>110</v>
      </c>
      <c r="H894" t="s">
        <v>469</v>
      </c>
      <c r="I894" t="s">
        <v>212</v>
      </c>
      <c r="J894" t="s">
        <v>213</v>
      </c>
      <c r="K894" t="s">
        <v>149</v>
      </c>
      <c r="L894" t="s">
        <v>214</v>
      </c>
      <c r="M894" t="s">
        <v>224</v>
      </c>
      <c r="N894" t="s">
        <v>215</v>
      </c>
      <c r="O894" s="57">
        <v>46271.635393518518</v>
      </c>
      <c r="P894" s="57">
        <v>46272.545937499999</v>
      </c>
      <c r="Q894">
        <v>69384818</v>
      </c>
      <c r="S894">
        <v>172617203089</v>
      </c>
      <c r="T894" t="s">
        <v>5448</v>
      </c>
      <c r="U894" t="s">
        <v>5449</v>
      </c>
      <c r="V894" t="s">
        <v>5450</v>
      </c>
      <c r="Z894">
        <v>118.6465101</v>
      </c>
      <c r="AA894">
        <v>-8.5354209000000001</v>
      </c>
      <c r="AB894" t="s">
        <v>5451</v>
      </c>
      <c r="AC894" t="s">
        <v>236</v>
      </c>
      <c r="AL894" t="s">
        <v>217</v>
      </c>
      <c r="AM894" t="s">
        <v>5452</v>
      </c>
      <c r="AN894" t="s">
        <v>6</v>
      </c>
      <c r="AO894" s="57">
        <v>46182.642627314817</v>
      </c>
      <c r="AP894" s="57">
        <v>46272.541666666664</v>
      </c>
      <c r="AR894" t="s">
        <v>18</v>
      </c>
      <c r="AS894" t="s">
        <v>914</v>
      </c>
      <c r="AT894" t="s">
        <v>220</v>
      </c>
      <c r="AV894" t="s">
        <v>226</v>
      </c>
      <c r="AW894" t="s">
        <v>5453</v>
      </c>
      <c r="AX894" t="s">
        <v>222</v>
      </c>
      <c r="BA894" s="57">
        <v>46272.541666666664</v>
      </c>
      <c r="BB894" t="s">
        <v>5452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str">
        <f>VLOOKUP(H894,Sheet2!$A$1:$B$270,2,FALSE)</f>
        <v>BIMA</v>
      </c>
    </row>
    <row r="895" spans="1:61">
      <c r="A895">
        <v>1033</v>
      </c>
      <c r="B895">
        <v>1002573679</v>
      </c>
      <c r="C895">
        <v>3</v>
      </c>
      <c r="D895" t="s">
        <v>34</v>
      </c>
      <c r="E895">
        <v>5</v>
      </c>
      <c r="F895" t="s">
        <v>554</v>
      </c>
      <c r="G895" t="s">
        <v>82</v>
      </c>
      <c r="H895" t="s">
        <v>400</v>
      </c>
      <c r="I895" t="s">
        <v>212</v>
      </c>
      <c r="J895" t="s">
        <v>213</v>
      </c>
      <c r="K895" t="s">
        <v>149</v>
      </c>
      <c r="M895" t="s">
        <v>224</v>
      </c>
      <c r="N895" t="s">
        <v>215</v>
      </c>
      <c r="O895" s="57">
        <v>46271.665092592593</v>
      </c>
      <c r="P895" s="57">
        <v>46274.33766203704</v>
      </c>
      <c r="Q895">
        <v>69384847</v>
      </c>
      <c r="S895">
        <v>172404209223</v>
      </c>
      <c r="T895" t="s">
        <v>5454</v>
      </c>
      <c r="U895" t="s">
        <v>5455</v>
      </c>
      <c r="V895" t="s">
        <v>5456</v>
      </c>
      <c r="Z895">
        <v>115.5983631</v>
      </c>
      <c r="AA895">
        <v>-8.4414113000000004</v>
      </c>
      <c r="AB895" t="s">
        <v>5457</v>
      </c>
      <c r="AC895" t="s">
        <v>229</v>
      </c>
      <c r="AL895" t="s">
        <v>217</v>
      </c>
      <c r="AM895" t="s">
        <v>5424</v>
      </c>
      <c r="AN895" t="s">
        <v>6</v>
      </c>
      <c r="AO895" s="57">
        <v>46182.673483796294</v>
      </c>
      <c r="AP895" s="57">
        <v>46274.333333333336</v>
      </c>
      <c r="AR895" t="s">
        <v>18</v>
      </c>
      <c r="AS895" t="s">
        <v>904</v>
      </c>
      <c r="AT895" t="s">
        <v>230</v>
      </c>
      <c r="AV895" t="s">
        <v>226</v>
      </c>
      <c r="AW895" t="s">
        <v>544</v>
      </c>
      <c r="AX895" t="s">
        <v>222</v>
      </c>
      <c r="BA895" s="57">
        <v>46274.333333333336</v>
      </c>
      <c r="BB895" t="s">
        <v>5424</v>
      </c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str">
        <f>VLOOKUP(H895,Sheet2!$A$1:$B$270,2,FALSE)</f>
        <v>KLUNGKUNG</v>
      </c>
    </row>
    <row r="896" spans="1:61">
      <c r="A896">
        <v>1034</v>
      </c>
      <c r="B896">
        <v>1002573757</v>
      </c>
      <c r="C896">
        <v>3</v>
      </c>
      <c r="D896" t="s">
        <v>45</v>
      </c>
      <c r="E896">
        <v>5</v>
      </c>
      <c r="F896" t="s">
        <v>210</v>
      </c>
      <c r="G896" t="s">
        <v>118</v>
      </c>
      <c r="H896" t="s">
        <v>211</v>
      </c>
      <c r="I896" t="s">
        <v>212</v>
      </c>
      <c r="J896" t="s">
        <v>213</v>
      </c>
      <c r="K896" t="s">
        <v>149</v>
      </c>
      <c r="L896" t="s">
        <v>214</v>
      </c>
      <c r="M896" t="s">
        <v>224</v>
      </c>
      <c r="N896" t="s">
        <v>215</v>
      </c>
      <c r="O896" s="57">
        <v>46271.804131944446</v>
      </c>
      <c r="P896" s="57">
        <v>46274.337696759256</v>
      </c>
      <c r="Q896">
        <v>69384895</v>
      </c>
      <c r="S896">
        <v>172606792442</v>
      </c>
      <c r="T896" t="s">
        <v>5458</v>
      </c>
      <c r="U896" t="s">
        <v>5459</v>
      </c>
      <c r="V896" t="s">
        <v>5460</v>
      </c>
      <c r="Z896">
        <v>117.133141843179</v>
      </c>
      <c r="AA896">
        <v>-8.4162546857844696</v>
      </c>
      <c r="AB896" t="s">
        <v>5461</v>
      </c>
      <c r="AC896" t="s">
        <v>236</v>
      </c>
      <c r="AL896" t="s">
        <v>217</v>
      </c>
      <c r="AM896" t="s">
        <v>5462</v>
      </c>
      <c r="AN896" t="s">
        <v>6</v>
      </c>
      <c r="AO896" s="57">
        <v>46182.80909722222</v>
      </c>
      <c r="AP896" s="57">
        <v>46274.333333333336</v>
      </c>
      <c r="AR896" t="s">
        <v>18</v>
      </c>
      <c r="AS896" t="s">
        <v>219</v>
      </c>
      <c r="AT896" t="s">
        <v>220</v>
      </c>
      <c r="AV896" t="s">
        <v>226</v>
      </c>
      <c r="AW896" t="s">
        <v>3027</v>
      </c>
      <c r="AX896" t="s">
        <v>222</v>
      </c>
      <c r="BA896" s="57">
        <v>46274.333333333336</v>
      </c>
      <c r="BB896" t="s">
        <v>5462</v>
      </c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str">
        <f>VLOOKUP(H896,Sheet2!$A$1:$B$270,2,FALSE)</f>
        <v>SUMBAWA</v>
      </c>
    </row>
    <row r="897" spans="1:61">
      <c r="A897">
        <v>1037</v>
      </c>
      <c r="B897">
        <v>1002572951</v>
      </c>
      <c r="C897">
        <v>3</v>
      </c>
      <c r="D897" t="s">
        <v>51</v>
      </c>
      <c r="E897">
        <v>4</v>
      </c>
      <c r="F897" t="s">
        <v>234</v>
      </c>
      <c r="G897" t="s">
        <v>562</v>
      </c>
      <c r="H897" t="s">
        <v>853</v>
      </c>
      <c r="I897" t="s">
        <v>212</v>
      </c>
      <c r="J897" t="s">
        <v>213</v>
      </c>
      <c r="K897" t="s">
        <v>149</v>
      </c>
      <c r="L897" t="s">
        <v>214</v>
      </c>
      <c r="M897" t="s">
        <v>224</v>
      </c>
      <c r="N897" t="s">
        <v>215</v>
      </c>
      <c r="O897" s="57">
        <v>46270.481203703705</v>
      </c>
      <c r="P897" s="57">
        <v>46272.33766203704</v>
      </c>
      <c r="Q897">
        <v>69384412</v>
      </c>
      <c r="S897">
        <v>142566101923</v>
      </c>
      <c r="T897" t="s">
        <v>5396</v>
      </c>
      <c r="U897" t="s">
        <v>5463</v>
      </c>
      <c r="V897" t="s">
        <v>5464</v>
      </c>
      <c r="Z897">
        <v>110.710702</v>
      </c>
      <c r="AA897">
        <v>-7.357405</v>
      </c>
      <c r="AB897" t="s">
        <v>5465</v>
      </c>
      <c r="AC897" t="s">
        <v>236</v>
      </c>
      <c r="AL897" t="s">
        <v>217</v>
      </c>
      <c r="AM897" t="s">
        <v>5466</v>
      </c>
      <c r="AN897" t="s">
        <v>6</v>
      </c>
      <c r="AO897" s="57">
        <v>46151.486087962963</v>
      </c>
      <c r="AP897" s="57">
        <v>46272.333333333336</v>
      </c>
      <c r="AR897" t="s">
        <v>18</v>
      </c>
      <c r="AS897" t="s">
        <v>913</v>
      </c>
      <c r="AT897" t="s">
        <v>230</v>
      </c>
      <c r="AV897" t="s">
        <v>226</v>
      </c>
      <c r="AW897" t="s">
        <v>883</v>
      </c>
      <c r="AX897" t="s">
        <v>222</v>
      </c>
      <c r="BA897" s="57">
        <v>46272.333333333336</v>
      </c>
      <c r="BB897" t="s">
        <v>5466</v>
      </c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:61">
      <c r="A898">
        <v>1038</v>
      </c>
      <c r="B898">
        <v>1002571893</v>
      </c>
      <c r="C898">
        <v>3</v>
      </c>
      <c r="D898" t="s">
        <v>49</v>
      </c>
      <c r="E898">
        <v>4</v>
      </c>
      <c r="F898" t="s">
        <v>250</v>
      </c>
      <c r="G898" t="s">
        <v>250</v>
      </c>
      <c r="H898" t="s">
        <v>854</v>
      </c>
      <c r="I898" t="s">
        <v>212</v>
      </c>
      <c r="J898" t="s">
        <v>213</v>
      </c>
      <c r="K898" t="s">
        <v>149</v>
      </c>
      <c r="M898" t="s">
        <v>224</v>
      </c>
      <c r="N898" t="s">
        <v>215</v>
      </c>
      <c r="O898" s="57">
        <v>46269.605775462966</v>
      </c>
      <c r="P898" s="57">
        <v>46274.33761574074</v>
      </c>
      <c r="Q898">
        <v>69383960</v>
      </c>
      <c r="S898">
        <v>146219104126</v>
      </c>
      <c r="T898" t="s">
        <v>5467</v>
      </c>
      <c r="U898" t="s">
        <v>5468</v>
      </c>
      <c r="V898" t="s">
        <v>5469</v>
      </c>
      <c r="Z898">
        <v>109.607955632917</v>
      </c>
      <c r="AA898">
        <v>-7.0326087492789702</v>
      </c>
      <c r="AB898" t="s">
        <v>5470</v>
      </c>
      <c r="AC898" t="s">
        <v>225</v>
      </c>
      <c r="AL898" t="s">
        <v>217</v>
      </c>
      <c r="AM898" t="s">
        <v>5471</v>
      </c>
      <c r="AN898" t="s">
        <v>6</v>
      </c>
      <c r="AO898" s="57">
        <v>46121.611157407409</v>
      </c>
      <c r="AP898" s="57">
        <v>46274.333333333336</v>
      </c>
      <c r="AR898" t="s">
        <v>18</v>
      </c>
      <c r="AS898" t="s">
        <v>898</v>
      </c>
      <c r="AT898" t="s">
        <v>230</v>
      </c>
      <c r="AV898" t="s">
        <v>226</v>
      </c>
      <c r="AW898" t="s">
        <v>545</v>
      </c>
      <c r="AX898" t="s">
        <v>222</v>
      </c>
      <c r="BA898" s="57">
        <v>46274.333333333336</v>
      </c>
      <c r="BB898" t="s">
        <v>5471</v>
      </c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:61">
      <c r="A899">
        <v>1040</v>
      </c>
      <c r="B899">
        <v>1002571816</v>
      </c>
      <c r="C899">
        <v>3</v>
      </c>
      <c r="D899" t="s">
        <v>49</v>
      </c>
      <c r="E899">
        <v>4</v>
      </c>
      <c r="F899" t="s">
        <v>250</v>
      </c>
      <c r="G899" t="s">
        <v>250</v>
      </c>
      <c r="H899" t="s">
        <v>854</v>
      </c>
      <c r="I899" t="s">
        <v>212</v>
      </c>
      <c r="J899" t="s">
        <v>213</v>
      </c>
      <c r="K899" t="s">
        <v>149</v>
      </c>
      <c r="M899" t="s">
        <v>224</v>
      </c>
      <c r="N899" t="s">
        <v>215</v>
      </c>
      <c r="O899" s="57">
        <v>46269.595960648148</v>
      </c>
      <c r="P899" s="57">
        <v>46274.337604166663</v>
      </c>
      <c r="Q899">
        <v>69383923</v>
      </c>
      <c r="S899">
        <v>146219104077</v>
      </c>
      <c r="T899" t="s">
        <v>5467</v>
      </c>
      <c r="U899" t="s">
        <v>5468</v>
      </c>
      <c r="V899" t="s">
        <v>5472</v>
      </c>
      <c r="Z899">
        <v>109.607962691707</v>
      </c>
      <c r="AA899">
        <v>-7.0326201063123497</v>
      </c>
      <c r="AB899" t="s">
        <v>5470</v>
      </c>
      <c r="AC899" t="s">
        <v>225</v>
      </c>
      <c r="AL899" t="s">
        <v>217</v>
      </c>
      <c r="AM899" t="s">
        <v>5471</v>
      </c>
      <c r="AN899" t="s">
        <v>6</v>
      </c>
      <c r="AO899" s="57">
        <v>46121.600740740738</v>
      </c>
      <c r="AP899" s="57">
        <v>46274.333333333336</v>
      </c>
      <c r="AR899" t="s">
        <v>18</v>
      </c>
      <c r="AS899" t="s">
        <v>898</v>
      </c>
      <c r="AT899" t="s">
        <v>230</v>
      </c>
      <c r="AV899" t="s">
        <v>226</v>
      </c>
      <c r="AW899" t="s">
        <v>546</v>
      </c>
      <c r="AX899" t="s">
        <v>222</v>
      </c>
      <c r="BA899" s="57">
        <v>46274.333333333336</v>
      </c>
      <c r="BB899" t="s">
        <v>5471</v>
      </c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:61">
      <c r="A900">
        <v>1047</v>
      </c>
      <c r="B900">
        <v>1002571596</v>
      </c>
      <c r="C900">
        <v>3</v>
      </c>
      <c r="D900" t="s">
        <v>45</v>
      </c>
      <c r="E900">
        <v>5</v>
      </c>
      <c r="F900" t="s">
        <v>113</v>
      </c>
      <c r="G900" t="s">
        <v>109</v>
      </c>
      <c r="H900" t="s">
        <v>301</v>
      </c>
      <c r="I900" t="s">
        <v>212</v>
      </c>
      <c r="J900" t="s">
        <v>213</v>
      </c>
      <c r="K900" t="s">
        <v>149</v>
      </c>
      <c r="L900" t="s">
        <v>214</v>
      </c>
      <c r="M900" t="s">
        <v>224</v>
      </c>
      <c r="N900" t="s">
        <v>215</v>
      </c>
      <c r="O900" s="57">
        <v>46269.558298611111</v>
      </c>
      <c r="P900" s="57">
        <v>46273.554837962962</v>
      </c>
      <c r="Q900">
        <v>69383857</v>
      </c>
      <c r="S900">
        <v>172521216693</v>
      </c>
      <c r="T900" t="s">
        <v>5473</v>
      </c>
      <c r="U900" t="s">
        <v>5474</v>
      </c>
      <c r="V900" t="s">
        <v>5475</v>
      </c>
      <c r="Z900">
        <v>124.8670863</v>
      </c>
      <c r="AA900">
        <v>-9.2672992999999995</v>
      </c>
      <c r="AB900" t="s">
        <v>5476</v>
      </c>
      <c r="AC900" t="s">
        <v>236</v>
      </c>
      <c r="AL900" t="s">
        <v>217</v>
      </c>
      <c r="AM900" t="s">
        <v>3968</v>
      </c>
      <c r="AN900" t="s">
        <v>6</v>
      </c>
      <c r="AO900" s="57">
        <v>46121.559247685182</v>
      </c>
      <c r="AP900" s="57">
        <v>46273.541666666664</v>
      </c>
      <c r="AR900" t="s">
        <v>18</v>
      </c>
      <c r="AS900" t="s">
        <v>219</v>
      </c>
      <c r="AT900" t="s">
        <v>220</v>
      </c>
      <c r="AV900" t="s">
        <v>226</v>
      </c>
      <c r="AW900" t="s">
        <v>2274</v>
      </c>
      <c r="AX900" t="s">
        <v>222</v>
      </c>
      <c r="BA900" s="57">
        <v>46273.541666666664</v>
      </c>
      <c r="BB900" t="s">
        <v>3968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str">
        <f>VLOOKUP(H900,Sheet2!$A$1:$B$270,2,FALSE)</f>
        <v>ATAMBUA</v>
      </c>
    </row>
    <row r="901" spans="1:61">
      <c r="A901">
        <v>1050</v>
      </c>
      <c r="B901">
        <v>1002571125</v>
      </c>
      <c r="C901">
        <v>3</v>
      </c>
      <c r="D901" t="s">
        <v>45</v>
      </c>
      <c r="E901">
        <v>5</v>
      </c>
      <c r="F901" t="s">
        <v>113</v>
      </c>
      <c r="G901" t="s">
        <v>109</v>
      </c>
      <c r="H901" t="s">
        <v>301</v>
      </c>
      <c r="I901" t="s">
        <v>212</v>
      </c>
      <c r="J901" t="s">
        <v>213</v>
      </c>
      <c r="K901" t="s">
        <v>149</v>
      </c>
      <c r="L901" t="s">
        <v>214</v>
      </c>
      <c r="M901" t="s">
        <v>224</v>
      </c>
      <c r="N901" t="s">
        <v>215</v>
      </c>
      <c r="O901" s="57">
        <v>46269.429131944446</v>
      </c>
      <c r="P901" s="57">
        <v>46271.474965277775</v>
      </c>
      <c r="Q901">
        <v>69383686</v>
      </c>
      <c r="S901">
        <v>172521216691</v>
      </c>
      <c r="T901" t="s">
        <v>5477</v>
      </c>
      <c r="U901" t="s">
        <v>5478</v>
      </c>
      <c r="V901" t="s">
        <v>5479</v>
      </c>
      <c r="Z901">
        <v>124.8955277</v>
      </c>
      <c r="AA901">
        <v>-9.0972916999999995</v>
      </c>
      <c r="AB901" t="s">
        <v>5480</v>
      </c>
      <c r="AC901" t="s">
        <v>236</v>
      </c>
      <c r="AL901" t="s">
        <v>217</v>
      </c>
      <c r="AM901" t="s">
        <v>5481</v>
      </c>
      <c r="AN901" t="s">
        <v>6</v>
      </c>
      <c r="AO901" s="57">
        <v>46121.434212962966</v>
      </c>
      <c r="AP901" s="57">
        <v>46271.458333333336</v>
      </c>
      <c r="AR901" t="s">
        <v>18</v>
      </c>
      <c r="AS901" t="s">
        <v>219</v>
      </c>
      <c r="AT901" t="s">
        <v>220</v>
      </c>
      <c r="AV901" t="s">
        <v>226</v>
      </c>
      <c r="AW901" t="s">
        <v>2274</v>
      </c>
      <c r="AX901" t="s">
        <v>222</v>
      </c>
      <c r="BA901" s="57">
        <v>46271.458333333336</v>
      </c>
      <c r="BB901" t="s">
        <v>5481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ATAMBUA</v>
      </c>
    </row>
    <row r="902" spans="1:61">
      <c r="A902">
        <v>1051</v>
      </c>
      <c r="B902">
        <v>1002569611</v>
      </c>
      <c r="C902">
        <v>3</v>
      </c>
      <c r="D902" t="s">
        <v>45</v>
      </c>
      <c r="E902">
        <v>5</v>
      </c>
      <c r="F902" t="s">
        <v>113</v>
      </c>
      <c r="G902" t="s">
        <v>111</v>
      </c>
      <c r="H902" t="s">
        <v>255</v>
      </c>
      <c r="I902" t="s">
        <v>212</v>
      </c>
      <c r="J902" t="s">
        <v>213</v>
      </c>
      <c r="K902" t="s">
        <v>149</v>
      </c>
      <c r="L902" t="s">
        <v>214</v>
      </c>
      <c r="M902" t="s">
        <v>224</v>
      </c>
      <c r="N902" t="s">
        <v>215</v>
      </c>
      <c r="O902" s="57">
        <v>46268.529120370367</v>
      </c>
      <c r="P902" s="57">
        <v>46270.545543981483</v>
      </c>
      <c r="Q902">
        <v>69383093</v>
      </c>
      <c r="S902">
        <v>172506789156</v>
      </c>
      <c r="T902" t="s">
        <v>2264</v>
      </c>
      <c r="U902" t="s">
        <v>2265</v>
      </c>
      <c r="V902" t="s">
        <v>2266</v>
      </c>
      <c r="Z902">
        <v>121.6582861</v>
      </c>
      <c r="AA902">
        <v>-8.8452397999999999</v>
      </c>
      <c r="AB902" t="s">
        <v>2267</v>
      </c>
      <c r="AC902" t="s">
        <v>236</v>
      </c>
      <c r="AL902" t="s">
        <v>217</v>
      </c>
      <c r="AM902" t="s">
        <v>2268</v>
      </c>
      <c r="AN902" t="s">
        <v>6</v>
      </c>
      <c r="AO902" s="57">
        <v>46090.538240740738</v>
      </c>
      <c r="AP902" s="57">
        <v>46270.541666666664</v>
      </c>
      <c r="AR902" t="s">
        <v>18</v>
      </c>
      <c r="AS902" t="s">
        <v>111</v>
      </c>
      <c r="AT902" t="s">
        <v>230</v>
      </c>
      <c r="AV902" t="s">
        <v>226</v>
      </c>
      <c r="AW902" t="s">
        <v>887</v>
      </c>
      <c r="AX902" t="s">
        <v>222</v>
      </c>
      <c r="BA902" s="57">
        <v>46270.541666666664</v>
      </c>
      <c r="BB902" t="s">
        <v>2268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ENDE</v>
      </c>
    </row>
    <row r="903" spans="1:61">
      <c r="A903">
        <v>1052</v>
      </c>
      <c r="B903">
        <v>1002569633</v>
      </c>
      <c r="C903">
        <v>3</v>
      </c>
      <c r="D903" t="s">
        <v>45</v>
      </c>
      <c r="E903">
        <v>5</v>
      </c>
      <c r="F903" t="s">
        <v>113</v>
      </c>
      <c r="G903" t="s">
        <v>109</v>
      </c>
      <c r="H903" t="s">
        <v>301</v>
      </c>
      <c r="I903" t="s">
        <v>212</v>
      </c>
      <c r="J903" t="s">
        <v>213</v>
      </c>
      <c r="K903" t="s">
        <v>149</v>
      </c>
      <c r="L903" t="s">
        <v>214</v>
      </c>
      <c r="M903" t="s">
        <v>224</v>
      </c>
      <c r="N903" t="s">
        <v>215</v>
      </c>
      <c r="O903" s="57">
        <v>46268.533993055556</v>
      </c>
      <c r="P903" s="57">
        <v>46272.545393518521</v>
      </c>
      <c r="Q903">
        <v>69383106</v>
      </c>
      <c r="S903">
        <v>172521216689</v>
      </c>
      <c r="T903" t="s">
        <v>2269</v>
      </c>
      <c r="U903" t="s">
        <v>2270</v>
      </c>
      <c r="V903" t="s">
        <v>2271</v>
      </c>
      <c r="Z903">
        <v>124.8679551</v>
      </c>
      <c r="AA903">
        <v>-9.2678347999999993</v>
      </c>
      <c r="AB903" t="s">
        <v>2272</v>
      </c>
      <c r="AC903" t="s">
        <v>236</v>
      </c>
      <c r="AL903" t="s">
        <v>217</v>
      </c>
      <c r="AM903" t="s">
        <v>2273</v>
      </c>
      <c r="AN903" t="s">
        <v>6</v>
      </c>
      <c r="AO903" s="57">
        <v>46090.538240740738</v>
      </c>
      <c r="AP903" s="57">
        <v>46272.541666666664</v>
      </c>
      <c r="AR903" t="s">
        <v>18</v>
      </c>
      <c r="AS903" t="s">
        <v>219</v>
      </c>
      <c r="AT903" t="s">
        <v>220</v>
      </c>
      <c r="AV903" t="s">
        <v>226</v>
      </c>
      <c r="AW903" t="s">
        <v>2274</v>
      </c>
      <c r="AX903" t="s">
        <v>222</v>
      </c>
      <c r="BA903" s="57">
        <v>46272.541666666664</v>
      </c>
      <c r="BB903" t="s">
        <v>2273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ATAMBUA</v>
      </c>
    </row>
    <row r="904" spans="1:61">
      <c r="A904">
        <v>1053</v>
      </c>
      <c r="B904">
        <v>1002570195</v>
      </c>
      <c r="C904">
        <v>3</v>
      </c>
      <c r="D904" t="s">
        <v>45</v>
      </c>
      <c r="E904">
        <v>5</v>
      </c>
      <c r="F904" t="s">
        <v>210</v>
      </c>
      <c r="G904" t="s">
        <v>112</v>
      </c>
      <c r="H904" t="s">
        <v>263</v>
      </c>
      <c r="I904" t="s">
        <v>212</v>
      </c>
      <c r="J904" t="s">
        <v>213</v>
      </c>
      <c r="K904" t="s">
        <v>149</v>
      </c>
      <c r="L904" t="s">
        <v>214</v>
      </c>
      <c r="M904" t="s">
        <v>224</v>
      </c>
      <c r="N904" t="s">
        <v>215</v>
      </c>
      <c r="O904" s="57">
        <v>46268.642314814817</v>
      </c>
      <c r="P904" s="57">
        <v>46269.652037037034</v>
      </c>
      <c r="Q904">
        <v>69383309</v>
      </c>
      <c r="S904">
        <v>172601797586</v>
      </c>
      <c r="T904" t="s">
        <v>2321</v>
      </c>
      <c r="U904" t="s">
        <v>2322</v>
      </c>
      <c r="V904" t="s">
        <v>2323</v>
      </c>
      <c r="Z904">
        <v>116.09700992703399</v>
      </c>
      <c r="AA904">
        <v>-8.6168299759567795</v>
      </c>
      <c r="AB904" t="s">
        <v>2324</v>
      </c>
      <c r="AC904" t="s">
        <v>216</v>
      </c>
      <c r="AL904" t="s">
        <v>217</v>
      </c>
      <c r="AM904" t="s">
        <v>2325</v>
      </c>
      <c r="AN904" t="s">
        <v>6</v>
      </c>
      <c r="AO904" s="57">
        <v>46090.652951388889</v>
      </c>
      <c r="AP904" s="57">
        <v>46269.625</v>
      </c>
      <c r="AR904" t="s">
        <v>18</v>
      </c>
      <c r="AS904" t="s">
        <v>219</v>
      </c>
      <c r="AT904" t="s">
        <v>230</v>
      </c>
      <c r="AV904" t="s">
        <v>226</v>
      </c>
      <c r="AW904" t="s">
        <v>885</v>
      </c>
      <c r="AX904" t="s">
        <v>222</v>
      </c>
      <c r="BA904" s="57">
        <v>46269.625</v>
      </c>
      <c r="BB904" t="s">
        <v>2325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str">
        <f>VLOOKUP(H904,Sheet2!$A$1:$B$270,2,FALSE)</f>
        <v>MATARAM</v>
      </c>
    </row>
    <row r="905" spans="1:61">
      <c r="A905">
        <v>1054</v>
      </c>
      <c r="B905">
        <v>1002569031</v>
      </c>
      <c r="C905">
        <v>3</v>
      </c>
      <c r="D905" t="s">
        <v>45</v>
      </c>
      <c r="E905">
        <v>5</v>
      </c>
      <c r="F905" t="s">
        <v>210</v>
      </c>
      <c r="G905" t="s">
        <v>115</v>
      </c>
      <c r="H905" t="s">
        <v>273</v>
      </c>
      <c r="I905" t="s">
        <v>212</v>
      </c>
      <c r="J905" t="s">
        <v>213</v>
      </c>
      <c r="K905" t="s">
        <v>149</v>
      </c>
      <c r="M905" t="s">
        <v>224</v>
      </c>
      <c r="N905" t="s">
        <v>215</v>
      </c>
      <c r="O905" s="57">
        <v>46268.4140162037</v>
      </c>
      <c r="P905" s="57">
        <v>46272.545428240737</v>
      </c>
      <c r="Q905">
        <v>69382856</v>
      </c>
      <c r="S905">
        <v>172603791832</v>
      </c>
      <c r="T905" t="s">
        <v>2634</v>
      </c>
      <c r="U905" t="s">
        <v>2635</v>
      </c>
      <c r="V905" t="s">
        <v>5482</v>
      </c>
      <c r="Z905">
        <v>116.28302782773901</v>
      </c>
      <c r="AA905">
        <v>-8.8935436886889292</v>
      </c>
      <c r="AB905" t="s">
        <v>2636</v>
      </c>
      <c r="AC905" t="s">
        <v>285</v>
      </c>
      <c r="AL905" t="s">
        <v>217</v>
      </c>
      <c r="AM905" t="s">
        <v>5483</v>
      </c>
      <c r="AN905" t="s">
        <v>6</v>
      </c>
      <c r="AO905" s="57">
        <v>46090.423622685186</v>
      </c>
      <c r="AP905" s="57">
        <v>46272.541666666664</v>
      </c>
      <c r="AR905" t="s">
        <v>18</v>
      </c>
      <c r="AS905" t="s">
        <v>900</v>
      </c>
      <c r="AT905" t="s">
        <v>230</v>
      </c>
      <c r="AV905" t="s">
        <v>226</v>
      </c>
      <c r="AW905" t="s">
        <v>545</v>
      </c>
      <c r="AX905" t="s">
        <v>222</v>
      </c>
      <c r="BA905" s="57">
        <v>46272.541666666664</v>
      </c>
      <c r="BB905" t="s">
        <v>5483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str">
        <f>VLOOKUP(H905,Sheet2!$A$1:$B$270,2,FALSE)</f>
        <v>SELONG</v>
      </c>
    </row>
    <row r="906" spans="1:61">
      <c r="A906">
        <v>1055</v>
      </c>
      <c r="B906">
        <v>1002570641</v>
      </c>
      <c r="C906">
        <v>3</v>
      </c>
      <c r="D906" t="s">
        <v>45</v>
      </c>
      <c r="E906">
        <v>5</v>
      </c>
      <c r="F906" t="s">
        <v>210</v>
      </c>
      <c r="G906" t="s">
        <v>116</v>
      </c>
      <c r="H906" t="s">
        <v>268</v>
      </c>
      <c r="I906" t="s">
        <v>212</v>
      </c>
      <c r="J906" t="s">
        <v>213</v>
      </c>
      <c r="K906" t="s">
        <v>149</v>
      </c>
      <c r="L906" t="s">
        <v>214</v>
      </c>
      <c r="M906" t="s">
        <v>224</v>
      </c>
      <c r="N906" t="s">
        <v>215</v>
      </c>
      <c r="O906" s="57">
        <v>46268.742314814815</v>
      </c>
      <c r="P906" s="57">
        <v>46272.33798611111</v>
      </c>
      <c r="Q906">
        <v>69383490</v>
      </c>
      <c r="S906">
        <v>172604214284</v>
      </c>
      <c r="T906" t="s">
        <v>2426</v>
      </c>
      <c r="U906" t="s">
        <v>2427</v>
      </c>
      <c r="V906" t="s">
        <v>2428</v>
      </c>
      <c r="Z906">
        <v>116.038749</v>
      </c>
      <c r="AA906">
        <v>-8.4681650000000008</v>
      </c>
      <c r="AB906" t="s">
        <v>2429</v>
      </c>
      <c r="AC906" t="s">
        <v>236</v>
      </c>
      <c r="AL906" t="s">
        <v>217</v>
      </c>
      <c r="AM906" t="s">
        <v>2430</v>
      </c>
      <c r="AN906" t="s">
        <v>6</v>
      </c>
      <c r="AO906" s="57">
        <v>46090.746493055558</v>
      </c>
      <c r="AP906" s="57">
        <v>46272.333333333336</v>
      </c>
      <c r="AR906" t="s">
        <v>18</v>
      </c>
      <c r="AS906" t="s">
        <v>911</v>
      </c>
      <c r="AT906" t="s">
        <v>230</v>
      </c>
      <c r="AV906" t="s">
        <v>226</v>
      </c>
      <c r="AW906" t="s">
        <v>887</v>
      </c>
      <c r="AX906" t="s">
        <v>222</v>
      </c>
      <c r="BA906" s="57">
        <v>46272.333333333336</v>
      </c>
      <c r="BB906" t="s">
        <v>2430</v>
      </c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str">
        <f>VLOOKUP(H906,Sheet2!$A$1:$B$270,2,FALSE)</f>
        <v>SELONG</v>
      </c>
    </row>
    <row r="907" spans="1:61">
      <c r="A907">
        <v>1056</v>
      </c>
      <c r="B907">
        <v>1002569808</v>
      </c>
      <c r="C907">
        <v>3</v>
      </c>
      <c r="D907" t="s">
        <v>45</v>
      </c>
      <c r="E907">
        <v>5</v>
      </c>
      <c r="F907" t="s">
        <v>210</v>
      </c>
      <c r="G907" t="s">
        <v>118</v>
      </c>
      <c r="H907" t="s">
        <v>211</v>
      </c>
      <c r="I907" t="s">
        <v>212</v>
      </c>
      <c r="J907" t="s">
        <v>213</v>
      </c>
      <c r="K907" t="s">
        <v>149</v>
      </c>
      <c r="M907" t="s">
        <v>224</v>
      </c>
      <c r="N907" t="s">
        <v>215</v>
      </c>
      <c r="O907" s="57">
        <v>46268.57172453704</v>
      </c>
      <c r="P907" s="57">
        <v>46269.647557870368</v>
      </c>
      <c r="Q907">
        <v>69383194</v>
      </c>
      <c r="S907">
        <v>172606792386</v>
      </c>
      <c r="T907" t="s">
        <v>2514</v>
      </c>
      <c r="U907" t="s">
        <v>2515</v>
      </c>
      <c r="V907" t="s">
        <v>2516</v>
      </c>
      <c r="Z907">
        <v>117.75107819999999</v>
      </c>
      <c r="AA907">
        <v>-8.7652002000000007</v>
      </c>
      <c r="AB907" t="s">
        <v>2517</v>
      </c>
      <c r="AC907" t="s">
        <v>285</v>
      </c>
      <c r="AL907" t="s">
        <v>217</v>
      </c>
      <c r="AM907" t="s">
        <v>2518</v>
      </c>
      <c r="AN907" t="s">
        <v>6</v>
      </c>
      <c r="AO907" s="57">
        <v>46090.579861111109</v>
      </c>
      <c r="AP907" s="57">
        <v>46269.625</v>
      </c>
      <c r="AR907" t="s">
        <v>18</v>
      </c>
      <c r="AS907" t="s">
        <v>219</v>
      </c>
      <c r="AT907" t="s">
        <v>230</v>
      </c>
      <c r="AV907" t="s">
        <v>226</v>
      </c>
      <c r="AW907" t="s">
        <v>578</v>
      </c>
      <c r="AX907" t="s">
        <v>222</v>
      </c>
      <c r="BA907" s="57">
        <v>46269.625</v>
      </c>
      <c r="BB907" t="s">
        <v>2518</v>
      </c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str">
        <f>VLOOKUP(H907,Sheet2!$A$1:$B$270,2,FALSE)</f>
        <v>SUMBAWA</v>
      </c>
    </row>
    <row r="908" spans="1:61">
      <c r="A908">
        <v>1057</v>
      </c>
      <c r="B908">
        <v>1002569844</v>
      </c>
      <c r="C908">
        <v>3</v>
      </c>
      <c r="D908" t="s">
        <v>45</v>
      </c>
      <c r="E908">
        <v>5</v>
      </c>
      <c r="F908" t="s">
        <v>210</v>
      </c>
      <c r="G908" t="s">
        <v>112</v>
      </c>
      <c r="H908" t="s">
        <v>263</v>
      </c>
      <c r="I908" t="s">
        <v>212</v>
      </c>
      <c r="J908" t="s">
        <v>213</v>
      </c>
      <c r="K908" t="s">
        <v>149</v>
      </c>
      <c r="L908" t="s">
        <v>214</v>
      </c>
      <c r="M908" t="s">
        <v>224</v>
      </c>
      <c r="N908" t="s">
        <v>215</v>
      </c>
      <c r="O908" s="57">
        <v>46268.577048611114</v>
      </c>
      <c r="P908" s="57">
        <v>46270.338113425925</v>
      </c>
      <c r="Q908">
        <v>69383174</v>
      </c>
      <c r="S908">
        <v>172601797583</v>
      </c>
      <c r="T908" t="s">
        <v>2519</v>
      </c>
      <c r="U908" t="s">
        <v>2520</v>
      </c>
      <c r="V908" t="s">
        <v>2521</v>
      </c>
      <c r="Z908">
        <v>116.138873</v>
      </c>
      <c r="AA908">
        <v>-8.5947840000000006</v>
      </c>
      <c r="AB908" t="s">
        <v>2522</v>
      </c>
      <c r="AC908" t="s">
        <v>236</v>
      </c>
      <c r="AL908" t="s">
        <v>217</v>
      </c>
      <c r="AM908" t="s">
        <v>2523</v>
      </c>
      <c r="AN908" t="s">
        <v>6</v>
      </c>
      <c r="AO908" s="57">
        <v>46090.579861111109</v>
      </c>
      <c r="AP908" s="57">
        <v>46270.333333333336</v>
      </c>
      <c r="AR908" t="s">
        <v>18</v>
      </c>
      <c r="AS908" t="s">
        <v>219</v>
      </c>
      <c r="AT908" t="s">
        <v>230</v>
      </c>
      <c r="AV908" t="s">
        <v>226</v>
      </c>
      <c r="AW908" t="s">
        <v>886</v>
      </c>
      <c r="AX908" t="s">
        <v>222</v>
      </c>
      <c r="BA908" s="57">
        <v>46270.333333333336</v>
      </c>
      <c r="BB908" t="s">
        <v>2523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str">
        <f>VLOOKUP(H908,Sheet2!$A$1:$B$270,2,FALSE)</f>
        <v>MATARAM</v>
      </c>
    </row>
    <row r="909" spans="1:61">
      <c r="A909">
        <v>1058</v>
      </c>
      <c r="B909">
        <v>1002568563</v>
      </c>
      <c r="C909">
        <v>3</v>
      </c>
      <c r="D909" t="s">
        <v>49</v>
      </c>
      <c r="E909">
        <v>4</v>
      </c>
      <c r="F909" t="s">
        <v>245</v>
      </c>
      <c r="G909" t="s">
        <v>246</v>
      </c>
      <c r="H909" t="s">
        <v>832</v>
      </c>
      <c r="I909" t="s">
        <v>212</v>
      </c>
      <c r="J909" t="s">
        <v>213</v>
      </c>
      <c r="K909" t="s">
        <v>149</v>
      </c>
      <c r="L909" t="s">
        <v>214</v>
      </c>
      <c r="M909" t="s">
        <v>224</v>
      </c>
      <c r="N909" t="s">
        <v>215</v>
      </c>
      <c r="O909" s="57">
        <v>46267.779120370367</v>
      </c>
      <c r="P909" s="57">
        <v>46268.647106481483</v>
      </c>
      <c r="Q909">
        <v>69382629</v>
      </c>
      <c r="S909">
        <v>142406122667</v>
      </c>
      <c r="T909" t="s">
        <v>1547</v>
      </c>
      <c r="U909" t="s">
        <v>1548</v>
      </c>
      <c r="V909" t="s">
        <v>1549</v>
      </c>
      <c r="Z909">
        <v>110.405501419705</v>
      </c>
      <c r="AA909">
        <v>-6.9828250310455298</v>
      </c>
      <c r="AB909" t="s">
        <v>1550</v>
      </c>
      <c r="AC909" t="s">
        <v>1551</v>
      </c>
      <c r="AL909" t="s">
        <v>217</v>
      </c>
      <c r="AM909" t="s">
        <v>1552</v>
      </c>
      <c r="AN909" t="s">
        <v>6</v>
      </c>
      <c r="AO909" s="57">
        <v>46062.788148148145</v>
      </c>
      <c r="AP909" s="57">
        <v>46268.625</v>
      </c>
      <c r="AR909" t="s">
        <v>18</v>
      </c>
      <c r="AS909" t="s">
        <v>899</v>
      </c>
      <c r="AT909" t="s">
        <v>230</v>
      </c>
      <c r="AV909" t="s">
        <v>226</v>
      </c>
      <c r="AW909" t="s">
        <v>928</v>
      </c>
      <c r="AX909" t="s">
        <v>222</v>
      </c>
      <c r="BA909" s="57">
        <v>46268.625</v>
      </c>
      <c r="BB909" t="s">
        <v>1552</v>
      </c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:61">
      <c r="A910">
        <v>1061</v>
      </c>
      <c r="B910">
        <v>1002567985</v>
      </c>
      <c r="C910">
        <v>3</v>
      </c>
      <c r="D910" t="s">
        <v>45</v>
      </c>
      <c r="E910">
        <v>5</v>
      </c>
      <c r="F910" t="s">
        <v>113</v>
      </c>
      <c r="G910" t="s">
        <v>117</v>
      </c>
      <c r="H910" t="s">
        <v>274</v>
      </c>
      <c r="I910" t="s">
        <v>212</v>
      </c>
      <c r="J910" t="s">
        <v>213</v>
      </c>
      <c r="K910" t="s">
        <v>149</v>
      </c>
      <c r="L910" t="s">
        <v>214</v>
      </c>
      <c r="M910" t="s">
        <v>224</v>
      </c>
      <c r="N910" t="s">
        <v>215</v>
      </c>
      <c r="O910" s="57">
        <v>46267.622870370367</v>
      </c>
      <c r="P910" s="57">
        <v>46268.545613425929</v>
      </c>
      <c r="Q910">
        <v>69382447</v>
      </c>
      <c r="S910">
        <v>172510701070</v>
      </c>
      <c r="T910" t="s">
        <v>1584</v>
      </c>
      <c r="U910" t="s">
        <v>1585</v>
      </c>
      <c r="V910" t="s">
        <v>1586</v>
      </c>
      <c r="Z910">
        <v>123.43901392980401</v>
      </c>
      <c r="AA910">
        <v>-8.3653747622922303</v>
      </c>
      <c r="AB910" t="s">
        <v>1587</v>
      </c>
      <c r="AC910" t="s">
        <v>236</v>
      </c>
      <c r="AL910" t="s">
        <v>217</v>
      </c>
      <c r="AM910" t="s">
        <v>1588</v>
      </c>
      <c r="AN910" t="s">
        <v>6</v>
      </c>
      <c r="AO910" s="57">
        <v>46062.631921296299</v>
      </c>
      <c r="AP910" s="57">
        <v>46268.541666666664</v>
      </c>
      <c r="AR910" t="s">
        <v>18</v>
      </c>
      <c r="AS910" t="s">
        <v>219</v>
      </c>
      <c r="AT910" t="s">
        <v>230</v>
      </c>
      <c r="AV910" t="s">
        <v>226</v>
      </c>
      <c r="AW910" t="s">
        <v>831</v>
      </c>
      <c r="AX910" t="s">
        <v>222</v>
      </c>
      <c r="BA910" s="57">
        <v>46268.541666666664</v>
      </c>
      <c r="BB910" t="s">
        <v>1588</v>
      </c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str">
        <f>VLOOKUP(H910,Sheet2!$A$1:$B$270,2,FALSE)</f>
        <v>MAUMERE</v>
      </c>
    </row>
    <row r="911" spans="1:61">
      <c r="A911">
        <v>1062</v>
      </c>
      <c r="B911">
        <v>1002567313</v>
      </c>
      <c r="C911">
        <v>3</v>
      </c>
      <c r="D911" t="s">
        <v>51</v>
      </c>
      <c r="E911">
        <v>4</v>
      </c>
      <c r="F911" t="s">
        <v>234</v>
      </c>
      <c r="G911" t="s">
        <v>562</v>
      </c>
      <c r="H911" t="s">
        <v>853</v>
      </c>
      <c r="I911" t="s">
        <v>212</v>
      </c>
      <c r="J911" t="s">
        <v>213</v>
      </c>
      <c r="K911" t="s">
        <v>149</v>
      </c>
      <c r="L911" t="s">
        <v>214</v>
      </c>
      <c r="M911" t="s">
        <v>224</v>
      </c>
      <c r="N911" t="s">
        <v>215</v>
      </c>
      <c r="O911" s="57">
        <v>46267.481203703705</v>
      </c>
      <c r="P911" s="57">
        <v>46270.337523148148</v>
      </c>
      <c r="Q911">
        <v>69382210</v>
      </c>
      <c r="S911">
        <v>142566103740</v>
      </c>
      <c r="T911" t="s">
        <v>1595</v>
      </c>
      <c r="U911" t="s">
        <v>1596</v>
      </c>
      <c r="V911" t="s">
        <v>1597</v>
      </c>
      <c r="Z911">
        <v>110.8475772</v>
      </c>
      <c r="AA911">
        <v>-7.5198448999999998</v>
      </c>
      <c r="AB911" t="s">
        <v>1598</v>
      </c>
      <c r="AC911" t="s">
        <v>236</v>
      </c>
      <c r="AL911" t="s">
        <v>217</v>
      </c>
      <c r="AM911" t="s">
        <v>1599</v>
      </c>
      <c r="AN911" t="s">
        <v>6</v>
      </c>
      <c r="AO911" s="57">
        <v>46062.486145833333</v>
      </c>
      <c r="AP911" s="57">
        <v>46270.333333333336</v>
      </c>
      <c r="AR911" t="s">
        <v>18</v>
      </c>
      <c r="AS911" t="s">
        <v>913</v>
      </c>
      <c r="AT911" t="s">
        <v>230</v>
      </c>
      <c r="AV911" t="s">
        <v>226</v>
      </c>
      <c r="AW911" t="s">
        <v>889</v>
      </c>
      <c r="AX911" t="s">
        <v>222</v>
      </c>
      <c r="BA911" s="57">
        <v>46270.333333333336</v>
      </c>
      <c r="BB911" t="s">
        <v>1599</v>
      </c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:61">
      <c r="A912">
        <v>1063</v>
      </c>
      <c r="B912">
        <v>1002567344</v>
      </c>
      <c r="C912">
        <v>3</v>
      </c>
      <c r="D912" t="s">
        <v>45</v>
      </c>
      <c r="E912">
        <v>5</v>
      </c>
      <c r="F912" t="s">
        <v>113</v>
      </c>
      <c r="G912" t="s">
        <v>113</v>
      </c>
      <c r="H912" t="s">
        <v>317</v>
      </c>
      <c r="I912" t="s">
        <v>212</v>
      </c>
      <c r="J912" t="s">
        <v>213</v>
      </c>
      <c r="K912" t="s">
        <v>149</v>
      </c>
      <c r="L912" t="s">
        <v>214</v>
      </c>
      <c r="M912" t="s">
        <v>224</v>
      </c>
      <c r="N912" t="s">
        <v>215</v>
      </c>
      <c r="O912" s="57">
        <v>46267.487453703703</v>
      </c>
      <c r="P912" s="57">
        <v>46268.337696759256</v>
      </c>
      <c r="Q912">
        <v>69382197</v>
      </c>
      <c r="S912">
        <v>172503813798</v>
      </c>
      <c r="T912" t="s">
        <v>2104</v>
      </c>
      <c r="U912" t="s">
        <v>2105</v>
      </c>
      <c r="V912" t="s">
        <v>2106</v>
      </c>
      <c r="Z912">
        <v>123.65912299999999</v>
      </c>
      <c r="AA912">
        <v>-10.177958</v>
      </c>
      <c r="AB912" t="s">
        <v>2107</v>
      </c>
      <c r="AC912" t="s">
        <v>236</v>
      </c>
      <c r="AL912" t="s">
        <v>217</v>
      </c>
      <c r="AM912" t="s">
        <v>1914</v>
      </c>
      <c r="AN912" t="s">
        <v>6</v>
      </c>
      <c r="AO912" s="57">
        <v>46062.496516203704</v>
      </c>
      <c r="AP912" s="57">
        <v>46268.333333333336</v>
      </c>
      <c r="AR912" t="s">
        <v>18</v>
      </c>
      <c r="AS912" t="s">
        <v>113</v>
      </c>
      <c r="AT912" t="s">
        <v>230</v>
      </c>
      <c r="AV912" t="s">
        <v>226</v>
      </c>
      <c r="AW912" t="s">
        <v>928</v>
      </c>
      <c r="AX912" t="s">
        <v>222</v>
      </c>
      <c r="BA912" s="57">
        <v>46268.333333333336</v>
      </c>
      <c r="BB912" t="s">
        <v>1914</v>
      </c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str">
        <f>VLOOKUP(H912,Sheet2!$A$1:$B$270,2,FALSE)</f>
        <v>KUPANG</v>
      </c>
    </row>
    <row r="913" spans="1:61">
      <c r="A913">
        <v>1064</v>
      </c>
      <c r="B913">
        <v>1002568578</v>
      </c>
      <c r="C913">
        <v>3</v>
      </c>
      <c r="D913" t="s">
        <v>45</v>
      </c>
      <c r="E913">
        <v>5</v>
      </c>
      <c r="F913" t="s">
        <v>210</v>
      </c>
      <c r="G913" t="s">
        <v>116</v>
      </c>
      <c r="H913" t="s">
        <v>358</v>
      </c>
      <c r="I913" t="s">
        <v>212</v>
      </c>
      <c r="J913" t="s">
        <v>213</v>
      </c>
      <c r="K913" t="s">
        <v>149</v>
      </c>
      <c r="L913" t="s">
        <v>214</v>
      </c>
      <c r="M913" t="s">
        <v>224</v>
      </c>
      <c r="N913" t="s">
        <v>215</v>
      </c>
      <c r="O913" s="57">
        <v>46267.794398148151</v>
      </c>
      <c r="P913" s="57">
        <v>46271.546331018515</v>
      </c>
      <c r="Q913">
        <v>69382639</v>
      </c>
      <c r="S913">
        <v>172619203421</v>
      </c>
      <c r="T913" t="s">
        <v>1705</v>
      </c>
      <c r="U913" t="s">
        <v>1706</v>
      </c>
      <c r="V913" t="s">
        <v>1707</v>
      </c>
      <c r="Z913">
        <v>116.63152590394</v>
      </c>
      <c r="AA913">
        <v>-8.5578075978598296</v>
      </c>
      <c r="AB913" t="s">
        <v>1708</v>
      </c>
      <c r="AC913" t="s">
        <v>216</v>
      </c>
      <c r="AL913" t="s">
        <v>217</v>
      </c>
      <c r="AM913" t="s">
        <v>1709</v>
      </c>
      <c r="AN913" t="s">
        <v>6</v>
      </c>
      <c r="AO913" s="57">
        <v>46062.798587962963</v>
      </c>
      <c r="AP913" s="57">
        <v>46271.541666666664</v>
      </c>
      <c r="AR913" t="s">
        <v>18</v>
      </c>
      <c r="AS913" t="s">
        <v>1710</v>
      </c>
      <c r="AT913" t="s">
        <v>230</v>
      </c>
      <c r="AV913" t="s">
        <v>226</v>
      </c>
      <c r="AW913" t="s">
        <v>881</v>
      </c>
      <c r="AX913" t="s">
        <v>222</v>
      </c>
      <c r="BA913" s="57">
        <v>46271.541666666664</v>
      </c>
      <c r="BB913" t="s">
        <v>1709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str">
        <f>VLOOKUP(H913,Sheet2!$A$1:$B$270,2,FALSE)</f>
        <v>SELONG</v>
      </c>
    </row>
    <row r="914" spans="1:61">
      <c r="A914">
        <v>1065</v>
      </c>
      <c r="B914">
        <v>1002566793</v>
      </c>
      <c r="C914">
        <v>3</v>
      </c>
      <c r="D914" t="s">
        <v>49</v>
      </c>
      <c r="E914">
        <v>4</v>
      </c>
      <c r="F914" t="s">
        <v>250</v>
      </c>
      <c r="G914" t="s">
        <v>250</v>
      </c>
      <c r="H914" t="s">
        <v>2108</v>
      </c>
      <c r="I914" t="s">
        <v>212</v>
      </c>
      <c r="J914" t="s">
        <v>213</v>
      </c>
      <c r="K914" t="s">
        <v>149</v>
      </c>
      <c r="L914" t="s">
        <v>214</v>
      </c>
      <c r="M914" t="s">
        <v>224</v>
      </c>
      <c r="N914" t="s">
        <v>215</v>
      </c>
      <c r="O914" s="57">
        <v>46267.386076388888</v>
      </c>
      <c r="P914" s="57">
        <v>46268.337546296294</v>
      </c>
      <c r="Q914">
        <v>69382000</v>
      </c>
      <c r="S914">
        <v>142202154665</v>
      </c>
      <c r="T914" t="s">
        <v>2109</v>
      </c>
      <c r="U914" t="s">
        <v>2110</v>
      </c>
      <c r="V914" t="s">
        <v>2111</v>
      </c>
      <c r="Z914">
        <v>109.683713</v>
      </c>
      <c r="AA914">
        <v>-6.9448752999999996</v>
      </c>
      <c r="AB914" t="s">
        <v>2112</v>
      </c>
      <c r="AC914" t="s">
        <v>236</v>
      </c>
      <c r="AL914" t="s">
        <v>217</v>
      </c>
      <c r="AM914" t="s">
        <v>1914</v>
      </c>
      <c r="AN914" t="s">
        <v>6</v>
      </c>
      <c r="AO914" s="57">
        <v>46062.402870370373</v>
      </c>
      <c r="AP914" s="57">
        <v>46268.333333333336</v>
      </c>
      <c r="AR914" t="s">
        <v>18</v>
      </c>
      <c r="AS914" t="s">
        <v>219</v>
      </c>
      <c r="AT914" t="s">
        <v>230</v>
      </c>
      <c r="AV914" t="s">
        <v>226</v>
      </c>
      <c r="AW914" t="s">
        <v>885</v>
      </c>
      <c r="AX914" t="s">
        <v>222</v>
      </c>
      <c r="BA914" s="57">
        <v>46268.333333333336</v>
      </c>
      <c r="BB914" t="s">
        <v>1914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:61">
      <c r="A915">
        <v>1066</v>
      </c>
      <c r="B915">
        <v>1002566767</v>
      </c>
      <c r="C915">
        <v>3</v>
      </c>
      <c r="D915" t="s">
        <v>34</v>
      </c>
      <c r="E915">
        <v>5</v>
      </c>
      <c r="F915" t="s">
        <v>554</v>
      </c>
      <c r="G915" t="s">
        <v>82</v>
      </c>
      <c r="H915" t="s">
        <v>264</v>
      </c>
      <c r="I915" t="s">
        <v>212</v>
      </c>
      <c r="J915" t="s">
        <v>213</v>
      </c>
      <c r="K915" t="s">
        <v>149</v>
      </c>
      <c r="M915" t="s">
        <v>224</v>
      </c>
      <c r="N915" t="s">
        <v>215</v>
      </c>
      <c r="O915" s="57">
        <v>46267.382025462961</v>
      </c>
      <c r="P915" s="57">
        <v>46269.547071759262</v>
      </c>
      <c r="Q915">
        <v>69382007</v>
      </c>
      <c r="S915">
        <v>172428816065</v>
      </c>
      <c r="T915" t="s">
        <v>2621</v>
      </c>
      <c r="U915" t="s">
        <v>1533</v>
      </c>
      <c r="V915" t="s">
        <v>2622</v>
      </c>
      <c r="Z915">
        <v>115.4412536</v>
      </c>
      <c r="AA915">
        <v>-8.7049766000000002</v>
      </c>
      <c r="AB915" t="s">
        <v>1534</v>
      </c>
      <c r="AC915" t="s">
        <v>229</v>
      </c>
      <c r="AL915" t="s">
        <v>217</v>
      </c>
      <c r="AM915" t="s">
        <v>2623</v>
      </c>
      <c r="AN915" t="s">
        <v>6</v>
      </c>
      <c r="AO915" s="57">
        <v>46062.402870370373</v>
      </c>
      <c r="AP915" s="57">
        <v>46269.541666666664</v>
      </c>
      <c r="AR915" t="s">
        <v>18</v>
      </c>
      <c r="AS915" t="s">
        <v>555</v>
      </c>
      <c r="AT915" t="s">
        <v>230</v>
      </c>
      <c r="AV915" t="s">
        <v>226</v>
      </c>
      <c r="AW915" t="s">
        <v>545</v>
      </c>
      <c r="AX915" t="s">
        <v>222</v>
      </c>
      <c r="BA915" s="57">
        <v>46269.541666666664</v>
      </c>
      <c r="BB915" t="s">
        <v>2623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str">
        <f>VLOOKUP(H915,Sheet2!$A$1:$B$270,2,FALSE)</f>
        <v>KLUNGKUNG</v>
      </c>
    </row>
    <row r="916" spans="1:61">
      <c r="A916">
        <v>1067</v>
      </c>
      <c r="B916">
        <v>1002567524</v>
      </c>
      <c r="C916">
        <v>3</v>
      </c>
      <c r="D916" t="s">
        <v>45</v>
      </c>
      <c r="E916">
        <v>5</v>
      </c>
      <c r="F916" t="s">
        <v>210</v>
      </c>
      <c r="G916" t="s">
        <v>116</v>
      </c>
      <c r="H916" t="s">
        <v>268</v>
      </c>
      <c r="I916" t="s">
        <v>212</v>
      </c>
      <c r="J916" t="s">
        <v>213</v>
      </c>
      <c r="K916" t="s">
        <v>149</v>
      </c>
      <c r="L916" t="s">
        <v>214</v>
      </c>
      <c r="M916" t="s">
        <v>224</v>
      </c>
      <c r="N916" t="s">
        <v>215</v>
      </c>
      <c r="O916" s="57">
        <v>46267.538148148145</v>
      </c>
      <c r="P916" s="57">
        <v>46269.5466087963</v>
      </c>
      <c r="Q916">
        <v>69382305</v>
      </c>
      <c r="S916">
        <v>172604214270</v>
      </c>
      <c r="T916" t="s">
        <v>1843</v>
      </c>
      <c r="U916" t="s">
        <v>1844</v>
      </c>
      <c r="V916" t="s">
        <v>1845</v>
      </c>
      <c r="Z916">
        <v>116.15055649999999</v>
      </c>
      <c r="AA916">
        <v>-8.3577069000000002</v>
      </c>
      <c r="AB916" t="s">
        <v>1846</v>
      </c>
      <c r="AC916" t="s">
        <v>236</v>
      </c>
      <c r="AL916" t="s">
        <v>217</v>
      </c>
      <c r="AM916" t="s">
        <v>1847</v>
      </c>
      <c r="AN916" t="s">
        <v>6</v>
      </c>
      <c r="AO916" s="57">
        <v>46062.548622685186</v>
      </c>
      <c r="AP916" s="57">
        <v>46269.541666666664</v>
      </c>
      <c r="AR916" t="s">
        <v>18</v>
      </c>
      <c r="AS916" t="s">
        <v>911</v>
      </c>
      <c r="AT916" t="s">
        <v>230</v>
      </c>
      <c r="AV916" t="s">
        <v>226</v>
      </c>
      <c r="AW916" t="s">
        <v>885</v>
      </c>
      <c r="AX916" t="s">
        <v>222</v>
      </c>
      <c r="BA916" s="57">
        <v>46269.541666666664</v>
      </c>
      <c r="BB916" t="s">
        <v>1847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str">
        <f>VLOOKUP(H916,Sheet2!$A$1:$B$270,2,FALSE)</f>
        <v>SELONG</v>
      </c>
    </row>
    <row r="917" spans="1:61">
      <c r="A917">
        <v>1068</v>
      </c>
      <c r="B917">
        <v>1002567530</v>
      </c>
      <c r="C917">
        <v>3</v>
      </c>
      <c r="D917" t="s">
        <v>45</v>
      </c>
      <c r="E917">
        <v>5</v>
      </c>
      <c r="F917" t="s">
        <v>210</v>
      </c>
      <c r="G917" t="s">
        <v>112</v>
      </c>
      <c r="H917" t="s">
        <v>263</v>
      </c>
      <c r="I917" t="s">
        <v>212</v>
      </c>
      <c r="J917" t="s">
        <v>213</v>
      </c>
      <c r="K917" t="s">
        <v>149</v>
      </c>
      <c r="L917" t="s">
        <v>214</v>
      </c>
      <c r="M917" t="s">
        <v>224</v>
      </c>
      <c r="N917" t="s">
        <v>215</v>
      </c>
      <c r="O917" s="57">
        <v>46267.540254629632</v>
      </c>
      <c r="P917" s="57">
        <v>46268.545983796299</v>
      </c>
      <c r="Q917">
        <v>69382293</v>
      </c>
      <c r="S917">
        <v>172601797566</v>
      </c>
      <c r="T917" t="s">
        <v>1848</v>
      </c>
      <c r="U917" t="s">
        <v>1849</v>
      </c>
      <c r="V917" t="s">
        <v>1850</v>
      </c>
      <c r="Z917">
        <v>116.076317899876</v>
      </c>
      <c r="AA917">
        <v>-8.5971644569585504</v>
      </c>
      <c r="AB917" t="s">
        <v>1851</v>
      </c>
      <c r="AC917" t="s">
        <v>236</v>
      </c>
      <c r="AL917" t="s">
        <v>217</v>
      </c>
      <c r="AM917" t="s">
        <v>1852</v>
      </c>
      <c r="AN917" t="s">
        <v>6</v>
      </c>
      <c r="AO917" s="57">
        <v>46062.548622685186</v>
      </c>
      <c r="AP917" s="57">
        <v>46268.541666666664</v>
      </c>
      <c r="AR917" t="s">
        <v>18</v>
      </c>
      <c r="AS917" t="s">
        <v>219</v>
      </c>
      <c r="AT917" t="s">
        <v>230</v>
      </c>
      <c r="AV917" t="s">
        <v>226</v>
      </c>
      <c r="AW917" t="s">
        <v>574</v>
      </c>
      <c r="AX917" t="s">
        <v>222</v>
      </c>
      <c r="BA917" s="57">
        <v>46268.541666666664</v>
      </c>
      <c r="BB917" t="s">
        <v>1852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str">
        <f>VLOOKUP(H917,Sheet2!$A$1:$B$270,2,FALSE)</f>
        <v>MATARAM</v>
      </c>
    </row>
    <row r="918" spans="1:61">
      <c r="A918">
        <v>1069</v>
      </c>
      <c r="B918">
        <v>1002567529</v>
      </c>
      <c r="C918">
        <v>3</v>
      </c>
      <c r="D918" t="s">
        <v>49</v>
      </c>
      <c r="E918">
        <v>4</v>
      </c>
      <c r="F918" t="s">
        <v>245</v>
      </c>
      <c r="G918" t="s">
        <v>246</v>
      </c>
      <c r="H918" t="s">
        <v>832</v>
      </c>
      <c r="I918" t="s">
        <v>212</v>
      </c>
      <c r="J918" t="s">
        <v>213</v>
      </c>
      <c r="K918" t="s">
        <v>149</v>
      </c>
      <c r="L918" t="s">
        <v>214</v>
      </c>
      <c r="M918" t="s">
        <v>224</v>
      </c>
      <c r="N918" t="s">
        <v>215</v>
      </c>
      <c r="O918" s="57">
        <v>46267.540243055555</v>
      </c>
      <c r="P918" s="57">
        <v>46268.54546296296</v>
      </c>
      <c r="Q918">
        <v>69382292</v>
      </c>
      <c r="S918">
        <v>142406122844</v>
      </c>
      <c r="T918" t="s">
        <v>1853</v>
      </c>
      <c r="U918" t="s">
        <v>1854</v>
      </c>
      <c r="V918" t="s">
        <v>1855</v>
      </c>
      <c r="Z918">
        <v>110.41095009999999</v>
      </c>
      <c r="AA918">
        <v>-6.9813624000000001</v>
      </c>
      <c r="AB918" t="s">
        <v>1856</v>
      </c>
      <c r="AC918" t="s">
        <v>216</v>
      </c>
      <c r="AL918" t="s">
        <v>217</v>
      </c>
      <c r="AM918" t="s">
        <v>1857</v>
      </c>
      <c r="AN918" t="s">
        <v>6</v>
      </c>
      <c r="AO918" s="57">
        <v>46062.548622685186</v>
      </c>
      <c r="AP918" s="57">
        <v>46268.541666666664</v>
      </c>
      <c r="AR918" t="s">
        <v>18</v>
      </c>
      <c r="AS918" t="s">
        <v>899</v>
      </c>
      <c r="AT918" t="s">
        <v>230</v>
      </c>
      <c r="AV918" t="s">
        <v>226</v>
      </c>
      <c r="AW918" t="s">
        <v>1858</v>
      </c>
      <c r="AX918" t="s">
        <v>222</v>
      </c>
      <c r="BA918" s="57">
        <v>46268.541666666664</v>
      </c>
      <c r="BB918" t="s">
        <v>1857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:61">
      <c r="A919">
        <v>1070</v>
      </c>
      <c r="B919">
        <v>1002564718</v>
      </c>
      <c r="C919">
        <v>3</v>
      </c>
      <c r="D919" t="s">
        <v>45</v>
      </c>
      <c r="E919">
        <v>5</v>
      </c>
      <c r="F919" t="s">
        <v>210</v>
      </c>
      <c r="G919" t="s">
        <v>116</v>
      </c>
      <c r="H919" t="s">
        <v>268</v>
      </c>
      <c r="I919" t="s">
        <v>212</v>
      </c>
      <c r="J919" t="s">
        <v>213</v>
      </c>
      <c r="K919" t="s">
        <v>149</v>
      </c>
      <c r="M919" t="s">
        <v>224</v>
      </c>
      <c r="N919" t="s">
        <v>215</v>
      </c>
      <c r="O919" s="57">
        <v>46266.435694444444</v>
      </c>
      <c r="P919" s="57">
        <v>46269.338391203702</v>
      </c>
      <c r="Q919">
        <v>69381301</v>
      </c>
      <c r="S919">
        <v>172604214258</v>
      </c>
      <c r="T919" t="s">
        <v>923</v>
      </c>
      <c r="U919" t="s">
        <v>924</v>
      </c>
      <c r="V919" t="s">
        <v>2997</v>
      </c>
      <c r="Z919">
        <v>116.16528560594401</v>
      </c>
      <c r="AA919">
        <v>-8.3573149169125394</v>
      </c>
      <c r="AB919" t="s">
        <v>925</v>
      </c>
      <c r="AC919" t="s">
        <v>285</v>
      </c>
      <c r="AL919" t="s">
        <v>217</v>
      </c>
      <c r="AM919" t="s">
        <v>2998</v>
      </c>
      <c r="AN919" t="s">
        <v>6</v>
      </c>
      <c r="AO919" s="57">
        <v>46031.444409722222</v>
      </c>
      <c r="AP919" s="57">
        <v>46269.333333333336</v>
      </c>
      <c r="AR919" t="s">
        <v>18</v>
      </c>
      <c r="AS919" t="s">
        <v>911</v>
      </c>
      <c r="AT919" t="s">
        <v>220</v>
      </c>
      <c r="AV919" t="s">
        <v>226</v>
      </c>
      <c r="AW919" t="s">
        <v>545</v>
      </c>
      <c r="AX919" t="s">
        <v>222</v>
      </c>
      <c r="BA919" s="57">
        <v>46269.333333333336</v>
      </c>
      <c r="BB919" t="s">
        <v>2998</v>
      </c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str">
        <f>VLOOKUP(H919,Sheet2!$A$1:$B$270,2,FALSE)</f>
        <v>SELONG</v>
      </c>
    </row>
    <row r="920" spans="1:61">
      <c r="A920">
        <v>1071</v>
      </c>
      <c r="B920">
        <v>1002565482</v>
      </c>
      <c r="C920">
        <v>3</v>
      </c>
      <c r="D920" t="s">
        <v>49</v>
      </c>
      <c r="E920">
        <v>4</v>
      </c>
      <c r="F920" t="s">
        <v>245</v>
      </c>
      <c r="G920" t="s">
        <v>246</v>
      </c>
      <c r="H920" t="s">
        <v>610</v>
      </c>
      <c r="I920" t="s">
        <v>212</v>
      </c>
      <c r="J920" t="s">
        <v>213</v>
      </c>
      <c r="K920" t="s">
        <v>149</v>
      </c>
      <c r="L920" t="s">
        <v>214</v>
      </c>
      <c r="M920" t="s">
        <v>224</v>
      </c>
      <c r="N920" t="s">
        <v>215</v>
      </c>
      <c r="O920" s="57">
        <v>46266.574953703705</v>
      </c>
      <c r="P920" s="57">
        <v>46267.545520833337</v>
      </c>
      <c r="Q920">
        <v>69381526</v>
      </c>
      <c r="S920">
        <v>141408116576</v>
      </c>
      <c r="T920" t="s">
        <v>1107</v>
      </c>
      <c r="U920" t="s">
        <v>1108</v>
      </c>
      <c r="V920" t="s">
        <v>1109</v>
      </c>
      <c r="Z920">
        <v>110.40788000000001</v>
      </c>
      <c r="AA920">
        <v>-6.9934120000000002</v>
      </c>
      <c r="AB920" t="s">
        <v>1110</v>
      </c>
      <c r="AC920" t="s">
        <v>236</v>
      </c>
      <c r="AL920" t="s">
        <v>217</v>
      </c>
      <c r="AM920" t="s">
        <v>1022</v>
      </c>
      <c r="AN920" t="s">
        <v>6</v>
      </c>
      <c r="AO920" s="57">
        <v>46031.579826388886</v>
      </c>
      <c r="AP920" s="57">
        <v>46267.541666666664</v>
      </c>
      <c r="AR920" t="s">
        <v>18</v>
      </c>
      <c r="AS920" t="s">
        <v>219</v>
      </c>
      <c r="AT920" t="s">
        <v>230</v>
      </c>
      <c r="AV920" t="s">
        <v>226</v>
      </c>
      <c r="AW920" t="s">
        <v>237</v>
      </c>
      <c r="AX920" t="s">
        <v>222</v>
      </c>
      <c r="BA920" s="57">
        <v>46267.541666666664</v>
      </c>
      <c r="BB920" t="s">
        <v>1022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:61">
      <c r="A921">
        <v>1073</v>
      </c>
      <c r="B921">
        <v>1002564524</v>
      </c>
      <c r="C921">
        <v>3</v>
      </c>
      <c r="D921" t="s">
        <v>51</v>
      </c>
      <c r="E921">
        <v>4</v>
      </c>
      <c r="F921" t="s">
        <v>234</v>
      </c>
      <c r="G921" t="s">
        <v>562</v>
      </c>
      <c r="H921" t="s">
        <v>588</v>
      </c>
      <c r="I921" t="s">
        <v>212</v>
      </c>
      <c r="J921" t="s">
        <v>213</v>
      </c>
      <c r="K921" t="s">
        <v>149</v>
      </c>
      <c r="L921" t="s">
        <v>214</v>
      </c>
      <c r="M921" t="s">
        <v>224</v>
      </c>
      <c r="N921" t="s">
        <v>215</v>
      </c>
      <c r="O921" s="57">
        <v>46266.40898148148</v>
      </c>
      <c r="P921" s="57">
        <v>46267.39334490741</v>
      </c>
      <c r="Q921">
        <v>69381266</v>
      </c>
      <c r="S921">
        <v>142505402916</v>
      </c>
      <c r="T921" t="s">
        <v>1199</v>
      </c>
      <c r="U921" t="s">
        <v>1200</v>
      </c>
      <c r="V921" t="s">
        <v>1201</v>
      </c>
      <c r="Z921">
        <v>110.800161100924</v>
      </c>
      <c r="AA921">
        <v>-7.5824571276059904</v>
      </c>
      <c r="AB921" t="s">
        <v>1202</v>
      </c>
      <c r="AC921" t="s">
        <v>216</v>
      </c>
      <c r="AL921" t="s">
        <v>217</v>
      </c>
      <c r="AM921" t="s">
        <v>1203</v>
      </c>
      <c r="AN921" t="s">
        <v>6</v>
      </c>
      <c r="AO921" s="57">
        <v>46031.413310185184</v>
      </c>
      <c r="AP921" s="57">
        <v>46267.333333333336</v>
      </c>
      <c r="AR921" t="s">
        <v>18</v>
      </c>
      <c r="AS921" t="s">
        <v>219</v>
      </c>
      <c r="AT921" t="s">
        <v>230</v>
      </c>
      <c r="AV921" t="s">
        <v>226</v>
      </c>
      <c r="AW921" t="s">
        <v>885</v>
      </c>
      <c r="AX921" t="s">
        <v>222</v>
      </c>
      <c r="BA921" s="57">
        <v>46267.333333333336</v>
      </c>
      <c r="BB921" t="s">
        <v>1203</v>
      </c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:61">
      <c r="A922">
        <v>1077</v>
      </c>
      <c r="B922">
        <v>1002576605</v>
      </c>
      <c r="C922">
        <v>3</v>
      </c>
      <c r="D922" t="s">
        <v>55</v>
      </c>
      <c r="E922">
        <v>5</v>
      </c>
      <c r="F922" t="s">
        <v>261</v>
      </c>
      <c r="G922" t="s">
        <v>126</v>
      </c>
      <c r="H922" t="s">
        <v>262</v>
      </c>
      <c r="I922" t="s">
        <v>212</v>
      </c>
      <c r="J922" t="s">
        <v>213</v>
      </c>
      <c r="K922" t="s">
        <v>149</v>
      </c>
      <c r="L922" t="s">
        <v>214</v>
      </c>
      <c r="M922" t="s">
        <v>2160</v>
      </c>
      <c r="N922" t="s">
        <v>215</v>
      </c>
      <c r="O922" s="57">
        <v>46273.460370370369</v>
      </c>
      <c r="P922" s="57">
        <v>46274.367962962962</v>
      </c>
      <c r="Q922">
        <v>69385915</v>
      </c>
      <c r="S922">
        <v>152413168019</v>
      </c>
      <c r="T922" t="s">
        <v>5484</v>
      </c>
      <c r="U922" t="s">
        <v>5485</v>
      </c>
      <c r="V922" t="s">
        <v>5486</v>
      </c>
      <c r="Z922">
        <v>112.724475</v>
      </c>
      <c r="AA922">
        <v>-7.2649889999999999</v>
      </c>
      <c r="AB922" t="s">
        <v>5487</v>
      </c>
      <c r="AC922" t="s">
        <v>236</v>
      </c>
      <c r="AL922" t="s">
        <v>217</v>
      </c>
      <c r="AM922" t="s">
        <v>5488</v>
      </c>
      <c r="AN922" t="s">
        <v>6</v>
      </c>
      <c r="AO922" s="57">
        <v>46243.465543981481</v>
      </c>
      <c r="AP922" s="57">
        <v>46278.333333333336</v>
      </c>
      <c r="AR922" t="s">
        <v>14</v>
      </c>
      <c r="AS922" t="s">
        <v>575</v>
      </c>
      <c r="AT922" t="s">
        <v>230</v>
      </c>
      <c r="AV922" t="s">
        <v>5489</v>
      </c>
      <c r="AW922" t="s">
        <v>574</v>
      </c>
      <c r="AX922" t="s">
        <v>222</v>
      </c>
      <c r="BA922" s="57">
        <v>46278.333333333336</v>
      </c>
      <c r="BB922" t="s">
        <v>5488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str">
        <f>VLOOKUP(H922,Sheet2!$A$1:$B$270,2,FALSE)</f>
        <v>SURABAYA SELATAN</v>
      </c>
    </row>
    <row r="923" spans="1:61">
      <c r="A923">
        <v>1079</v>
      </c>
      <c r="B923">
        <v>1002573916</v>
      </c>
      <c r="C923">
        <v>3</v>
      </c>
      <c r="D923" t="s">
        <v>55</v>
      </c>
      <c r="E923">
        <v>5</v>
      </c>
      <c r="F923" t="s">
        <v>227</v>
      </c>
      <c r="G923" t="s">
        <v>127</v>
      </c>
      <c r="H923" t="s">
        <v>228</v>
      </c>
      <c r="I923" t="s">
        <v>212</v>
      </c>
      <c r="J923" t="s">
        <v>213</v>
      </c>
      <c r="K923" t="s">
        <v>149</v>
      </c>
      <c r="L923" t="s">
        <v>214</v>
      </c>
      <c r="M923" t="s">
        <v>2160</v>
      </c>
      <c r="N923" t="s">
        <v>215</v>
      </c>
      <c r="O923" s="57">
        <v>46272.368715277778</v>
      </c>
      <c r="P923" s="57">
        <v>46272.622499999998</v>
      </c>
      <c r="Q923">
        <v>69384972</v>
      </c>
      <c r="S923">
        <v>152426928670</v>
      </c>
      <c r="T923" t="s">
        <v>4145</v>
      </c>
      <c r="U923" t="s">
        <v>5490</v>
      </c>
      <c r="V923" t="s">
        <v>5491</v>
      </c>
      <c r="Z923">
        <v>113.42780593782599</v>
      </c>
      <c r="AA923">
        <v>-7.1338941119151302</v>
      </c>
      <c r="AB923" t="s">
        <v>4148</v>
      </c>
      <c r="AC923" t="s">
        <v>216</v>
      </c>
      <c r="AL923" t="s">
        <v>217</v>
      </c>
      <c r="AM923" t="s">
        <v>5492</v>
      </c>
      <c r="AN923" t="s">
        <v>6</v>
      </c>
      <c r="AO923" s="57">
        <v>46212.371504629627</v>
      </c>
      <c r="AP923" s="57">
        <v>46273.333333333336</v>
      </c>
      <c r="AR923" t="s">
        <v>14</v>
      </c>
      <c r="AS923" t="s">
        <v>127</v>
      </c>
      <c r="AT923" t="s">
        <v>220</v>
      </c>
      <c r="AV923" t="s">
        <v>5493</v>
      </c>
      <c r="AW923" t="s">
        <v>5494</v>
      </c>
      <c r="AX923" t="s">
        <v>222</v>
      </c>
      <c r="BA923" s="57">
        <v>46273.333333333336</v>
      </c>
      <c r="BB923" t="s">
        <v>5492</v>
      </c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str">
        <f>VLOOKUP(H923,Sheet2!$A$1:$B$270,2,FALSE)</f>
        <v>MADURA</v>
      </c>
    </row>
    <row r="924" spans="1:61">
      <c r="A924">
        <v>1080</v>
      </c>
      <c r="B924">
        <v>1002575314</v>
      </c>
      <c r="C924">
        <v>3</v>
      </c>
      <c r="D924" t="s">
        <v>55</v>
      </c>
      <c r="E924">
        <v>5</v>
      </c>
      <c r="F924" t="s">
        <v>261</v>
      </c>
      <c r="G924" t="s">
        <v>122</v>
      </c>
      <c r="H924" t="s">
        <v>347</v>
      </c>
      <c r="I924" t="s">
        <v>212</v>
      </c>
      <c r="J924" t="s">
        <v>213</v>
      </c>
      <c r="K924" t="s">
        <v>149</v>
      </c>
      <c r="L924" t="s">
        <v>214</v>
      </c>
      <c r="M924" t="s">
        <v>2160</v>
      </c>
      <c r="N924" t="s">
        <v>215</v>
      </c>
      <c r="O924" s="57">
        <v>46272.616631944446</v>
      </c>
      <c r="P924" s="57">
        <v>46273.637013888889</v>
      </c>
      <c r="Q924">
        <v>69385407</v>
      </c>
      <c r="S924">
        <v>152421262639</v>
      </c>
      <c r="T924" t="s">
        <v>2937</v>
      </c>
      <c r="U924" t="s">
        <v>5495</v>
      </c>
      <c r="V924" t="s">
        <v>5496</v>
      </c>
      <c r="Z924">
        <v>112.61708881705999</v>
      </c>
      <c r="AA924">
        <v>-7.1480175176133098</v>
      </c>
      <c r="AB924" t="s">
        <v>3706</v>
      </c>
      <c r="AC924" t="s">
        <v>216</v>
      </c>
      <c r="AL924" t="s">
        <v>217</v>
      </c>
      <c r="AM924" t="s">
        <v>5497</v>
      </c>
      <c r="AN924" t="s">
        <v>6</v>
      </c>
      <c r="AO924" s="57">
        <v>46212.621689814812</v>
      </c>
      <c r="AP924" s="57">
        <v>46277.458333333336</v>
      </c>
      <c r="AR924" t="s">
        <v>14</v>
      </c>
      <c r="AS924" t="s">
        <v>122</v>
      </c>
      <c r="AT924" t="s">
        <v>230</v>
      </c>
      <c r="AV924" t="s">
        <v>5498</v>
      </c>
      <c r="AW924" t="s">
        <v>885</v>
      </c>
      <c r="AX924" t="s">
        <v>222</v>
      </c>
      <c r="BA924" s="57">
        <v>46277.458333333336</v>
      </c>
      <c r="BB924" t="s">
        <v>5497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str">
        <f>VLOOKUP(H924,Sheet2!$A$1:$B$270,2,FALSE)</f>
        <v>GRESIK</v>
      </c>
    </row>
    <row r="925" spans="1:61">
      <c r="A925">
        <v>1081</v>
      </c>
      <c r="B925">
        <v>1002573982</v>
      </c>
      <c r="C925">
        <v>3</v>
      </c>
      <c r="D925" t="s">
        <v>49</v>
      </c>
      <c r="E925">
        <v>4</v>
      </c>
      <c r="F925" t="s">
        <v>250</v>
      </c>
      <c r="G925" t="s">
        <v>4904</v>
      </c>
      <c r="H925" t="s">
        <v>4905</v>
      </c>
      <c r="I925" t="s">
        <v>212</v>
      </c>
      <c r="J925" t="s">
        <v>213</v>
      </c>
      <c r="K925" t="s">
        <v>149</v>
      </c>
      <c r="L925" t="s">
        <v>214</v>
      </c>
      <c r="M925" t="s">
        <v>2160</v>
      </c>
      <c r="N925" t="s">
        <v>215</v>
      </c>
      <c r="O925" s="57">
        <v>46272.383287037039</v>
      </c>
      <c r="P925" s="57">
        <v>46273.644317129627</v>
      </c>
      <c r="Q925">
        <v>69384980</v>
      </c>
      <c r="S925">
        <v>142212119331</v>
      </c>
      <c r="T925" t="s">
        <v>5499</v>
      </c>
      <c r="U925" t="s">
        <v>5500</v>
      </c>
      <c r="V925" t="s">
        <v>5501</v>
      </c>
      <c r="Z925">
        <v>109.278109</v>
      </c>
      <c r="AA925">
        <v>-6.8786239999999896</v>
      </c>
      <c r="AB925" t="s">
        <v>5502</v>
      </c>
      <c r="AC925" t="s">
        <v>216</v>
      </c>
      <c r="AL925" t="s">
        <v>217</v>
      </c>
      <c r="AM925" t="s">
        <v>5503</v>
      </c>
      <c r="AN925" t="s">
        <v>6</v>
      </c>
      <c r="AO925" s="57">
        <v>46212.392395833333</v>
      </c>
      <c r="AP925" s="57">
        <v>46273.333333333336</v>
      </c>
      <c r="AR925" t="s">
        <v>14</v>
      </c>
      <c r="AS925" t="s">
        <v>219</v>
      </c>
      <c r="AT925" t="s">
        <v>230</v>
      </c>
      <c r="AV925" t="s">
        <v>5504</v>
      </c>
      <c r="AW925" t="s">
        <v>886</v>
      </c>
      <c r="AX925" t="s">
        <v>222</v>
      </c>
      <c r="BA925" s="57">
        <v>46273.333333333336</v>
      </c>
      <c r="BB925" t="s">
        <v>5503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:61">
      <c r="A926">
        <v>1082</v>
      </c>
      <c r="B926">
        <v>1002574318</v>
      </c>
      <c r="C926">
        <v>3</v>
      </c>
      <c r="D926" t="s">
        <v>59</v>
      </c>
      <c r="E926">
        <v>4</v>
      </c>
      <c r="F926" t="s">
        <v>549</v>
      </c>
      <c r="G926" t="s">
        <v>1694</v>
      </c>
      <c r="H926" t="s">
        <v>2337</v>
      </c>
      <c r="I926" t="s">
        <v>212</v>
      </c>
      <c r="J926" t="s">
        <v>213</v>
      </c>
      <c r="K926" t="s">
        <v>149</v>
      </c>
      <c r="L926" t="s">
        <v>214</v>
      </c>
      <c r="M926" t="s">
        <v>2160</v>
      </c>
      <c r="N926" t="s">
        <v>215</v>
      </c>
      <c r="O926" s="57">
        <v>46272.43953703704</v>
      </c>
      <c r="P926" s="57">
        <v>46273.645231481481</v>
      </c>
      <c r="Q926">
        <v>69385088</v>
      </c>
      <c r="S926">
        <v>146145133014</v>
      </c>
      <c r="T926" t="s">
        <v>3894</v>
      </c>
      <c r="U926" t="s">
        <v>5505</v>
      </c>
      <c r="V926" t="s">
        <v>5506</v>
      </c>
      <c r="Z926">
        <v>110.49079500000001</v>
      </c>
      <c r="AA926">
        <v>-7.6949050000000003</v>
      </c>
      <c r="AB926" t="s">
        <v>3897</v>
      </c>
      <c r="AC926" t="s">
        <v>236</v>
      </c>
      <c r="AL926" t="s">
        <v>217</v>
      </c>
      <c r="AM926" t="s">
        <v>5507</v>
      </c>
      <c r="AN926" t="s">
        <v>6</v>
      </c>
      <c r="AO926" s="57">
        <v>46212.444421296299</v>
      </c>
      <c r="AP926" s="57">
        <v>46273.333333333336</v>
      </c>
      <c r="AR926" t="s">
        <v>14</v>
      </c>
      <c r="AS926" t="s">
        <v>2343</v>
      </c>
      <c r="AT926" t="s">
        <v>230</v>
      </c>
      <c r="AV926" t="s">
        <v>5508</v>
      </c>
      <c r="AW926" t="s">
        <v>889</v>
      </c>
      <c r="AX926" t="s">
        <v>222</v>
      </c>
      <c r="BA926" s="57">
        <v>46273.333333333336</v>
      </c>
      <c r="BB926" t="s">
        <v>5507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:61">
      <c r="A927">
        <v>1083</v>
      </c>
      <c r="B927">
        <v>1002575425</v>
      </c>
      <c r="C927">
        <v>3</v>
      </c>
      <c r="D927" t="s">
        <v>45</v>
      </c>
      <c r="E927">
        <v>5</v>
      </c>
      <c r="F927" t="s">
        <v>210</v>
      </c>
      <c r="G927" t="s">
        <v>115</v>
      </c>
      <c r="H927" t="s">
        <v>273</v>
      </c>
      <c r="I927" t="s">
        <v>212</v>
      </c>
      <c r="J927" t="s">
        <v>213</v>
      </c>
      <c r="K927" t="s">
        <v>149</v>
      </c>
      <c r="L927" t="s">
        <v>214</v>
      </c>
      <c r="M927" t="s">
        <v>2160</v>
      </c>
      <c r="N927" t="s">
        <v>215</v>
      </c>
      <c r="O927" s="57">
        <v>46272.633298611108</v>
      </c>
      <c r="P927" s="57">
        <v>46273.68445601852</v>
      </c>
      <c r="Q927">
        <v>69385447</v>
      </c>
      <c r="S927">
        <v>172603791863</v>
      </c>
      <c r="T927" t="s">
        <v>3899</v>
      </c>
      <c r="U927" t="s">
        <v>5509</v>
      </c>
      <c r="V927" t="s">
        <v>5510</v>
      </c>
      <c r="Z927">
        <v>116.320170052349</v>
      </c>
      <c r="AA927">
        <v>-8.5863971545233397</v>
      </c>
      <c r="AB927" t="s">
        <v>3902</v>
      </c>
      <c r="AC927" t="s">
        <v>216</v>
      </c>
      <c r="AL927" t="s">
        <v>217</v>
      </c>
      <c r="AM927" t="s">
        <v>5511</v>
      </c>
      <c r="AN927" t="s">
        <v>6</v>
      </c>
      <c r="AO927" s="57">
        <v>46212.642754629633</v>
      </c>
      <c r="AP927" s="57">
        <v>46273.625</v>
      </c>
      <c r="AR927" t="s">
        <v>14</v>
      </c>
      <c r="AS927" t="s">
        <v>900</v>
      </c>
      <c r="AT927" t="s">
        <v>230</v>
      </c>
      <c r="AV927" t="s">
        <v>5512</v>
      </c>
      <c r="AW927" t="s">
        <v>831</v>
      </c>
      <c r="AX927" t="s">
        <v>222</v>
      </c>
      <c r="BA927" s="57">
        <v>46273.625</v>
      </c>
      <c r="BB927" t="s">
        <v>5511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str">
        <f>VLOOKUP(H927,Sheet2!$A$1:$B$270,2,FALSE)</f>
        <v>SELONG</v>
      </c>
    </row>
    <row r="928" spans="1:61">
      <c r="A928">
        <v>1084</v>
      </c>
      <c r="B928">
        <v>1002574667</v>
      </c>
      <c r="C928">
        <v>3</v>
      </c>
      <c r="D928" t="s">
        <v>49</v>
      </c>
      <c r="E928">
        <v>4</v>
      </c>
      <c r="F928" t="s">
        <v>250</v>
      </c>
      <c r="G928" t="s">
        <v>253</v>
      </c>
      <c r="H928" t="s">
        <v>821</v>
      </c>
      <c r="I928" t="s">
        <v>212</v>
      </c>
      <c r="J928" t="s">
        <v>213</v>
      </c>
      <c r="K928" t="s">
        <v>149</v>
      </c>
      <c r="L928" t="s">
        <v>214</v>
      </c>
      <c r="M928" t="s">
        <v>2160</v>
      </c>
      <c r="N928" t="s">
        <v>215</v>
      </c>
      <c r="O928" s="57">
        <v>46272.487453703703</v>
      </c>
      <c r="P928" s="57">
        <v>46273.631145833337</v>
      </c>
      <c r="Q928">
        <v>69385185</v>
      </c>
      <c r="S928">
        <v>142206131311</v>
      </c>
      <c r="T928" t="s">
        <v>5335</v>
      </c>
      <c r="U928" t="s">
        <v>5513</v>
      </c>
      <c r="V928" t="s">
        <v>5514</v>
      </c>
      <c r="Z928">
        <v>109.023448</v>
      </c>
      <c r="AA928">
        <v>-7.0953869999999997</v>
      </c>
      <c r="AB928" t="s">
        <v>5338</v>
      </c>
      <c r="AC928" t="s">
        <v>236</v>
      </c>
      <c r="AL928" t="s">
        <v>217</v>
      </c>
      <c r="AM928" t="s">
        <v>4206</v>
      </c>
      <c r="AN928" t="s">
        <v>6</v>
      </c>
      <c r="AO928" s="57">
        <v>46212.496481481481</v>
      </c>
      <c r="AP928" s="57">
        <v>46273.333333333336</v>
      </c>
      <c r="AR928" t="s">
        <v>14</v>
      </c>
      <c r="AS928" t="s">
        <v>219</v>
      </c>
      <c r="AT928" t="s">
        <v>230</v>
      </c>
      <c r="AV928" t="s">
        <v>5515</v>
      </c>
      <c r="AW928" t="s">
        <v>893</v>
      </c>
      <c r="AX928" t="s">
        <v>222</v>
      </c>
      <c r="BA928" s="57">
        <v>46273.333333333336</v>
      </c>
      <c r="BB928" t="s">
        <v>4206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:61">
      <c r="A929">
        <v>1086</v>
      </c>
      <c r="B929">
        <v>1002573435</v>
      </c>
      <c r="C929">
        <v>3</v>
      </c>
      <c r="D929" t="s">
        <v>45</v>
      </c>
      <c r="E929">
        <v>5</v>
      </c>
      <c r="F929" t="s">
        <v>210</v>
      </c>
      <c r="G929" t="s">
        <v>110</v>
      </c>
      <c r="H929" t="s">
        <v>529</v>
      </c>
      <c r="I929" t="s">
        <v>212</v>
      </c>
      <c r="J929" t="s">
        <v>213</v>
      </c>
      <c r="K929" t="s">
        <v>149</v>
      </c>
      <c r="L929" t="s">
        <v>214</v>
      </c>
      <c r="M929" t="s">
        <v>2160</v>
      </c>
      <c r="N929" t="s">
        <v>215</v>
      </c>
      <c r="O929" s="57">
        <v>46271.322870370372</v>
      </c>
      <c r="P929" s="57">
        <v>46273.381886574076</v>
      </c>
      <c r="Q929">
        <v>69384698</v>
      </c>
      <c r="S929">
        <v>172611203048</v>
      </c>
      <c r="T929" t="s">
        <v>3829</v>
      </c>
      <c r="U929" t="s">
        <v>5516</v>
      </c>
      <c r="V929" t="s">
        <v>5517</v>
      </c>
      <c r="Z929">
        <v>117.751867</v>
      </c>
      <c r="AA929">
        <v>-8.1861560000000004</v>
      </c>
      <c r="AB929" t="s">
        <v>3832</v>
      </c>
      <c r="AC929" t="s">
        <v>236</v>
      </c>
      <c r="AL929" t="s">
        <v>217</v>
      </c>
      <c r="AM929" t="s">
        <v>5518</v>
      </c>
      <c r="AN929" t="s">
        <v>6</v>
      </c>
      <c r="AO929" s="57">
        <v>46182.329756944448</v>
      </c>
      <c r="AP929" s="57">
        <v>46272.333333333336</v>
      </c>
      <c r="AR929" t="s">
        <v>14</v>
      </c>
      <c r="AS929" t="s">
        <v>569</v>
      </c>
      <c r="AT929" t="s">
        <v>230</v>
      </c>
      <c r="AV929" t="s">
        <v>5519</v>
      </c>
      <c r="AW929" t="s">
        <v>882</v>
      </c>
      <c r="AX929" t="s">
        <v>222</v>
      </c>
      <c r="BA929" s="57">
        <v>46272.333333333336</v>
      </c>
      <c r="BB929" t="s">
        <v>5518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str">
        <f>VLOOKUP(H929,Sheet2!$A$1:$B$270,2,FALSE)</f>
        <v>BIMA</v>
      </c>
    </row>
    <row r="930" spans="1:61">
      <c r="A930">
        <v>1087</v>
      </c>
      <c r="B930">
        <v>1002573351</v>
      </c>
      <c r="C930">
        <v>3</v>
      </c>
      <c r="D930" t="s">
        <v>51</v>
      </c>
      <c r="E930">
        <v>4</v>
      </c>
      <c r="F930" t="s">
        <v>269</v>
      </c>
      <c r="G930" t="s">
        <v>823</v>
      </c>
      <c r="H930" t="s">
        <v>3852</v>
      </c>
      <c r="I930" t="s">
        <v>212</v>
      </c>
      <c r="J930" t="s">
        <v>213</v>
      </c>
      <c r="K930" t="s">
        <v>149</v>
      </c>
      <c r="L930" t="s">
        <v>214</v>
      </c>
      <c r="M930" t="s">
        <v>2160</v>
      </c>
      <c r="N930" t="s">
        <v>215</v>
      </c>
      <c r="O930" s="57">
        <v>46270.704131944447</v>
      </c>
      <c r="P930" s="57">
        <v>46273.447488425925</v>
      </c>
      <c r="Q930">
        <v>69384648</v>
      </c>
      <c r="S930">
        <v>146508109162</v>
      </c>
      <c r="T930" t="s">
        <v>3853</v>
      </c>
      <c r="U930" t="s">
        <v>5520</v>
      </c>
      <c r="V930" t="s">
        <v>5521</v>
      </c>
      <c r="Z930">
        <v>110.9061037</v>
      </c>
      <c r="AA930">
        <v>-6.5016508999999996</v>
      </c>
      <c r="AB930" t="s">
        <v>3856</v>
      </c>
      <c r="AC930" t="s">
        <v>236</v>
      </c>
      <c r="AL930" t="s">
        <v>217</v>
      </c>
      <c r="AM930" t="s">
        <v>5522</v>
      </c>
      <c r="AN930" t="s">
        <v>6</v>
      </c>
      <c r="AO930" s="57">
        <v>46151.704884259256</v>
      </c>
      <c r="AP930" s="57">
        <v>46272.333333333336</v>
      </c>
      <c r="AR930" t="s">
        <v>14</v>
      </c>
      <c r="AS930" t="s">
        <v>219</v>
      </c>
      <c r="AT930" t="s">
        <v>230</v>
      </c>
      <c r="AV930" t="s">
        <v>5523</v>
      </c>
      <c r="AW930" t="s">
        <v>889</v>
      </c>
      <c r="AX930" t="s">
        <v>222</v>
      </c>
      <c r="BA930" s="57">
        <v>46272.333333333336</v>
      </c>
      <c r="BB930" t="s">
        <v>5522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:61">
      <c r="A931">
        <v>1090</v>
      </c>
      <c r="B931">
        <v>1002573375</v>
      </c>
      <c r="C931">
        <v>3</v>
      </c>
      <c r="D931" t="s">
        <v>45</v>
      </c>
      <c r="E931">
        <v>5</v>
      </c>
      <c r="F931" t="s">
        <v>210</v>
      </c>
      <c r="G931" t="s">
        <v>115</v>
      </c>
      <c r="H931" t="s">
        <v>395</v>
      </c>
      <c r="I931" t="s">
        <v>212</v>
      </c>
      <c r="J931" t="s">
        <v>213</v>
      </c>
      <c r="K931" t="s">
        <v>149</v>
      </c>
      <c r="L931" t="s">
        <v>214</v>
      </c>
      <c r="M931" t="s">
        <v>2160</v>
      </c>
      <c r="N931" t="s">
        <v>215</v>
      </c>
      <c r="O931" s="57">
        <v>46270.73537037037</v>
      </c>
      <c r="P931" s="57">
        <v>46271.690381944441</v>
      </c>
      <c r="Q931">
        <v>69384654</v>
      </c>
      <c r="S931">
        <v>172602203037</v>
      </c>
      <c r="T931" t="s">
        <v>4303</v>
      </c>
      <c r="U931" t="s">
        <v>4304</v>
      </c>
      <c r="V931" t="s">
        <v>5524</v>
      </c>
      <c r="Z931">
        <v>116.066101</v>
      </c>
      <c r="AA931">
        <v>-8.7191580000000002</v>
      </c>
      <c r="AB931" t="s">
        <v>4306</v>
      </c>
      <c r="AC931" t="s">
        <v>236</v>
      </c>
      <c r="AL931" t="s">
        <v>217</v>
      </c>
      <c r="AM931" t="s">
        <v>5525</v>
      </c>
      <c r="AN931" t="s">
        <v>6</v>
      </c>
      <c r="AO931" s="57">
        <v>46151.736087962963</v>
      </c>
      <c r="AP931" s="57">
        <v>46273.333333333336</v>
      </c>
      <c r="AR931" t="s">
        <v>14</v>
      </c>
      <c r="AS931" t="s">
        <v>900</v>
      </c>
      <c r="AT931" t="s">
        <v>230</v>
      </c>
      <c r="AV931" t="s">
        <v>5526</v>
      </c>
      <c r="AW931" t="s">
        <v>886</v>
      </c>
      <c r="AX931" t="s">
        <v>222</v>
      </c>
      <c r="BA931" s="57">
        <v>46273.333333333336</v>
      </c>
      <c r="BB931" t="s">
        <v>5525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str">
        <f>VLOOKUP(H931,Sheet2!$A$1:$B$270,2,FALSE)</f>
        <v>SELONG</v>
      </c>
    </row>
    <row r="932" spans="1:61">
      <c r="A932">
        <v>1091</v>
      </c>
      <c r="B932">
        <v>1002572939</v>
      </c>
      <c r="C932">
        <v>3</v>
      </c>
      <c r="D932" t="s">
        <v>49</v>
      </c>
      <c r="E932">
        <v>4</v>
      </c>
      <c r="F932" t="s">
        <v>245</v>
      </c>
      <c r="G932" t="s">
        <v>246</v>
      </c>
      <c r="H932" t="s">
        <v>2594</v>
      </c>
      <c r="I932" t="s">
        <v>212</v>
      </c>
      <c r="J932" t="s">
        <v>213</v>
      </c>
      <c r="K932" t="s">
        <v>149</v>
      </c>
      <c r="L932" t="s">
        <v>214</v>
      </c>
      <c r="M932" t="s">
        <v>2160</v>
      </c>
      <c r="N932" t="s">
        <v>215</v>
      </c>
      <c r="O932" s="57">
        <v>46270.477048611108</v>
      </c>
      <c r="P932" s="57">
        <v>46272.617106481484</v>
      </c>
      <c r="Q932">
        <v>69384409</v>
      </c>
      <c r="S932">
        <v>141423136593</v>
      </c>
      <c r="T932" t="s">
        <v>4102</v>
      </c>
      <c r="U932" t="s">
        <v>5527</v>
      </c>
      <c r="V932" t="s">
        <v>5528</v>
      </c>
      <c r="Z932">
        <v>110.42079200000001</v>
      </c>
      <c r="AA932">
        <v>-7.0474040000000002</v>
      </c>
      <c r="AB932" t="s">
        <v>4105</v>
      </c>
      <c r="AC932" t="s">
        <v>236</v>
      </c>
      <c r="AL932" t="s">
        <v>217</v>
      </c>
      <c r="AM932" t="s">
        <v>5529</v>
      </c>
      <c r="AN932" t="s">
        <v>6</v>
      </c>
      <c r="AO932" s="57">
        <v>46151.486087962963</v>
      </c>
      <c r="AP932" s="57">
        <v>46271.541666666664</v>
      </c>
      <c r="AQ932" t="s">
        <v>2161</v>
      </c>
      <c r="AR932" t="s">
        <v>14</v>
      </c>
      <c r="AS932" t="s">
        <v>219</v>
      </c>
      <c r="AT932" t="s">
        <v>230</v>
      </c>
      <c r="AV932" t="s">
        <v>5530</v>
      </c>
      <c r="AW932" t="s">
        <v>882</v>
      </c>
      <c r="AX932" t="s">
        <v>222</v>
      </c>
      <c r="BA932" s="57">
        <v>46271.541666666664</v>
      </c>
      <c r="BB932" t="s">
        <v>5529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:61">
      <c r="A933">
        <v>1095</v>
      </c>
      <c r="B933">
        <v>1002572812</v>
      </c>
      <c r="C933">
        <v>3</v>
      </c>
      <c r="D933" t="s">
        <v>51</v>
      </c>
      <c r="E933">
        <v>4</v>
      </c>
      <c r="F933" t="s">
        <v>234</v>
      </c>
      <c r="G933" t="s">
        <v>2561</v>
      </c>
      <c r="H933" t="s">
        <v>3640</v>
      </c>
      <c r="I933" t="s">
        <v>212</v>
      </c>
      <c r="J933" t="s">
        <v>213</v>
      </c>
      <c r="K933" t="s">
        <v>149</v>
      </c>
      <c r="L933" t="s">
        <v>214</v>
      </c>
      <c r="M933" t="s">
        <v>2160</v>
      </c>
      <c r="N933" t="s">
        <v>215</v>
      </c>
      <c r="O933" s="57">
        <v>46270.395798611113</v>
      </c>
      <c r="P933" s="57">
        <v>46272.590474537035</v>
      </c>
      <c r="Q933">
        <v>69384324</v>
      </c>
      <c r="S933">
        <v>146565009713</v>
      </c>
      <c r="T933" t="s">
        <v>3959</v>
      </c>
      <c r="U933" t="s">
        <v>5531</v>
      </c>
      <c r="V933" t="s">
        <v>5532</v>
      </c>
      <c r="Z933">
        <v>111.01636379999999</v>
      </c>
      <c r="AA933">
        <v>-7.4192019</v>
      </c>
      <c r="AB933" t="s">
        <v>3962</v>
      </c>
      <c r="AC933" t="s">
        <v>236</v>
      </c>
      <c r="AL933" t="s">
        <v>217</v>
      </c>
      <c r="AM933" t="s">
        <v>5533</v>
      </c>
      <c r="AN933" t="s">
        <v>6</v>
      </c>
      <c r="AO933" s="57">
        <v>46151.402800925927</v>
      </c>
      <c r="AP933" s="57">
        <v>46271.333333333336</v>
      </c>
      <c r="AR933" t="s">
        <v>14</v>
      </c>
      <c r="AS933" t="s">
        <v>219</v>
      </c>
      <c r="AT933" t="s">
        <v>230</v>
      </c>
      <c r="AV933" t="s">
        <v>5534</v>
      </c>
      <c r="AW933" t="s">
        <v>928</v>
      </c>
      <c r="AX933" t="s">
        <v>222</v>
      </c>
      <c r="BA933" s="57">
        <v>46271.333333333336</v>
      </c>
      <c r="BB933" t="s">
        <v>5533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:61">
      <c r="A934">
        <v>1096</v>
      </c>
      <c r="B934">
        <v>1002573008</v>
      </c>
      <c r="C934">
        <v>3</v>
      </c>
      <c r="D934" t="s">
        <v>55</v>
      </c>
      <c r="E934">
        <v>5</v>
      </c>
      <c r="F934" t="s">
        <v>261</v>
      </c>
      <c r="G934" t="s">
        <v>123</v>
      </c>
      <c r="H934" t="s">
        <v>267</v>
      </c>
      <c r="I934" t="s">
        <v>212</v>
      </c>
      <c r="J934" t="s">
        <v>213</v>
      </c>
      <c r="K934" t="s">
        <v>149</v>
      </c>
      <c r="L934" t="s">
        <v>1751</v>
      </c>
      <c r="M934" t="s">
        <v>2160</v>
      </c>
      <c r="N934" t="s">
        <v>215</v>
      </c>
      <c r="O934" s="57">
        <v>46270.514548611114</v>
      </c>
      <c r="P934" s="57">
        <v>46272.54755787037</v>
      </c>
      <c r="Q934">
        <v>69384442</v>
      </c>
      <c r="R934">
        <v>3135963059</v>
      </c>
      <c r="S934">
        <v>152407282283</v>
      </c>
      <c r="T934" t="s">
        <v>4066</v>
      </c>
      <c r="U934" t="s">
        <v>5535</v>
      </c>
      <c r="V934" t="s">
        <v>5536</v>
      </c>
      <c r="Z934">
        <v>112.77624400000001</v>
      </c>
      <c r="AA934">
        <v>-7.2608175999999904</v>
      </c>
      <c r="AB934" t="s">
        <v>4069</v>
      </c>
      <c r="AC934" t="s">
        <v>216</v>
      </c>
      <c r="AL934" t="s">
        <v>217</v>
      </c>
      <c r="AM934" t="s">
        <v>5537</v>
      </c>
      <c r="AN934" t="s">
        <v>6</v>
      </c>
      <c r="AO934" s="57">
        <v>46151.517546296294</v>
      </c>
      <c r="AP934" s="57">
        <v>46271.458333333336</v>
      </c>
      <c r="AQ934" t="s">
        <v>2180</v>
      </c>
      <c r="AR934" t="s">
        <v>14</v>
      </c>
      <c r="AS934" t="s">
        <v>123</v>
      </c>
      <c r="AT934" t="s">
        <v>230</v>
      </c>
      <c r="AV934" t="s">
        <v>5538</v>
      </c>
      <c r="AW934" t="s">
        <v>5023</v>
      </c>
      <c r="AX934" t="s">
        <v>222</v>
      </c>
      <c r="BA934" s="57">
        <v>46271.458333333336</v>
      </c>
      <c r="BB934" t="s">
        <v>5537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str">
        <f>VLOOKUP(H934,Sheet2!$A$1:$B$270,2,FALSE)</f>
        <v>SURABAYA UTARA</v>
      </c>
    </row>
    <row r="935" spans="1:61">
      <c r="A935">
        <v>1097</v>
      </c>
      <c r="B935">
        <v>1002573001</v>
      </c>
      <c r="C935">
        <v>3</v>
      </c>
      <c r="D935" t="s">
        <v>45</v>
      </c>
      <c r="E935">
        <v>5</v>
      </c>
      <c r="F935" t="s">
        <v>210</v>
      </c>
      <c r="G935" t="s">
        <v>116</v>
      </c>
      <c r="H935" t="s">
        <v>351</v>
      </c>
      <c r="I935" t="s">
        <v>212</v>
      </c>
      <c r="J935" t="s">
        <v>213</v>
      </c>
      <c r="K935" t="s">
        <v>149</v>
      </c>
      <c r="L935" t="s">
        <v>214</v>
      </c>
      <c r="M935" t="s">
        <v>2160</v>
      </c>
      <c r="N935" t="s">
        <v>215</v>
      </c>
      <c r="O935" s="57">
        <v>46270.512453703705</v>
      </c>
      <c r="P935" s="57">
        <v>46273.617094907408</v>
      </c>
      <c r="Q935">
        <v>69384440</v>
      </c>
      <c r="S935">
        <v>172620205088</v>
      </c>
      <c r="T935" t="s">
        <v>3713</v>
      </c>
      <c r="U935" t="s">
        <v>5539</v>
      </c>
      <c r="V935" t="s">
        <v>5540</v>
      </c>
      <c r="Z935">
        <v>116.4112516</v>
      </c>
      <c r="AA935">
        <v>-8.6407761999999995</v>
      </c>
      <c r="AB935" t="s">
        <v>3716</v>
      </c>
      <c r="AC935" t="s">
        <v>236</v>
      </c>
      <c r="AL935" t="s">
        <v>217</v>
      </c>
      <c r="AM935" t="s">
        <v>5541</v>
      </c>
      <c r="AN935" t="s">
        <v>6</v>
      </c>
      <c r="AO935" s="57">
        <v>46151.517546296294</v>
      </c>
      <c r="AP935" s="57">
        <v>46271.541666666664</v>
      </c>
      <c r="AR935" t="s">
        <v>14</v>
      </c>
      <c r="AS935" t="s">
        <v>1710</v>
      </c>
      <c r="AT935" t="s">
        <v>230</v>
      </c>
      <c r="AV935" t="s">
        <v>5542</v>
      </c>
      <c r="AW935" t="s">
        <v>885</v>
      </c>
      <c r="AX935" t="s">
        <v>222</v>
      </c>
      <c r="BA935" s="57">
        <v>46271.541666666664</v>
      </c>
      <c r="BB935" t="s">
        <v>5541</v>
      </c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str">
        <f>VLOOKUP(H935,Sheet2!$A$1:$B$270,2,FALSE)</f>
        <v>SELONG</v>
      </c>
    </row>
    <row r="936" spans="1:61">
      <c r="A936">
        <v>1098</v>
      </c>
      <c r="B936">
        <v>1002571419</v>
      </c>
      <c r="C936">
        <v>3</v>
      </c>
      <c r="D936" t="s">
        <v>45</v>
      </c>
      <c r="E936">
        <v>5</v>
      </c>
      <c r="F936" t="s">
        <v>210</v>
      </c>
      <c r="G936" t="s">
        <v>110</v>
      </c>
      <c r="H936" t="s">
        <v>247</v>
      </c>
      <c r="I936" t="s">
        <v>212</v>
      </c>
      <c r="J936" t="s">
        <v>213</v>
      </c>
      <c r="K936" t="s">
        <v>149</v>
      </c>
      <c r="L936" t="s">
        <v>214</v>
      </c>
      <c r="M936" t="s">
        <v>2160</v>
      </c>
      <c r="N936" t="s">
        <v>215</v>
      </c>
      <c r="O936" s="57">
        <v>46269.495798611111</v>
      </c>
      <c r="P936" s="57">
        <v>46272.562719907408</v>
      </c>
      <c r="Q936">
        <v>69383793</v>
      </c>
      <c r="S936">
        <v>172616802082</v>
      </c>
      <c r="T936" t="s">
        <v>4002</v>
      </c>
      <c r="U936" t="s">
        <v>5543</v>
      </c>
      <c r="V936" t="s">
        <v>5544</v>
      </c>
      <c r="Z936">
        <v>118.74912187456999</v>
      </c>
      <c r="AA936">
        <v>-8.4652513994692793</v>
      </c>
      <c r="AB936" t="s">
        <v>4005</v>
      </c>
      <c r="AC936" t="s">
        <v>216</v>
      </c>
      <c r="AL936" t="s">
        <v>217</v>
      </c>
      <c r="AM936" t="s">
        <v>2245</v>
      </c>
      <c r="AN936" t="s">
        <v>6</v>
      </c>
      <c r="AO936" s="57">
        <v>46121.496608796297</v>
      </c>
      <c r="AP936" s="57">
        <v>46270.333333333336</v>
      </c>
      <c r="AR936" t="s">
        <v>14</v>
      </c>
      <c r="AS936" t="s">
        <v>219</v>
      </c>
      <c r="AT936" t="s">
        <v>220</v>
      </c>
      <c r="AV936" t="s">
        <v>5545</v>
      </c>
      <c r="AW936" t="s">
        <v>5546</v>
      </c>
      <c r="AX936" t="s">
        <v>222</v>
      </c>
      <c r="BA936" s="57">
        <v>46270.333333333336</v>
      </c>
      <c r="BB936" t="s">
        <v>2245</v>
      </c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str">
        <f>VLOOKUP(H936,Sheet2!$A$1:$B$270,2,FALSE)</f>
        <v>BIMA</v>
      </c>
    </row>
    <row r="937" spans="1:61">
      <c r="A937">
        <v>1099</v>
      </c>
      <c r="B937">
        <v>1002571246</v>
      </c>
      <c r="C937">
        <v>3</v>
      </c>
      <c r="D937" t="s">
        <v>55</v>
      </c>
      <c r="E937">
        <v>5</v>
      </c>
      <c r="F937" t="s">
        <v>227</v>
      </c>
      <c r="G937" t="s">
        <v>127</v>
      </c>
      <c r="H937" t="s">
        <v>323</v>
      </c>
      <c r="I937" t="s">
        <v>212</v>
      </c>
      <c r="J937" t="s">
        <v>213</v>
      </c>
      <c r="K937" t="s">
        <v>149</v>
      </c>
      <c r="M937" t="s">
        <v>2160</v>
      </c>
      <c r="N937" t="s">
        <v>215</v>
      </c>
      <c r="O937" s="57">
        <v>46269.454687500001</v>
      </c>
      <c r="P937" s="57">
        <v>46271.674710648149</v>
      </c>
      <c r="Q937">
        <v>69383723</v>
      </c>
      <c r="S937">
        <v>152431232551</v>
      </c>
      <c r="T937" t="s">
        <v>4479</v>
      </c>
      <c r="U937" t="s">
        <v>4480</v>
      </c>
      <c r="V937" t="s">
        <v>5547</v>
      </c>
      <c r="Z937">
        <v>113.802287578582</v>
      </c>
      <c r="AA937">
        <v>-6.9673231253423298</v>
      </c>
      <c r="AB937" t="s">
        <v>4482</v>
      </c>
      <c r="AC937" t="s">
        <v>229</v>
      </c>
      <c r="AL937" t="s">
        <v>217</v>
      </c>
      <c r="AM937" t="s">
        <v>3659</v>
      </c>
      <c r="AN937" t="s">
        <v>6</v>
      </c>
      <c r="AO937" s="57">
        <v>46121.465381944443</v>
      </c>
      <c r="AP937" s="57">
        <v>46270.458333333336</v>
      </c>
      <c r="AQ937" t="s">
        <v>2180</v>
      </c>
      <c r="AR937" t="s">
        <v>14</v>
      </c>
      <c r="AS937" t="s">
        <v>219</v>
      </c>
      <c r="AT937" t="s">
        <v>220</v>
      </c>
      <c r="AV937" t="s">
        <v>5548</v>
      </c>
      <c r="AW937" t="s">
        <v>545</v>
      </c>
      <c r="AX937" t="s">
        <v>222</v>
      </c>
      <c r="BA937" s="57">
        <v>46270.458333333336</v>
      </c>
      <c r="BB937" t="s">
        <v>3659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str">
        <f>VLOOKUP(H937,Sheet2!$A$1:$B$270,2,FALSE)</f>
        <v>MADURA</v>
      </c>
    </row>
    <row r="938" spans="1:61">
      <c r="A938">
        <v>1100</v>
      </c>
      <c r="B938">
        <v>1002571923</v>
      </c>
      <c r="C938">
        <v>3</v>
      </c>
      <c r="D938" t="s">
        <v>59</v>
      </c>
      <c r="E938">
        <v>4</v>
      </c>
      <c r="F938" t="s">
        <v>549</v>
      </c>
      <c r="G938" t="s">
        <v>1694</v>
      </c>
      <c r="H938" t="s">
        <v>1695</v>
      </c>
      <c r="I938" t="s">
        <v>212</v>
      </c>
      <c r="J938" t="s">
        <v>213</v>
      </c>
      <c r="K938" t="s">
        <v>149</v>
      </c>
      <c r="L938" t="s">
        <v>1751</v>
      </c>
      <c r="M938" t="s">
        <v>2160</v>
      </c>
      <c r="N938" t="s">
        <v>215</v>
      </c>
      <c r="O938" s="57">
        <v>46269.608310185184</v>
      </c>
      <c r="P938" s="57">
        <v>46272.567337962966</v>
      </c>
      <c r="Q938">
        <v>69383976</v>
      </c>
      <c r="R938">
        <v>2745043043</v>
      </c>
      <c r="S938">
        <v>146136130060</v>
      </c>
      <c r="T938" t="s">
        <v>4032</v>
      </c>
      <c r="U938" t="s">
        <v>5549</v>
      </c>
      <c r="V938" t="s">
        <v>5550</v>
      </c>
      <c r="Z938">
        <v>110.28434300000001</v>
      </c>
      <c r="AA938">
        <v>-7.80952</v>
      </c>
      <c r="AB938" t="s">
        <v>4035</v>
      </c>
      <c r="AC938" t="s">
        <v>236</v>
      </c>
      <c r="AL938" t="s">
        <v>217</v>
      </c>
      <c r="AM938" t="s">
        <v>5551</v>
      </c>
      <c r="AN938" t="s">
        <v>6</v>
      </c>
      <c r="AO938" s="57">
        <v>46121.611157407409</v>
      </c>
      <c r="AP938" s="57">
        <v>46271.541666666664</v>
      </c>
      <c r="AQ938" t="s">
        <v>2180</v>
      </c>
      <c r="AR938" t="s">
        <v>14</v>
      </c>
      <c r="AS938" t="s">
        <v>219</v>
      </c>
      <c r="AT938" t="s">
        <v>230</v>
      </c>
      <c r="AV938" t="s">
        <v>5552</v>
      </c>
      <c r="AW938" t="s">
        <v>4746</v>
      </c>
      <c r="AX938" t="s">
        <v>222</v>
      </c>
      <c r="BA938" s="57">
        <v>46271.541666666664</v>
      </c>
      <c r="BB938" t="s">
        <v>5551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:61">
      <c r="A939">
        <v>1101</v>
      </c>
      <c r="B939">
        <v>1002571992</v>
      </c>
      <c r="C939">
        <v>3</v>
      </c>
      <c r="D939" t="s">
        <v>55</v>
      </c>
      <c r="E939">
        <v>5</v>
      </c>
      <c r="F939" t="s">
        <v>227</v>
      </c>
      <c r="G939" t="s">
        <v>121</v>
      </c>
      <c r="H939" t="s">
        <v>278</v>
      </c>
      <c r="I939" t="s">
        <v>212</v>
      </c>
      <c r="J939" t="s">
        <v>213</v>
      </c>
      <c r="K939" t="s">
        <v>149</v>
      </c>
      <c r="L939" t="s">
        <v>214</v>
      </c>
      <c r="M939" t="s">
        <v>2160</v>
      </c>
      <c r="N939" t="s">
        <v>215</v>
      </c>
      <c r="O939" s="57">
        <v>46269.618726851855</v>
      </c>
      <c r="P939" s="57">
        <v>46271.583483796298</v>
      </c>
      <c r="Q939">
        <v>69384006</v>
      </c>
      <c r="S939">
        <v>152437905745</v>
      </c>
      <c r="T939" t="s">
        <v>4358</v>
      </c>
      <c r="U939" t="s">
        <v>5553</v>
      </c>
      <c r="V939" t="s">
        <v>5554</v>
      </c>
      <c r="Z939">
        <v>113.42439115047399</v>
      </c>
      <c r="AA939">
        <v>-6.9057959769070596</v>
      </c>
      <c r="AB939" t="s">
        <v>4361</v>
      </c>
      <c r="AC939" t="s">
        <v>216</v>
      </c>
      <c r="AL939" t="s">
        <v>217</v>
      </c>
      <c r="AM939" t="s">
        <v>5555</v>
      </c>
      <c r="AN939" t="s">
        <v>6</v>
      </c>
      <c r="AO939" s="57">
        <v>46121.621574074074</v>
      </c>
      <c r="AP939" s="57">
        <v>46270.458333333336</v>
      </c>
      <c r="AR939" t="s">
        <v>14</v>
      </c>
      <c r="AS939" t="s">
        <v>219</v>
      </c>
      <c r="AT939" t="s">
        <v>220</v>
      </c>
      <c r="AV939" t="s">
        <v>5556</v>
      </c>
      <c r="AW939" t="s">
        <v>5557</v>
      </c>
      <c r="AX939" t="s">
        <v>222</v>
      </c>
      <c r="BA939" s="57">
        <v>46270.458333333336</v>
      </c>
      <c r="BB939" t="s">
        <v>5555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str">
        <f>VLOOKUP(H939,Sheet2!$A$1:$B$270,2,FALSE)</f>
        <v>MADURA</v>
      </c>
    </row>
    <row r="940" spans="1:61">
      <c r="A940">
        <v>1102</v>
      </c>
      <c r="B940">
        <v>1002572066</v>
      </c>
      <c r="C940">
        <v>3</v>
      </c>
      <c r="D940" t="s">
        <v>59</v>
      </c>
      <c r="E940">
        <v>4</v>
      </c>
      <c r="F940" t="s">
        <v>223</v>
      </c>
      <c r="G940" t="s">
        <v>223</v>
      </c>
      <c r="H940" t="s">
        <v>827</v>
      </c>
      <c r="I940" t="s">
        <v>212</v>
      </c>
      <c r="J940" t="s">
        <v>213</v>
      </c>
      <c r="K940" t="s">
        <v>149</v>
      </c>
      <c r="L940" t="s">
        <v>214</v>
      </c>
      <c r="M940" t="s">
        <v>2160</v>
      </c>
      <c r="N940" t="s">
        <v>215</v>
      </c>
      <c r="O940" s="57">
        <v>46269.629814814813</v>
      </c>
      <c r="P940" s="57">
        <v>46272.668483796297</v>
      </c>
      <c r="Q940">
        <v>69384026</v>
      </c>
      <c r="S940">
        <v>146303629037</v>
      </c>
      <c r="T940" t="s">
        <v>3938</v>
      </c>
      <c r="U940" t="s">
        <v>5558</v>
      </c>
      <c r="V940" t="s">
        <v>5559</v>
      </c>
      <c r="Z940">
        <v>109.2692141</v>
      </c>
      <c r="AA940">
        <v>-7.4141935999999999</v>
      </c>
      <c r="AB940" t="s">
        <v>3941</v>
      </c>
      <c r="AC940" t="s">
        <v>236</v>
      </c>
      <c r="AL940" t="s">
        <v>217</v>
      </c>
      <c r="AM940" t="s">
        <v>4852</v>
      </c>
      <c r="AN940" t="s">
        <v>6</v>
      </c>
      <c r="AO940" s="57">
        <v>46121.632037037038</v>
      </c>
      <c r="AP940" s="57">
        <v>46270.541666666664</v>
      </c>
      <c r="AR940" t="s">
        <v>14</v>
      </c>
      <c r="AS940" t="s">
        <v>219</v>
      </c>
      <c r="AT940" t="s">
        <v>230</v>
      </c>
      <c r="AV940" t="s">
        <v>5560</v>
      </c>
      <c r="AW940" t="s">
        <v>889</v>
      </c>
      <c r="AX940" t="s">
        <v>222</v>
      </c>
      <c r="BA940" s="57">
        <v>46270.541666666664</v>
      </c>
      <c r="BB940" t="s">
        <v>4852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:61">
      <c r="A941">
        <v>1103</v>
      </c>
      <c r="B941">
        <v>1002572062</v>
      </c>
      <c r="C941">
        <v>3</v>
      </c>
      <c r="D941" t="s">
        <v>49</v>
      </c>
      <c r="E941">
        <v>4</v>
      </c>
      <c r="F941" t="s">
        <v>250</v>
      </c>
      <c r="G941" t="s">
        <v>539</v>
      </c>
      <c r="H941" t="s">
        <v>577</v>
      </c>
      <c r="I941" t="s">
        <v>212</v>
      </c>
      <c r="J941" t="s">
        <v>213</v>
      </c>
      <c r="K941" t="s">
        <v>149</v>
      </c>
      <c r="M941" t="s">
        <v>2160</v>
      </c>
      <c r="N941" t="s">
        <v>215</v>
      </c>
      <c r="O941" s="57">
        <v>46269.62976851852</v>
      </c>
      <c r="P941" s="57">
        <v>46270.544456018521</v>
      </c>
      <c r="Q941">
        <v>69384017</v>
      </c>
      <c r="S941">
        <v>142214107379</v>
      </c>
      <c r="T941" t="s">
        <v>3688</v>
      </c>
      <c r="U941" t="s">
        <v>5561</v>
      </c>
      <c r="V941" t="s">
        <v>5562</v>
      </c>
      <c r="Z941">
        <v>108.85626019999999</v>
      </c>
      <c r="AA941">
        <v>-6.9894150000000002</v>
      </c>
      <c r="AB941" t="s">
        <v>4726</v>
      </c>
      <c r="AC941" t="s">
        <v>225</v>
      </c>
      <c r="AL941" t="s">
        <v>217</v>
      </c>
      <c r="AM941" t="s">
        <v>5563</v>
      </c>
      <c r="AN941" t="s">
        <v>6</v>
      </c>
      <c r="AO941" s="57">
        <v>46121.632037037038</v>
      </c>
      <c r="AP941" s="57">
        <v>46270.541666666664</v>
      </c>
      <c r="AQ941" t="s">
        <v>2161</v>
      </c>
      <c r="AR941" t="s">
        <v>14</v>
      </c>
      <c r="AS941" t="s">
        <v>908</v>
      </c>
      <c r="AT941" t="s">
        <v>230</v>
      </c>
      <c r="AV941" t="s">
        <v>5564</v>
      </c>
      <c r="AW941" t="s">
        <v>578</v>
      </c>
      <c r="AX941" t="s">
        <v>222</v>
      </c>
      <c r="BA941" s="57">
        <v>46270.541666666664</v>
      </c>
      <c r="BB941" t="s">
        <v>5563</v>
      </c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:61">
      <c r="A942">
        <v>1104</v>
      </c>
      <c r="B942">
        <v>1002571187</v>
      </c>
      <c r="C942">
        <v>3</v>
      </c>
      <c r="D942" t="s">
        <v>55</v>
      </c>
      <c r="E942">
        <v>5</v>
      </c>
      <c r="F942" t="s">
        <v>307</v>
      </c>
      <c r="G942" t="s">
        <v>124</v>
      </c>
      <c r="H942" t="s">
        <v>329</v>
      </c>
      <c r="I942" t="s">
        <v>212</v>
      </c>
      <c r="J942" t="s">
        <v>213</v>
      </c>
      <c r="K942" t="s">
        <v>149</v>
      </c>
      <c r="L942" t="s">
        <v>214</v>
      </c>
      <c r="M942" t="s">
        <v>2160</v>
      </c>
      <c r="N942" t="s">
        <v>215</v>
      </c>
      <c r="O942" s="57">
        <v>46269.441620370373</v>
      </c>
      <c r="P942" s="57">
        <v>46270.593738425923</v>
      </c>
      <c r="Q942">
        <v>69383708</v>
      </c>
      <c r="S942">
        <v>152306253343</v>
      </c>
      <c r="T942" t="s">
        <v>4516</v>
      </c>
      <c r="U942" t="s">
        <v>5565</v>
      </c>
      <c r="V942" t="s">
        <v>5566</v>
      </c>
      <c r="Z942">
        <v>112.7322047</v>
      </c>
      <c r="AA942">
        <v>-7.3199858999999998</v>
      </c>
      <c r="AB942" t="s">
        <v>4519</v>
      </c>
      <c r="AC942" t="s">
        <v>236</v>
      </c>
      <c r="AL942" t="s">
        <v>217</v>
      </c>
      <c r="AM942" t="s">
        <v>5282</v>
      </c>
      <c r="AN942" t="s">
        <v>6</v>
      </c>
      <c r="AO942" s="57">
        <v>46121.444525462961</v>
      </c>
      <c r="AP942" s="57">
        <v>46270.333333333336</v>
      </c>
      <c r="AQ942" t="s">
        <v>2180</v>
      </c>
      <c r="AR942" t="s">
        <v>14</v>
      </c>
      <c r="AS942" t="s">
        <v>916</v>
      </c>
      <c r="AT942" t="s">
        <v>230</v>
      </c>
      <c r="AV942" t="s">
        <v>5567</v>
      </c>
      <c r="AW942" t="s">
        <v>885</v>
      </c>
      <c r="AX942" t="s">
        <v>222</v>
      </c>
      <c r="BA942" s="57">
        <v>46270.333333333336</v>
      </c>
      <c r="BB942" t="s">
        <v>5282</v>
      </c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str">
        <f>VLOOKUP(H942,Sheet2!$A$1:$B$270,2,FALSE)</f>
        <v>SURABAYA SELATAN</v>
      </c>
    </row>
    <row r="943" spans="1:61">
      <c r="A943">
        <v>1105</v>
      </c>
      <c r="B943">
        <v>1002571152</v>
      </c>
      <c r="C943">
        <v>3</v>
      </c>
      <c r="D943" t="s">
        <v>59</v>
      </c>
      <c r="E943">
        <v>4</v>
      </c>
      <c r="F943" t="s">
        <v>223</v>
      </c>
      <c r="G943" t="s">
        <v>2310</v>
      </c>
      <c r="H943" t="s">
        <v>4707</v>
      </c>
      <c r="I943" t="s">
        <v>212</v>
      </c>
      <c r="J943" t="s">
        <v>213</v>
      </c>
      <c r="K943" t="s">
        <v>149</v>
      </c>
      <c r="L943" t="s">
        <v>214</v>
      </c>
      <c r="M943" t="s">
        <v>2160</v>
      </c>
      <c r="N943" t="s">
        <v>215</v>
      </c>
      <c r="O943" s="57">
        <v>46269.435370370367</v>
      </c>
      <c r="P943" s="57">
        <v>46270.586180555554</v>
      </c>
      <c r="Q943">
        <v>69383700</v>
      </c>
      <c r="S943">
        <v>146394106359</v>
      </c>
      <c r="T943" t="s">
        <v>4708</v>
      </c>
      <c r="U943" t="s">
        <v>5568</v>
      </c>
      <c r="V943" t="s">
        <v>5569</v>
      </c>
      <c r="Z943">
        <v>109.36499499999999</v>
      </c>
      <c r="AA943">
        <v>-7.2734329999999998</v>
      </c>
      <c r="AB943" t="s">
        <v>4711</v>
      </c>
      <c r="AC943" t="s">
        <v>236</v>
      </c>
      <c r="AL943" t="s">
        <v>217</v>
      </c>
      <c r="AM943" t="s">
        <v>5570</v>
      </c>
      <c r="AN943" t="s">
        <v>6</v>
      </c>
      <c r="AO943" s="57">
        <v>46121.444525462961</v>
      </c>
      <c r="AP943" s="57">
        <v>46270.333333333336</v>
      </c>
      <c r="AQ943" t="s">
        <v>2161</v>
      </c>
      <c r="AR943" t="s">
        <v>14</v>
      </c>
      <c r="AS943" t="s">
        <v>4713</v>
      </c>
      <c r="AT943" t="s">
        <v>230</v>
      </c>
      <c r="AV943" t="s">
        <v>5571</v>
      </c>
      <c r="AW943" t="s">
        <v>885</v>
      </c>
      <c r="AX943" t="s">
        <v>222</v>
      </c>
      <c r="BA943" s="57">
        <v>46270.333333333336</v>
      </c>
      <c r="BB943" t="s">
        <v>5570</v>
      </c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:61">
      <c r="A944">
        <v>1107</v>
      </c>
      <c r="B944">
        <v>1002572453</v>
      </c>
      <c r="C944">
        <v>3</v>
      </c>
      <c r="D944" t="s">
        <v>38</v>
      </c>
      <c r="E944">
        <v>5</v>
      </c>
      <c r="F944" t="s">
        <v>248</v>
      </c>
      <c r="G944" t="s">
        <v>87</v>
      </c>
      <c r="H944" t="s">
        <v>286</v>
      </c>
      <c r="I944" t="s">
        <v>212</v>
      </c>
      <c r="J944" t="s">
        <v>213</v>
      </c>
      <c r="K944" t="s">
        <v>149</v>
      </c>
      <c r="L944" t="s">
        <v>214</v>
      </c>
      <c r="M944" t="s">
        <v>2160</v>
      </c>
      <c r="N944" t="s">
        <v>215</v>
      </c>
      <c r="O944" s="57">
        <v>46269.691620370373</v>
      </c>
      <c r="P944" s="57">
        <v>46272.555115740739</v>
      </c>
      <c r="Q944">
        <v>69384153</v>
      </c>
      <c r="S944">
        <v>152711247545</v>
      </c>
      <c r="T944" t="s">
        <v>4007</v>
      </c>
      <c r="U944" t="s">
        <v>5572</v>
      </c>
      <c r="V944" t="s">
        <v>5573</v>
      </c>
      <c r="Z944">
        <v>112.585240602493</v>
      </c>
      <c r="AA944">
        <v>-7.9142729591032603</v>
      </c>
      <c r="AB944" t="s">
        <v>4010</v>
      </c>
      <c r="AC944" t="s">
        <v>216</v>
      </c>
      <c r="AL944" t="s">
        <v>217</v>
      </c>
      <c r="AM944" t="s">
        <v>5000</v>
      </c>
      <c r="AN944" t="s">
        <v>6</v>
      </c>
      <c r="AO944" s="57">
        <v>46121.694409722222</v>
      </c>
      <c r="AP944" s="57">
        <v>46270.541666666664</v>
      </c>
      <c r="AQ944" t="s">
        <v>2158</v>
      </c>
      <c r="AR944" t="s">
        <v>14</v>
      </c>
      <c r="AS944" t="s">
        <v>4012</v>
      </c>
      <c r="AT944" t="s">
        <v>230</v>
      </c>
      <c r="AV944" t="s">
        <v>5574</v>
      </c>
      <c r="AW944" t="s">
        <v>885</v>
      </c>
      <c r="AX944" t="s">
        <v>222</v>
      </c>
      <c r="BA944" s="57">
        <v>46270.541666666664</v>
      </c>
      <c r="BB944" t="s">
        <v>5000</v>
      </c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str">
        <f>VLOOKUP(H944,Sheet2!$A$1:$B$270,2,FALSE)</f>
        <v>BATU</v>
      </c>
    </row>
    <row r="945" spans="1:61">
      <c r="A945">
        <v>1108</v>
      </c>
      <c r="B945">
        <v>1002572417</v>
      </c>
      <c r="C945">
        <v>3</v>
      </c>
      <c r="D945" t="s">
        <v>49</v>
      </c>
      <c r="E945">
        <v>4</v>
      </c>
      <c r="F945" t="s">
        <v>250</v>
      </c>
      <c r="G945" t="s">
        <v>539</v>
      </c>
      <c r="H945" t="s">
        <v>577</v>
      </c>
      <c r="I945" t="s">
        <v>212</v>
      </c>
      <c r="J945" t="s">
        <v>213</v>
      </c>
      <c r="K945" t="s">
        <v>149</v>
      </c>
      <c r="L945" t="s">
        <v>214</v>
      </c>
      <c r="M945" t="s">
        <v>2160</v>
      </c>
      <c r="N945" t="s">
        <v>215</v>
      </c>
      <c r="O945" s="57">
        <v>46269.686076388891</v>
      </c>
      <c r="P945" s="57">
        <v>46272.547743055555</v>
      </c>
      <c r="Q945">
        <v>69384143</v>
      </c>
      <c r="S945">
        <v>142214107529</v>
      </c>
      <c r="T945" t="s">
        <v>4060</v>
      </c>
      <c r="U945" t="s">
        <v>5575</v>
      </c>
      <c r="V945" t="s">
        <v>5576</v>
      </c>
      <c r="Z945">
        <v>108.946590051054</v>
      </c>
      <c r="AA945">
        <v>-6.9699888479938901</v>
      </c>
      <c r="AB945" t="s">
        <v>4063</v>
      </c>
      <c r="AC945" t="s">
        <v>216</v>
      </c>
      <c r="AL945" t="s">
        <v>217</v>
      </c>
      <c r="AM945" t="s">
        <v>5577</v>
      </c>
      <c r="AN945" t="s">
        <v>6</v>
      </c>
      <c r="AO945" s="57">
        <v>46121.694409722222</v>
      </c>
      <c r="AP945" s="57">
        <v>46270.541666666664</v>
      </c>
      <c r="AQ945" t="s">
        <v>2161</v>
      </c>
      <c r="AR945" t="s">
        <v>14</v>
      </c>
      <c r="AS945" t="s">
        <v>908</v>
      </c>
      <c r="AT945" t="s">
        <v>230</v>
      </c>
      <c r="AV945" t="s">
        <v>5578</v>
      </c>
      <c r="AW945" t="s">
        <v>2467</v>
      </c>
      <c r="AX945" t="s">
        <v>222</v>
      </c>
      <c r="BA945" s="57">
        <v>46270.541666666664</v>
      </c>
      <c r="BB945" t="s">
        <v>5577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:61">
      <c r="A946">
        <v>1109</v>
      </c>
      <c r="B946">
        <v>1002572694</v>
      </c>
      <c r="C946">
        <v>3</v>
      </c>
      <c r="D946" t="s">
        <v>49</v>
      </c>
      <c r="E946">
        <v>4</v>
      </c>
      <c r="F946" t="s">
        <v>250</v>
      </c>
      <c r="G946" t="s">
        <v>539</v>
      </c>
      <c r="H946" t="s">
        <v>3253</v>
      </c>
      <c r="I946" t="s">
        <v>212</v>
      </c>
      <c r="J946" t="s">
        <v>213</v>
      </c>
      <c r="K946" t="s">
        <v>149</v>
      </c>
      <c r="L946" t="s">
        <v>214</v>
      </c>
      <c r="M946" t="s">
        <v>2160</v>
      </c>
      <c r="N946" t="s">
        <v>215</v>
      </c>
      <c r="O946" s="57">
        <v>46269.820798611108</v>
      </c>
      <c r="P946" s="57">
        <v>46272.500925925924</v>
      </c>
      <c r="Q946">
        <v>69384257</v>
      </c>
      <c r="S946">
        <v>146281108910</v>
      </c>
      <c r="T946" t="s">
        <v>4037</v>
      </c>
      <c r="U946" t="s">
        <v>5579</v>
      </c>
      <c r="V946" t="s">
        <v>5580</v>
      </c>
      <c r="Z946">
        <v>109.015117</v>
      </c>
      <c r="AA946">
        <v>-7.1685239999999997</v>
      </c>
      <c r="AB946" t="s">
        <v>4040</v>
      </c>
      <c r="AC946" t="s">
        <v>236</v>
      </c>
      <c r="AL946" t="s">
        <v>217</v>
      </c>
      <c r="AM946" t="s">
        <v>5581</v>
      </c>
      <c r="AN946" t="s">
        <v>6</v>
      </c>
      <c r="AO946" s="57">
        <v>46121.830046296294</v>
      </c>
      <c r="AP946" s="57">
        <v>46271.333333333336</v>
      </c>
      <c r="AQ946" t="s">
        <v>2161</v>
      </c>
      <c r="AR946" t="s">
        <v>14</v>
      </c>
      <c r="AS946" t="s">
        <v>3259</v>
      </c>
      <c r="AT946" t="s">
        <v>230</v>
      </c>
      <c r="AV946" t="s">
        <v>5582</v>
      </c>
      <c r="AW946" t="s">
        <v>883</v>
      </c>
      <c r="AX946" t="s">
        <v>222</v>
      </c>
      <c r="BA946" s="57">
        <v>46271.333333333336</v>
      </c>
      <c r="BB946" t="s">
        <v>5581</v>
      </c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:61">
      <c r="A947">
        <v>1110</v>
      </c>
      <c r="B947">
        <v>1002572661</v>
      </c>
      <c r="C947">
        <v>3</v>
      </c>
      <c r="D947" t="s">
        <v>38</v>
      </c>
      <c r="E947">
        <v>5</v>
      </c>
      <c r="F947" t="s">
        <v>248</v>
      </c>
      <c r="G947" t="s">
        <v>87</v>
      </c>
      <c r="H947" t="s">
        <v>286</v>
      </c>
      <c r="I947" t="s">
        <v>212</v>
      </c>
      <c r="J947" t="s">
        <v>213</v>
      </c>
      <c r="K947" t="s">
        <v>149</v>
      </c>
      <c r="L947" t="s">
        <v>214</v>
      </c>
      <c r="M947" t="s">
        <v>2160</v>
      </c>
      <c r="N947" t="s">
        <v>215</v>
      </c>
      <c r="O947" s="57">
        <v>46269.791620370372</v>
      </c>
      <c r="P947" s="57">
        <v>46272.562349537038</v>
      </c>
      <c r="Q947">
        <v>69384247</v>
      </c>
      <c r="S947">
        <v>152711247550</v>
      </c>
      <c r="T947" t="s">
        <v>4042</v>
      </c>
      <c r="U947" t="s">
        <v>5583</v>
      </c>
      <c r="V947" t="s">
        <v>5584</v>
      </c>
      <c r="Z947">
        <v>112.5752007</v>
      </c>
      <c r="AA947">
        <v>-7.9220081999999996</v>
      </c>
      <c r="AB947" t="s">
        <v>4045</v>
      </c>
      <c r="AC947" t="s">
        <v>216</v>
      </c>
      <c r="AL947" t="s">
        <v>217</v>
      </c>
      <c r="AM947" t="s">
        <v>5585</v>
      </c>
      <c r="AN947" t="s">
        <v>6</v>
      </c>
      <c r="AO947" s="57">
        <v>46121.798530092594</v>
      </c>
      <c r="AP947" s="57">
        <v>46271.541666666664</v>
      </c>
      <c r="AQ947" t="s">
        <v>2158</v>
      </c>
      <c r="AR947" t="s">
        <v>14</v>
      </c>
      <c r="AS947" t="s">
        <v>4012</v>
      </c>
      <c r="AT947" t="s">
        <v>230</v>
      </c>
      <c r="AV947" t="s">
        <v>5586</v>
      </c>
      <c r="AW947" t="s">
        <v>887</v>
      </c>
      <c r="AX947" t="s">
        <v>222</v>
      </c>
      <c r="BA947" s="57">
        <v>46271.541666666664</v>
      </c>
      <c r="BB947" t="s">
        <v>5585</v>
      </c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str">
        <f>VLOOKUP(H947,Sheet2!$A$1:$B$270,2,FALSE)</f>
        <v>BATU</v>
      </c>
    </row>
    <row r="948" spans="1:61">
      <c r="A948">
        <v>1111</v>
      </c>
      <c r="B948">
        <v>1002572265</v>
      </c>
      <c r="C948">
        <v>3</v>
      </c>
      <c r="D948" t="s">
        <v>49</v>
      </c>
      <c r="E948">
        <v>4</v>
      </c>
      <c r="F948" t="s">
        <v>250</v>
      </c>
      <c r="G948" t="s">
        <v>539</v>
      </c>
      <c r="H948" t="s">
        <v>577</v>
      </c>
      <c r="I948" t="s">
        <v>212</v>
      </c>
      <c r="J948" t="s">
        <v>213</v>
      </c>
      <c r="K948" t="s">
        <v>149</v>
      </c>
      <c r="M948" t="s">
        <v>2160</v>
      </c>
      <c r="N948" t="s">
        <v>215</v>
      </c>
      <c r="O948" s="57">
        <v>46269.664768518516</v>
      </c>
      <c r="P948" s="57">
        <v>46273.567870370367</v>
      </c>
      <c r="Q948">
        <v>69384084</v>
      </c>
      <c r="S948">
        <v>142214107528</v>
      </c>
      <c r="T948" t="s">
        <v>3688</v>
      </c>
      <c r="U948" t="s">
        <v>3689</v>
      </c>
      <c r="V948" t="s">
        <v>5587</v>
      </c>
      <c r="Z948">
        <v>108.85626019999999</v>
      </c>
      <c r="AA948">
        <v>-6.9894150000000002</v>
      </c>
      <c r="AB948" t="s">
        <v>3691</v>
      </c>
      <c r="AC948" t="s">
        <v>225</v>
      </c>
      <c r="AL948" t="s">
        <v>217</v>
      </c>
      <c r="AM948" t="s">
        <v>5142</v>
      </c>
      <c r="AN948" t="s">
        <v>6</v>
      </c>
      <c r="AO948" s="57">
        <v>46121.673634259256</v>
      </c>
      <c r="AP948" s="57">
        <v>46272.541666666664</v>
      </c>
      <c r="AR948" t="s">
        <v>14</v>
      </c>
      <c r="AS948" t="s">
        <v>908</v>
      </c>
      <c r="AT948" t="s">
        <v>230</v>
      </c>
      <c r="AV948" t="s">
        <v>5588</v>
      </c>
      <c r="AW948" t="s">
        <v>546</v>
      </c>
      <c r="AX948" t="s">
        <v>222</v>
      </c>
      <c r="BA948" s="57">
        <v>46272.541666666664</v>
      </c>
      <c r="BB948" t="s">
        <v>5142</v>
      </c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:61">
      <c r="A949">
        <v>1114</v>
      </c>
      <c r="B949">
        <v>1002571581</v>
      </c>
      <c r="C949">
        <v>3</v>
      </c>
      <c r="D949" t="s">
        <v>49</v>
      </c>
      <c r="E949">
        <v>4</v>
      </c>
      <c r="F949" t="s">
        <v>250</v>
      </c>
      <c r="G949" t="s">
        <v>539</v>
      </c>
      <c r="H949" t="s">
        <v>3253</v>
      </c>
      <c r="I949" t="s">
        <v>212</v>
      </c>
      <c r="J949" t="s">
        <v>213</v>
      </c>
      <c r="K949" t="s">
        <v>149</v>
      </c>
      <c r="L949" t="s">
        <v>214</v>
      </c>
      <c r="M949" t="s">
        <v>2160</v>
      </c>
      <c r="N949" t="s">
        <v>215</v>
      </c>
      <c r="O949" s="57">
        <v>46269.554826388892</v>
      </c>
      <c r="P949" s="57">
        <v>46272.697777777779</v>
      </c>
      <c r="Q949">
        <v>69383885</v>
      </c>
      <c r="S949">
        <v>146281108909</v>
      </c>
      <c r="T949" t="s">
        <v>4126</v>
      </c>
      <c r="U949" t="s">
        <v>5589</v>
      </c>
      <c r="V949" t="s">
        <v>5590</v>
      </c>
      <c r="Z949">
        <v>109.00788489999999</v>
      </c>
      <c r="AA949">
        <v>-7.2594827000000004</v>
      </c>
      <c r="AB949" t="s">
        <v>4129</v>
      </c>
      <c r="AC949" t="s">
        <v>236</v>
      </c>
      <c r="AL949" t="s">
        <v>217</v>
      </c>
      <c r="AM949" t="s">
        <v>5591</v>
      </c>
      <c r="AN949" t="s">
        <v>6</v>
      </c>
      <c r="AO949" s="57">
        <v>46121.559247685182</v>
      </c>
      <c r="AP949" s="57">
        <v>46270.541666666664</v>
      </c>
      <c r="AR949" t="s">
        <v>14</v>
      </c>
      <c r="AS949" t="s">
        <v>3259</v>
      </c>
      <c r="AT949" t="s">
        <v>230</v>
      </c>
      <c r="AV949" t="s">
        <v>5592</v>
      </c>
      <c r="AW949" t="s">
        <v>885</v>
      </c>
      <c r="AX949" t="s">
        <v>222</v>
      </c>
      <c r="BA949" s="57">
        <v>46270.541666666664</v>
      </c>
      <c r="BB949" t="s">
        <v>5591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:61">
      <c r="A950">
        <v>1117</v>
      </c>
      <c r="B950">
        <v>1002572226</v>
      </c>
      <c r="C950">
        <v>3</v>
      </c>
      <c r="D950" t="s">
        <v>45</v>
      </c>
      <c r="E950">
        <v>5</v>
      </c>
      <c r="F950" t="s">
        <v>210</v>
      </c>
      <c r="G950" t="s">
        <v>115</v>
      </c>
      <c r="H950" t="s">
        <v>395</v>
      </c>
      <c r="I950" t="s">
        <v>212</v>
      </c>
      <c r="J950" t="s">
        <v>213</v>
      </c>
      <c r="K950" t="s">
        <v>149</v>
      </c>
      <c r="L950" t="s">
        <v>214</v>
      </c>
      <c r="M950" t="s">
        <v>2160</v>
      </c>
      <c r="N950" t="s">
        <v>215</v>
      </c>
      <c r="O950" s="57">
        <v>46269.654826388891</v>
      </c>
      <c r="P950" s="57">
        <v>46272.681296296294</v>
      </c>
      <c r="Q950">
        <v>69384062</v>
      </c>
      <c r="S950">
        <v>172602203750</v>
      </c>
      <c r="T950" t="s">
        <v>4055</v>
      </c>
      <c r="U950" t="s">
        <v>5593</v>
      </c>
      <c r="V950" t="s">
        <v>5594</v>
      </c>
      <c r="Z950">
        <v>116.1735498</v>
      </c>
      <c r="AA950">
        <v>-8.6902301000000008</v>
      </c>
      <c r="AB950" t="s">
        <v>4058</v>
      </c>
      <c r="AC950" t="s">
        <v>236</v>
      </c>
      <c r="AL950" t="s">
        <v>217</v>
      </c>
      <c r="AM950" t="s">
        <v>5595</v>
      </c>
      <c r="AN950" t="s">
        <v>6</v>
      </c>
      <c r="AO950" s="57">
        <v>46121.663275462961</v>
      </c>
      <c r="AP950" s="57">
        <v>46270.541666666664</v>
      </c>
      <c r="AQ950" t="s">
        <v>2158</v>
      </c>
      <c r="AR950" t="s">
        <v>14</v>
      </c>
      <c r="AS950" t="s">
        <v>900</v>
      </c>
      <c r="AT950" t="s">
        <v>230</v>
      </c>
      <c r="AV950" t="s">
        <v>5596</v>
      </c>
      <c r="AW950" t="s">
        <v>887</v>
      </c>
      <c r="AX950" t="s">
        <v>222</v>
      </c>
      <c r="BA950" s="57">
        <v>46270.541666666664</v>
      </c>
      <c r="BB950" t="s">
        <v>5595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str">
        <f>VLOOKUP(H950,Sheet2!$A$1:$B$270,2,FALSE)</f>
        <v>SELONG</v>
      </c>
    </row>
    <row r="951" spans="1:61">
      <c r="A951">
        <v>1119</v>
      </c>
      <c r="B951">
        <v>1002572616</v>
      </c>
      <c r="C951">
        <v>3</v>
      </c>
      <c r="D951" t="s">
        <v>45</v>
      </c>
      <c r="E951">
        <v>5</v>
      </c>
      <c r="F951" t="s">
        <v>210</v>
      </c>
      <c r="G951" t="s">
        <v>112</v>
      </c>
      <c r="H951" t="s">
        <v>243</v>
      </c>
      <c r="I951" t="s">
        <v>212</v>
      </c>
      <c r="J951" t="s">
        <v>213</v>
      </c>
      <c r="K951" t="s">
        <v>149</v>
      </c>
      <c r="L951" t="s">
        <v>1751</v>
      </c>
      <c r="M951" t="s">
        <v>2160</v>
      </c>
      <c r="N951" t="s">
        <v>215</v>
      </c>
      <c r="O951" s="57">
        <v>46269.747870370367</v>
      </c>
      <c r="P951" s="57">
        <v>46274.357673611114</v>
      </c>
      <c r="Q951">
        <v>69384215</v>
      </c>
      <c r="R951">
        <v>3707704041</v>
      </c>
      <c r="S951">
        <v>172605804361</v>
      </c>
      <c r="T951" t="s">
        <v>5597</v>
      </c>
      <c r="U951" t="s">
        <v>5598</v>
      </c>
      <c r="V951" t="s">
        <v>5599</v>
      </c>
      <c r="Z951">
        <v>116.1424274</v>
      </c>
      <c r="AA951">
        <v>-8.6144418999999992</v>
      </c>
      <c r="AB951" t="s">
        <v>5600</v>
      </c>
      <c r="AC951" t="s">
        <v>236</v>
      </c>
      <c r="AL951" t="s">
        <v>217</v>
      </c>
      <c r="AM951" t="s">
        <v>5125</v>
      </c>
      <c r="AN951" t="s">
        <v>6</v>
      </c>
      <c r="AO951" s="57">
        <v>46121.757048611114</v>
      </c>
      <c r="AP951" s="57">
        <v>46270.625</v>
      </c>
      <c r="AR951" t="s">
        <v>14</v>
      </c>
      <c r="AS951" t="s">
        <v>219</v>
      </c>
      <c r="AT951" t="s">
        <v>230</v>
      </c>
      <c r="AV951" t="s">
        <v>5601</v>
      </c>
      <c r="AW951" t="s">
        <v>5602</v>
      </c>
      <c r="AX951" t="s">
        <v>222</v>
      </c>
      <c r="BA951" s="57">
        <v>46270.625</v>
      </c>
      <c r="BB951" t="s">
        <v>5125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str">
        <f>VLOOKUP(H951,Sheet2!$A$1:$B$270,2,FALSE)</f>
        <v>MATARAM</v>
      </c>
    </row>
    <row r="952" spans="1:61">
      <c r="A952">
        <v>1120</v>
      </c>
      <c r="B952">
        <v>1002571495</v>
      </c>
      <c r="C952">
        <v>3</v>
      </c>
      <c r="D952" t="s">
        <v>55</v>
      </c>
      <c r="E952">
        <v>5</v>
      </c>
      <c r="F952" t="s">
        <v>261</v>
      </c>
      <c r="G952" t="s">
        <v>128</v>
      </c>
      <c r="H952" t="s">
        <v>305</v>
      </c>
      <c r="I952" t="s">
        <v>212</v>
      </c>
      <c r="J952" t="s">
        <v>213</v>
      </c>
      <c r="K952" t="s">
        <v>149</v>
      </c>
      <c r="L952" t="s">
        <v>214</v>
      </c>
      <c r="M952" t="s">
        <v>2160</v>
      </c>
      <c r="N952" t="s">
        <v>215</v>
      </c>
      <c r="O952" s="57">
        <v>46269.53328703704</v>
      </c>
      <c r="P952" s="57">
        <v>46272.47929398148</v>
      </c>
      <c r="Q952">
        <v>69383818</v>
      </c>
      <c r="S952">
        <v>152417234170</v>
      </c>
      <c r="T952" t="s">
        <v>4231</v>
      </c>
      <c r="U952" t="s">
        <v>5603</v>
      </c>
      <c r="V952" t="s">
        <v>5604</v>
      </c>
      <c r="Z952">
        <v>112.603476036515</v>
      </c>
      <c r="AA952">
        <v>-7.35694099010031</v>
      </c>
      <c r="AB952" t="s">
        <v>4234</v>
      </c>
      <c r="AC952" t="s">
        <v>236</v>
      </c>
      <c r="AL952" t="s">
        <v>217</v>
      </c>
      <c r="AM952" t="s">
        <v>5605</v>
      </c>
      <c r="AN952" t="s">
        <v>6</v>
      </c>
      <c r="AO952" s="57">
        <v>46121.538124999999</v>
      </c>
      <c r="AP952" s="57">
        <v>46270.458333333336</v>
      </c>
      <c r="AQ952" t="s">
        <v>2180</v>
      </c>
      <c r="AR952" t="s">
        <v>14</v>
      </c>
      <c r="AS952" t="s">
        <v>602</v>
      </c>
      <c r="AT952" t="s">
        <v>230</v>
      </c>
      <c r="AV952" t="s">
        <v>5606</v>
      </c>
      <c r="AW952" t="s">
        <v>883</v>
      </c>
      <c r="AX952" t="s">
        <v>222</v>
      </c>
      <c r="BA952" s="57">
        <v>46270.458333333336</v>
      </c>
      <c r="BB952" t="s">
        <v>5605</v>
      </c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str">
        <f>VLOOKUP(H952,Sheet2!$A$1:$B$270,2,FALSE)</f>
        <v>SURABAYA UTARA</v>
      </c>
    </row>
    <row r="953" spans="1:61">
      <c r="A953">
        <v>1121</v>
      </c>
      <c r="B953">
        <v>1002572679</v>
      </c>
      <c r="C953">
        <v>3</v>
      </c>
      <c r="D953" t="s">
        <v>49</v>
      </c>
      <c r="E953">
        <v>4</v>
      </c>
      <c r="F953" t="s">
        <v>245</v>
      </c>
      <c r="G953" t="s">
        <v>564</v>
      </c>
      <c r="H953" t="s">
        <v>565</v>
      </c>
      <c r="I953" t="s">
        <v>212</v>
      </c>
      <c r="J953" t="s">
        <v>213</v>
      </c>
      <c r="K953" t="s">
        <v>149</v>
      </c>
      <c r="L953" t="s">
        <v>214</v>
      </c>
      <c r="M953" t="s">
        <v>2160</v>
      </c>
      <c r="N953" t="s">
        <v>215</v>
      </c>
      <c r="O953" s="57">
        <v>46269.810370370367</v>
      </c>
      <c r="P953" s="57">
        <v>46272.587847222225</v>
      </c>
      <c r="Q953">
        <v>69384251</v>
      </c>
      <c r="S953">
        <v>142434111596</v>
      </c>
      <c r="T953" t="s">
        <v>4097</v>
      </c>
      <c r="U953" t="s">
        <v>5607</v>
      </c>
      <c r="V953" t="s">
        <v>5608</v>
      </c>
      <c r="Z953">
        <v>110.504499</v>
      </c>
      <c r="AA953">
        <v>-7.3238149999999997</v>
      </c>
      <c r="AB953" t="s">
        <v>4100</v>
      </c>
      <c r="AC953" t="s">
        <v>236</v>
      </c>
      <c r="AL953" t="s">
        <v>217</v>
      </c>
      <c r="AM953" t="s">
        <v>5609</v>
      </c>
      <c r="AN953" t="s">
        <v>6</v>
      </c>
      <c r="AO953" s="57">
        <v>46121.819386574076</v>
      </c>
      <c r="AP953" s="57">
        <v>46271.333333333336</v>
      </c>
      <c r="AR953" t="s">
        <v>14</v>
      </c>
      <c r="AS953" t="s">
        <v>219</v>
      </c>
      <c r="AT953" t="s">
        <v>230</v>
      </c>
      <c r="AV953" t="s">
        <v>5610</v>
      </c>
      <c r="AW953" t="s">
        <v>889</v>
      </c>
      <c r="AX953" t="s">
        <v>222</v>
      </c>
      <c r="BA953" s="57">
        <v>46271.333333333336</v>
      </c>
      <c r="BB953" t="s">
        <v>5609</v>
      </c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:61">
      <c r="A954">
        <v>1123</v>
      </c>
      <c r="B954">
        <v>1002570491</v>
      </c>
      <c r="C954">
        <v>3</v>
      </c>
      <c r="D954" t="s">
        <v>45</v>
      </c>
      <c r="E954">
        <v>5</v>
      </c>
      <c r="F954" t="s">
        <v>210</v>
      </c>
      <c r="G954" t="s">
        <v>115</v>
      </c>
      <c r="H954" t="s">
        <v>273</v>
      </c>
      <c r="I954" t="s">
        <v>212</v>
      </c>
      <c r="J954" t="s">
        <v>213</v>
      </c>
      <c r="K954" t="s">
        <v>149</v>
      </c>
      <c r="L954" t="s">
        <v>214</v>
      </c>
      <c r="M954" t="s">
        <v>2160</v>
      </c>
      <c r="N954" t="s">
        <v>215</v>
      </c>
      <c r="O954" s="57">
        <v>46268.691620370373</v>
      </c>
      <c r="P954" s="57">
        <v>46270.523969907408</v>
      </c>
      <c r="Q954">
        <v>69383417</v>
      </c>
      <c r="S954">
        <v>172603791837</v>
      </c>
      <c r="T954" t="s">
        <v>2241</v>
      </c>
      <c r="U954" t="s">
        <v>2242</v>
      </c>
      <c r="V954" t="s">
        <v>2243</v>
      </c>
      <c r="Z954">
        <v>116.4045907</v>
      </c>
      <c r="AA954">
        <v>-8.6998268999999997</v>
      </c>
      <c r="AB954" t="s">
        <v>2244</v>
      </c>
      <c r="AC954" t="s">
        <v>216</v>
      </c>
      <c r="AL954" t="s">
        <v>217</v>
      </c>
      <c r="AM954" t="s">
        <v>2245</v>
      </c>
      <c r="AN954" t="s">
        <v>6</v>
      </c>
      <c r="AO954" s="57">
        <v>46090.694386574076</v>
      </c>
      <c r="AP954" s="57">
        <v>46270.333333333336</v>
      </c>
      <c r="AR954" t="s">
        <v>14</v>
      </c>
      <c r="AS954" t="s">
        <v>900</v>
      </c>
      <c r="AT954" t="s">
        <v>230</v>
      </c>
      <c r="AV954" t="s">
        <v>5611</v>
      </c>
      <c r="AW954" t="s">
        <v>882</v>
      </c>
      <c r="AX954" t="s">
        <v>222</v>
      </c>
      <c r="BA954" s="57">
        <v>46270.333333333336</v>
      </c>
      <c r="BB954" t="s">
        <v>2245</v>
      </c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str">
        <f>VLOOKUP(H954,Sheet2!$A$1:$B$270,2,FALSE)</f>
        <v>SELONG</v>
      </c>
    </row>
    <row r="955" spans="1:61">
      <c r="A955">
        <v>1124</v>
      </c>
      <c r="B955">
        <v>1002570462</v>
      </c>
      <c r="C955">
        <v>3</v>
      </c>
      <c r="D955" t="s">
        <v>38</v>
      </c>
      <c r="E955">
        <v>5</v>
      </c>
      <c r="F955" t="s">
        <v>92</v>
      </c>
      <c r="G955" t="s">
        <v>94</v>
      </c>
      <c r="H955" t="s">
        <v>452</v>
      </c>
      <c r="I955" t="s">
        <v>212</v>
      </c>
      <c r="J955" t="s">
        <v>213</v>
      </c>
      <c r="K955" t="s">
        <v>149</v>
      </c>
      <c r="L955" t="s">
        <v>214</v>
      </c>
      <c r="M955" t="s">
        <v>2160</v>
      </c>
      <c r="N955" t="s">
        <v>215</v>
      </c>
      <c r="O955" s="57">
        <v>46268.685370370367</v>
      </c>
      <c r="P955" s="57">
        <v>46273.379791666666</v>
      </c>
      <c r="Q955">
        <v>69383398</v>
      </c>
      <c r="S955">
        <v>152605224370</v>
      </c>
      <c r="T955" t="s">
        <v>2246</v>
      </c>
      <c r="U955" t="s">
        <v>2247</v>
      </c>
      <c r="V955" t="s">
        <v>2248</v>
      </c>
      <c r="Z955">
        <v>111.51613620000001</v>
      </c>
      <c r="AA955">
        <v>-7.483949</v>
      </c>
      <c r="AB955" t="s">
        <v>2249</v>
      </c>
      <c r="AC955" t="s">
        <v>236</v>
      </c>
      <c r="AL955" t="s">
        <v>217</v>
      </c>
      <c r="AM955" t="s">
        <v>2250</v>
      </c>
      <c r="AN955" t="s">
        <v>6</v>
      </c>
      <c r="AO955" s="57">
        <v>46090.694386574076</v>
      </c>
      <c r="AP955" s="57">
        <v>46269.541666666664</v>
      </c>
      <c r="AQ955" t="s">
        <v>2158</v>
      </c>
      <c r="AR955" t="s">
        <v>14</v>
      </c>
      <c r="AS955" t="s">
        <v>219</v>
      </c>
      <c r="AT955" t="s">
        <v>344</v>
      </c>
      <c r="AV955" t="s">
        <v>5612</v>
      </c>
      <c r="AW955" t="s">
        <v>1183</v>
      </c>
      <c r="AX955" t="s">
        <v>222</v>
      </c>
      <c r="BA955" s="57">
        <v>46269.541666666664</v>
      </c>
      <c r="BB955" t="s">
        <v>2250</v>
      </c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str">
        <f>VLOOKUP(H955,Sheet2!$A$1:$B$270,2,FALSE)</f>
        <v>MADIUN</v>
      </c>
    </row>
    <row r="956" spans="1:61">
      <c r="A956">
        <v>1125</v>
      </c>
      <c r="B956">
        <v>1002570481</v>
      </c>
      <c r="C956">
        <v>3</v>
      </c>
      <c r="D956" t="s">
        <v>45</v>
      </c>
      <c r="E956">
        <v>5</v>
      </c>
      <c r="F956" t="s">
        <v>210</v>
      </c>
      <c r="G956" t="s">
        <v>115</v>
      </c>
      <c r="H956" t="s">
        <v>273</v>
      </c>
      <c r="I956" t="s">
        <v>212</v>
      </c>
      <c r="J956" t="s">
        <v>213</v>
      </c>
      <c r="K956" t="s">
        <v>149</v>
      </c>
      <c r="L956" t="s">
        <v>214</v>
      </c>
      <c r="M956" t="s">
        <v>2160</v>
      </c>
      <c r="N956" t="s">
        <v>215</v>
      </c>
      <c r="O956" s="57">
        <v>46268.68954861111</v>
      </c>
      <c r="P956" s="57">
        <v>46270.555520833332</v>
      </c>
      <c r="Q956">
        <v>69383425</v>
      </c>
      <c r="S956">
        <v>172603791836</v>
      </c>
      <c r="T956" t="s">
        <v>2256</v>
      </c>
      <c r="U956" t="s">
        <v>2242</v>
      </c>
      <c r="V956" t="s">
        <v>2257</v>
      </c>
      <c r="Z956">
        <v>116.404643543064</v>
      </c>
      <c r="AA956">
        <v>-8.6997965225413996</v>
      </c>
      <c r="AB956" t="s">
        <v>2258</v>
      </c>
      <c r="AC956" t="s">
        <v>216</v>
      </c>
      <c r="AL956" t="s">
        <v>217</v>
      </c>
      <c r="AM956" t="s">
        <v>2255</v>
      </c>
      <c r="AN956" t="s">
        <v>6</v>
      </c>
      <c r="AO956" s="57">
        <v>46090.694386574076</v>
      </c>
      <c r="AP956" s="57">
        <v>46269.625</v>
      </c>
      <c r="AR956" t="s">
        <v>14</v>
      </c>
      <c r="AS956" t="s">
        <v>900</v>
      </c>
      <c r="AT956" t="s">
        <v>230</v>
      </c>
      <c r="AV956" t="s">
        <v>5613</v>
      </c>
      <c r="AW956" t="s">
        <v>882</v>
      </c>
      <c r="AX956" t="s">
        <v>222</v>
      </c>
      <c r="BA956" s="57">
        <v>46269.625</v>
      </c>
      <c r="BB956" t="s">
        <v>2255</v>
      </c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str">
        <f>VLOOKUP(H956,Sheet2!$A$1:$B$270,2,FALSE)</f>
        <v>SELONG</v>
      </c>
    </row>
    <row r="957" spans="1:61">
      <c r="A957">
        <v>1126</v>
      </c>
      <c r="B957">
        <v>1002568912</v>
      </c>
      <c r="C957">
        <v>3</v>
      </c>
      <c r="D957" t="s">
        <v>34</v>
      </c>
      <c r="E957">
        <v>5</v>
      </c>
      <c r="F957" t="s">
        <v>563</v>
      </c>
      <c r="G957" t="s">
        <v>83</v>
      </c>
      <c r="H957" t="s">
        <v>379</v>
      </c>
      <c r="I957" t="s">
        <v>212</v>
      </c>
      <c r="J957" t="s">
        <v>213</v>
      </c>
      <c r="K957" t="s">
        <v>149</v>
      </c>
      <c r="M957" t="s">
        <v>2160</v>
      </c>
      <c r="N957" t="s">
        <v>215</v>
      </c>
      <c r="O957" s="57">
        <v>46268.394861111112</v>
      </c>
      <c r="P957" s="57">
        <v>46270.496666666666</v>
      </c>
      <c r="Q957">
        <v>69382784</v>
      </c>
      <c r="S957">
        <v>172422212795</v>
      </c>
      <c r="T957" t="s">
        <v>2923</v>
      </c>
      <c r="U957" t="s">
        <v>2924</v>
      </c>
      <c r="V957" t="s">
        <v>2925</v>
      </c>
      <c r="Z957">
        <v>115.2363684</v>
      </c>
      <c r="AA957">
        <v>-8.6232188999999995</v>
      </c>
      <c r="AB957" t="s">
        <v>2926</v>
      </c>
      <c r="AC957" t="s">
        <v>229</v>
      </c>
      <c r="AL957" t="s">
        <v>217</v>
      </c>
      <c r="AM957" t="s">
        <v>2927</v>
      </c>
      <c r="AN957" t="s">
        <v>6</v>
      </c>
      <c r="AO957" s="57">
        <v>46090.402800925927</v>
      </c>
      <c r="AP957" s="57">
        <v>46269.333333333336</v>
      </c>
      <c r="AQ957" t="s">
        <v>2180</v>
      </c>
      <c r="AR957" t="s">
        <v>14</v>
      </c>
      <c r="AS957" t="s">
        <v>1520</v>
      </c>
      <c r="AT957" t="s">
        <v>230</v>
      </c>
      <c r="AV957" t="s">
        <v>5614</v>
      </c>
      <c r="AW957" t="s">
        <v>560</v>
      </c>
      <c r="AX957" t="s">
        <v>222</v>
      </c>
      <c r="BA957" s="57">
        <v>46269.333333333336</v>
      </c>
      <c r="BB957" t="s">
        <v>2927</v>
      </c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str">
        <f>VLOOKUP(H957,Sheet2!$A$1:$B$270,2,FALSE)</f>
        <v>SANUR</v>
      </c>
    </row>
    <row r="958" spans="1:61">
      <c r="A958">
        <v>1128</v>
      </c>
      <c r="B958">
        <v>1002568868</v>
      </c>
      <c r="C958">
        <v>3</v>
      </c>
      <c r="D958" t="s">
        <v>59</v>
      </c>
      <c r="E958">
        <v>4</v>
      </c>
      <c r="F958" t="s">
        <v>549</v>
      </c>
      <c r="G958" t="s">
        <v>582</v>
      </c>
      <c r="H958" t="s">
        <v>841</v>
      </c>
      <c r="I958" t="s">
        <v>212</v>
      </c>
      <c r="J958" t="s">
        <v>213</v>
      </c>
      <c r="K958" t="s">
        <v>149</v>
      </c>
      <c r="L958" t="s">
        <v>214</v>
      </c>
      <c r="M958" t="s">
        <v>2160</v>
      </c>
      <c r="N958" t="s">
        <v>215</v>
      </c>
      <c r="O958" s="57">
        <v>46268.385370370372</v>
      </c>
      <c r="P958" s="57">
        <v>46270.472083333334</v>
      </c>
      <c r="Q958">
        <v>69382743</v>
      </c>
      <c r="S958">
        <v>143132123720</v>
      </c>
      <c r="T958" t="s">
        <v>2349</v>
      </c>
      <c r="U958" t="s">
        <v>2350</v>
      </c>
      <c r="V958" t="s">
        <v>2351</v>
      </c>
      <c r="Z958">
        <v>110.4131168</v>
      </c>
      <c r="AA958">
        <v>-7.7986060000000004</v>
      </c>
      <c r="AB958" t="s">
        <v>2352</v>
      </c>
      <c r="AC958" t="s">
        <v>236</v>
      </c>
      <c r="AL958" t="s">
        <v>217</v>
      </c>
      <c r="AM958" t="s">
        <v>2353</v>
      </c>
      <c r="AN958" t="s">
        <v>6</v>
      </c>
      <c r="AO958" s="57">
        <v>46090.392812500002</v>
      </c>
      <c r="AP958" s="57">
        <v>46270.416666666664</v>
      </c>
      <c r="AQ958" t="s">
        <v>2161</v>
      </c>
      <c r="AR958" t="s">
        <v>14</v>
      </c>
      <c r="AS958" t="s">
        <v>915</v>
      </c>
      <c r="AT958" t="s">
        <v>230</v>
      </c>
      <c r="AV958" t="s">
        <v>5615</v>
      </c>
      <c r="AW958" t="s">
        <v>885</v>
      </c>
      <c r="AX958" t="s">
        <v>222</v>
      </c>
      <c r="BA958" s="57">
        <v>46270.416666666664</v>
      </c>
      <c r="BB958" t="s">
        <v>2353</v>
      </c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:61">
      <c r="A959">
        <v>1129</v>
      </c>
      <c r="B959">
        <v>1002569385</v>
      </c>
      <c r="C959">
        <v>3</v>
      </c>
      <c r="D959" t="s">
        <v>55</v>
      </c>
      <c r="E959">
        <v>5</v>
      </c>
      <c r="F959" t="s">
        <v>227</v>
      </c>
      <c r="G959" t="s">
        <v>121</v>
      </c>
      <c r="H959" t="s">
        <v>377</v>
      </c>
      <c r="I959" t="s">
        <v>212</v>
      </c>
      <c r="J959" t="s">
        <v>213</v>
      </c>
      <c r="K959" t="s">
        <v>149</v>
      </c>
      <c r="L959" t="s">
        <v>214</v>
      </c>
      <c r="M959" t="s">
        <v>2160</v>
      </c>
      <c r="N959" t="s">
        <v>215</v>
      </c>
      <c r="O959" s="57">
        <v>46268.477037037039</v>
      </c>
      <c r="P959" s="57">
        <v>46271.560150462959</v>
      </c>
      <c r="Q959">
        <v>69382999</v>
      </c>
      <c r="S959">
        <v>152435910298</v>
      </c>
      <c r="T959" t="s">
        <v>2972</v>
      </c>
      <c r="U959" t="s">
        <v>2973</v>
      </c>
      <c r="V959" t="s">
        <v>2974</v>
      </c>
      <c r="Z959">
        <v>112.7381116</v>
      </c>
      <c r="AA959">
        <v>-7.0428864999999998</v>
      </c>
      <c r="AB959" t="s">
        <v>2975</v>
      </c>
      <c r="AC959" t="s">
        <v>236</v>
      </c>
      <c r="AL959" t="s">
        <v>217</v>
      </c>
      <c r="AM959" t="s">
        <v>2976</v>
      </c>
      <c r="AN959" t="s">
        <v>6</v>
      </c>
      <c r="AO959" s="57">
        <v>46090.486041666663</v>
      </c>
      <c r="AP959" s="57">
        <v>46269.333333333336</v>
      </c>
      <c r="AQ959" t="s">
        <v>2161</v>
      </c>
      <c r="AR959" t="s">
        <v>14</v>
      </c>
      <c r="AS959" t="s">
        <v>219</v>
      </c>
      <c r="AT959" t="s">
        <v>230</v>
      </c>
      <c r="AV959" t="s">
        <v>5616</v>
      </c>
      <c r="AW959" t="s">
        <v>886</v>
      </c>
      <c r="AX959" t="s">
        <v>222</v>
      </c>
      <c r="BA959" s="57">
        <v>46269.333333333336</v>
      </c>
      <c r="BB959" t="s">
        <v>2976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str">
        <f>VLOOKUP(H959,Sheet2!$A$1:$B$270,2,FALSE)</f>
        <v>MADURA</v>
      </c>
    </row>
    <row r="960" spans="1:61">
      <c r="A960">
        <v>1130</v>
      </c>
      <c r="B960">
        <v>1002569384</v>
      </c>
      <c r="C960">
        <v>3</v>
      </c>
      <c r="D960" t="s">
        <v>45</v>
      </c>
      <c r="E960">
        <v>5</v>
      </c>
      <c r="F960" t="s">
        <v>210</v>
      </c>
      <c r="G960" t="s">
        <v>110</v>
      </c>
      <c r="H960" t="s">
        <v>238</v>
      </c>
      <c r="I960" t="s">
        <v>212</v>
      </c>
      <c r="J960" t="s">
        <v>213</v>
      </c>
      <c r="K960" t="s">
        <v>149</v>
      </c>
      <c r="L960" t="s">
        <v>214</v>
      </c>
      <c r="M960" t="s">
        <v>2160</v>
      </c>
      <c r="N960" t="s">
        <v>215</v>
      </c>
      <c r="O960" s="57">
        <v>46268.477037037039</v>
      </c>
      <c r="P960" s="57">
        <v>46271.428171296298</v>
      </c>
      <c r="Q960">
        <v>69382997</v>
      </c>
      <c r="S960">
        <v>172616790327</v>
      </c>
      <c r="T960" t="s">
        <v>2379</v>
      </c>
      <c r="U960" t="s">
        <v>2380</v>
      </c>
      <c r="V960" t="s">
        <v>2381</v>
      </c>
      <c r="Z960">
        <v>118.6881369</v>
      </c>
      <c r="AA960">
        <v>-8.6692494</v>
      </c>
      <c r="AB960" t="s">
        <v>2382</v>
      </c>
      <c r="AC960" t="s">
        <v>216</v>
      </c>
      <c r="AL960" t="s">
        <v>217</v>
      </c>
      <c r="AM960" t="s">
        <v>2245</v>
      </c>
      <c r="AN960" t="s">
        <v>6</v>
      </c>
      <c r="AO960" s="57">
        <v>46090.486041666663</v>
      </c>
      <c r="AP960" s="57">
        <v>46270.333333333336</v>
      </c>
      <c r="AQ960" t="s">
        <v>2161</v>
      </c>
      <c r="AR960" t="s">
        <v>14</v>
      </c>
      <c r="AS960" t="s">
        <v>914</v>
      </c>
      <c r="AT960" t="s">
        <v>230</v>
      </c>
      <c r="AV960" t="s">
        <v>5617</v>
      </c>
      <c r="AW960" t="s">
        <v>537</v>
      </c>
      <c r="AX960" t="s">
        <v>222</v>
      </c>
      <c r="BA960" s="57">
        <v>46270.333333333336</v>
      </c>
      <c r="BB960" t="s">
        <v>2245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str">
        <f>VLOOKUP(H960,Sheet2!$A$1:$B$270,2,FALSE)</f>
        <v>BIMA</v>
      </c>
    </row>
    <row r="961" spans="1:61">
      <c r="A961">
        <v>1131</v>
      </c>
      <c r="B961">
        <v>1002570023</v>
      </c>
      <c r="C961">
        <v>3</v>
      </c>
      <c r="D961" t="s">
        <v>59</v>
      </c>
      <c r="E961">
        <v>4</v>
      </c>
      <c r="F961" t="s">
        <v>549</v>
      </c>
      <c r="G961" t="s">
        <v>582</v>
      </c>
      <c r="H961" t="s">
        <v>835</v>
      </c>
      <c r="I961" t="s">
        <v>212</v>
      </c>
      <c r="J961" t="s">
        <v>213</v>
      </c>
      <c r="K961" t="s">
        <v>149</v>
      </c>
      <c r="M961" t="s">
        <v>2160</v>
      </c>
      <c r="N961" t="s">
        <v>215</v>
      </c>
      <c r="O961" s="57">
        <v>46268.611620370371</v>
      </c>
      <c r="P961" s="57">
        <v>46269.63821759259</v>
      </c>
      <c r="Q961">
        <v>69383218</v>
      </c>
      <c r="S961">
        <v>146113147323</v>
      </c>
      <c r="T961" t="s">
        <v>2388</v>
      </c>
      <c r="U961" t="s">
        <v>2389</v>
      </c>
      <c r="V961" t="s">
        <v>2390</v>
      </c>
      <c r="Z961">
        <v>110.35731180000001</v>
      </c>
      <c r="AA961">
        <v>-7.7912204000000003</v>
      </c>
      <c r="AB961" t="s">
        <v>2391</v>
      </c>
      <c r="AC961" t="s">
        <v>225</v>
      </c>
      <c r="AL961" t="s">
        <v>217</v>
      </c>
      <c r="AM961" t="s">
        <v>2392</v>
      </c>
      <c r="AN961" t="s">
        <v>6</v>
      </c>
      <c r="AO961" s="57">
        <v>46090.621493055558</v>
      </c>
      <c r="AP961" s="57">
        <v>46269.541666666664</v>
      </c>
      <c r="AQ961" t="s">
        <v>2158</v>
      </c>
      <c r="AR961" t="s">
        <v>14</v>
      </c>
      <c r="AS961" t="s">
        <v>219</v>
      </c>
      <c r="AT961" t="s">
        <v>230</v>
      </c>
      <c r="AV961" t="s">
        <v>5618</v>
      </c>
      <c r="AW961" t="s">
        <v>545</v>
      </c>
      <c r="AX961" t="s">
        <v>222</v>
      </c>
      <c r="BA961" s="57">
        <v>46269.541666666664</v>
      </c>
      <c r="BB961" t="s">
        <v>2392</v>
      </c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:61">
      <c r="A962">
        <v>1132</v>
      </c>
      <c r="B962">
        <v>1002570051</v>
      </c>
      <c r="C962">
        <v>3</v>
      </c>
      <c r="D962" t="s">
        <v>45</v>
      </c>
      <c r="E962">
        <v>5</v>
      </c>
      <c r="F962" t="s">
        <v>210</v>
      </c>
      <c r="G962" t="s">
        <v>112</v>
      </c>
      <c r="H962" t="s">
        <v>243</v>
      </c>
      <c r="I962" t="s">
        <v>212</v>
      </c>
      <c r="J962" t="s">
        <v>213</v>
      </c>
      <c r="K962" t="s">
        <v>149</v>
      </c>
      <c r="L962" t="s">
        <v>214</v>
      </c>
      <c r="M962" t="s">
        <v>2160</v>
      </c>
      <c r="N962" t="s">
        <v>215</v>
      </c>
      <c r="O962" s="57">
        <v>46268.614537037036</v>
      </c>
      <c r="P962" s="57">
        <v>46272.485902777778</v>
      </c>
      <c r="Q962">
        <v>69383223</v>
      </c>
      <c r="S962">
        <v>172605804358</v>
      </c>
      <c r="T962" t="s">
        <v>2393</v>
      </c>
      <c r="U962" t="s">
        <v>2394</v>
      </c>
      <c r="V962" t="s">
        <v>2395</v>
      </c>
      <c r="Z962">
        <v>116.1464021</v>
      </c>
      <c r="AA962">
        <v>-8.5756690999999901</v>
      </c>
      <c r="AB962" t="s">
        <v>2396</v>
      </c>
      <c r="AC962" t="s">
        <v>216</v>
      </c>
      <c r="AL962" t="s">
        <v>217</v>
      </c>
      <c r="AM962" t="s">
        <v>2397</v>
      </c>
      <c r="AN962" t="s">
        <v>6</v>
      </c>
      <c r="AO962" s="57">
        <v>46090.621493055558</v>
      </c>
      <c r="AP962" s="57">
        <v>46269.625</v>
      </c>
      <c r="AQ962" t="s">
        <v>2158</v>
      </c>
      <c r="AR962" t="s">
        <v>14</v>
      </c>
      <c r="AS962" t="s">
        <v>219</v>
      </c>
      <c r="AT962" t="s">
        <v>230</v>
      </c>
      <c r="AV962" t="s">
        <v>5619</v>
      </c>
      <c r="AW962" t="s">
        <v>885</v>
      </c>
      <c r="AX962" t="s">
        <v>222</v>
      </c>
      <c r="BA962" s="57">
        <v>46269.625</v>
      </c>
      <c r="BB962" t="s">
        <v>2397</v>
      </c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str">
        <f>VLOOKUP(H962,Sheet2!$A$1:$B$270,2,FALSE)</f>
        <v>MATARAM</v>
      </c>
    </row>
    <row r="963" spans="1:61">
      <c r="A963">
        <v>1134</v>
      </c>
      <c r="B963">
        <v>1002569065</v>
      </c>
      <c r="C963">
        <v>3</v>
      </c>
      <c r="D963" t="s">
        <v>49</v>
      </c>
      <c r="E963">
        <v>4</v>
      </c>
      <c r="F963" t="s">
        <v>250</v>
      </c>
      <c r="G963" t="s">
        <v>539</v>
      </c>
      <c r="H963" t="s">
        <v>2907</v>
      </c>
      <c r="I963" t="s">
        <v>212</v>
      </c>
      <c r="J963" t="s">
        <v>213</v>
      </c>
      <c r="K963" t="s">
        <v>149</v>
      </c>
      <c r="L963" t="s">
        <v>214</v>
      </c>
      <c r="M963" t="s">
        <v>2160</v>
      </c>
      <c r="N963" t="s">
        <v>215</v>
      </c>
      <c r="O963" s="57">
        <v>46268.419409722221</v>
      </c>
      <c r="P963" s="57">
        <v>46272.487199074072</v>
      </c>
      <c r="Q963">
        <v>69382886</v>
      </c>
      <c r="S963">
        <v>146284108500</v>
      </c>
      <c r="T963" t="s">
        <v>2908</v>
      </c>
      <c r="U963" t="s">
        <v>2909</v>
      </c>
      <c r="V963" t="s">
        <v>2910</v>
      </c>
      <c r="Z963">
        <v>109.027522</v>
      </c>
      <c r="AA963">
        <v>-6.9091820000000004</v>
      </c>
      <c r="AB963" t="s">
        <v>2911</v>
      </c>
      <c r="AC963" t="s">
        <v>236</v>
      </c>
      <c r="AL963" t="s">
        <v>217</v>
      </c>
      <c r="AM963" t="s">
        <v>2716</v>
      </c>
      <c r="AN963" t="s">
        <v>6</v>
      </c>
      <c r="AO963" s="57">
        <v>46090.423622685186</v>
      </c>
      <c r="AP963" s="57">
        <v>46269.333333333336</v>
      </c>
      <c r="AR963" t="s">
        <v>14</v>
      </c>
      <c r="AS963" t="s">
        <v>219</v>
      </c>
      <c r="AT963" t="s">
        <v>230</v>
      </c>
      <c r="AV963" t="s">
        <v>5620</v>
      </c>
      <c r="AW963" t="s">
        <v>885</v>
      </c>
      <c r="AX963" t="s">
        <v>222</v>
      </c>
      <c r="BA963" s="57">
        <v>46269.333333333336</v>
      </c>
      <c r="BB963" t="s">
        <v>2716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:61">
      <c r="A964">
        <v>1135</v>
      </c>
      <c r="B964">
        <v>1002569090</v>
      </c>
      <c r="C964">
        <v>3</v>
      </c>
      <c r="D964" t="s">
        <v>38</v>
      </c>
      <c r="E964">
        <v>5</v>
      </c>
      <c r="F964" t="s">
        <v>90</v>
      </c>
      <c r="G964" t="s">
        <v>88</v>
      </c>
      <c r="H964" t="s">
        <v>426</v>
      </c>
      <c r="I964" t="s">
        <v>212</v>
      </c>
      <c r="J964" t="s">
        <v>213</v>
      </c>
      <c r="K964" t="s">
        <v>149</v>
      </c>
      <c r="L964" t="s">
        <v>214</v>
      </c>
      <c r="M964" t="s">
        <v>2160</v>
      </c>
      <c r="N964" t="s">
        <v>215</v>
      </c>
      <c r="O964" s="57">
        <v>46268.42287037037</v>
      </c>
      <c r="P964" s="57">
        <v>46272.487303240741</v>
      </c>
      <c r="Q964">
        <v>69382891</v>
      </c>
      <c r="S964">
        <v>152730235562</v>
      </c>
      <c r="T964" t="s">
        <v>2660</v>
      </c>
      <c r="U964" t="s">
        <v>2661</v>
      </c>
      <c r="V964" t="s">
        <v>2662</v>
      </c>
      <c r="Z964">
        <v>112.169436670564</v>
      </c>
      <c r="AA964">
        <v>-8.0990096680674206</v>
      </c>
      <c r="AB964" t="s">
        <v>2663</v>
      </c>
      <c r="AC964" t="s">
        <v>236</v>
      </c>
      <c r="AL964" t="s">
        <v>217</v>
      </c>
      <c r="AM964" t="s">
        <v>2664</v>
      </c>
      <c r="AN964" t="s">
        <v>6</v>
      </c>
      <c r="AO964" s="57">
        <v>46090.423622685186</v>
      </c>
      <c r="AP964" s="57">
        <v>46269.333333333336</v>
      </c>
      <c r="AR964" t="s">
        <v>14</v>
      </c>
      <c r="AS964" t="s">
        <v>219</v>
      </c>
      <c r="AT964" t="s">
        <v>230</v>
      </c>
      <c r="AV964" t="s">
        <v>5621</v>
      </c>
      <c r="AW964" t="s">
        <v>885</v>
      </c>
      <c r="AX964" t="s">
        <v>222</v>
      </c>
      <c r="BA964" s="57">
        <v>46269.333333333336</v>
      </c>
      <c r="BB964" t="s">
        <v>2664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BLITAR</v>
      </c>
    </row>
    <row r="965" spans="1:61">
      <c r="A965">
        <v>1136</v>
      </c>
      <c r="B965">
        <v>1002569528</v>
      </c>
      <c r="C965">
        <v>3</v>
      </c>
      <c r="D965" t="s">
        <v>59</v>
      </c>
      <c r="E965">
        <v>4</v>
      </c>
      <c r="F965" t="s">
        <v>549</v>
      </c>
      <c r="G965" t="s">
        <v>1694</v>
      </c>
      <c r="H965" t="s">
        <v>2003</v>
      </c>
      <c r="I965" t="s">
        <v>212</v>
      </c>
      <c r="J965" t="s">
        <v>213</v>
      </c>
      <c r="K965" t="s">
        <v>149</v>
      </c>
      <c r="L965" t="s">
        <v>214</v>
      </c>
      <c r="M965" t="s">
        <v>2160</v>
      </c>
      <c r="N965" t="s">
        <v>215</v>
      </c>
      <c r="O965" s="57">
        <v>46268.4999537037</v>
      </c>
      <c r="P965" s="57">
        <v>46270.513958333337</v>
      </c>
      <c r="Q965">
        <v>69383057</v>
      </c>
      <c r="S965">
        <v>146144118737</v>
      </c>
      <c r="T965" t="s">
        <v>2417</v>
      </c>
      <c r="U965" t="s">
        <v>2418</v>
      </c>
      <c r="V965" t="s">
        <v>2419</v>
      </c>
      <c r="Z965">
        <v>110.42171999999999</v>
      </c>
      <c r="AA965">
        <v>-7.6650299999999998</v>
      </c>
      <c r="AB965" t="s">
        <v>2420</v>
      </c>
      <c r="AC965" t="s">
        <v>236</v>
      </c>
      <c r="AL965" t="s">
        <v>217</v>
      </c>
      <c r="AM965" t="s">
        <v>2263</v>
      </c>
      <c r="AN965" t="s">
        <v>6</v>
      </c>
      <c r="AO965" s="57">
        <v>46090.506990740738</v>
      </c>
      <c r="AP965" s="57">
        <v>46269.625</v>
      </c>
      <c r="AQ965" t="s">
        <v>2161</v>
      </c>
      <c r="AR965" t="s">
        <v>14</v>
      </c>
      <c r="AS965" t="s">
        <v>219</v>
      </c>
      <c r="AT965" t="s">
        <v>230</v>
      </c>
      <c r="AV965" t="s">
        <v>5622</v>
      </c>
      <c r="AW965" t="s">
        <v>881</v>
      </c>
      <c r="AX965" t="s">
        <v>222</v>
      </c>
      <c r="BA965" s="57">
        <v>46269.625</v>
      </c>
      <c r="BB965" t="s">
        <v>2263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:61">
      <c r="A966">
        <v>1137</v>
      </c>
      <c r="B966">
        <v>1002569527</v>
      </c>
      <c r="C966">
        <v>3</v>
      </c>
      <c r="D966" t="s">
        <v>55</v>
      </c>
      <c r="E966">
        <v>5</v>
      </c>
      <c r="F966" t="s">
        <v>261</v>
      </c>
      <c r="G966" t="s">
        <v>122</v>
      </c>
      <c r="H966" t="s">
        <v>347</v>
      </c>
      <c r="I966" t="s">
        <v>212</v>
      </c>
      <c r="J966" t="s">
        <v>213</v>
      </c>
      <c r="K966" t="s">
        <v>149</v>
      </c>
      <c r="L966" t="s">
        <v>214</v>
      </c>
      <c r="M966" t="s">
        <v>2160</v>
      </c>
      <c r="N966" t="s">
        <v>215</v>
      </c>
      <c r="O966" s="57">
        <v>46268.4999537037</v>
      </c>
      <c r="P966" s="57">
        <v>46269.724062499998</v>
      </c>
      <c r="Q966">
        <v>69383055</v>
      </c>
      <c r="S966">
        <v>152421262602</v>
      </c>
      <c r="T966" t="s">
        <v>2421</v>
      </c>
      <c r="U966" t="s">
        <v>2422</v>
      </c>
      <c r="V966" t="s">
        <v>2423</v>
      </c>
      <c r="Z966">
        <v>112.63666600000001</v>
      </c>
      <c r="AA966">
        <v>-7.2026250000000003</v>
      </c>
      <c r="AB966" t="s">
        <v>2424</v>
      </c>
      <c r="AC966" t="s">
        <v>236</v>
      </c>
      <c r="AL966" t="s">
        <v>217</v>
      </c>
      <c r="AM966" t="s">
        <v>2425</v>
      </c>
      <c r="AN966" t="s">
        <v>6</v>
      </c>
      <c r="AO966" s="57">
        <v>46090.506990740738</v>
      </c>
      <c r="AP966" s="57">
        <v>46273.333333333336</v>
      </c>
      <c r="AR966" t="s">
        <v>14</v>
      </c>
      <c r="AS966" t="s">
        <v>122</v>
      </c>
      <c r="AT966" t="s">
        <v>230</v>
      </c>
      <c r="AV966" t="s">
        <v>5623</v>
      </c>
      <c r="AW966" t="s">
        <v>882</v>
      </c>
      <c r="AX966" t="s">
        <v>222</v>
      </c>
      <c r="BA966" s="57">
        <v>46273.333333333336</v>
      </c>
      <c r="BB966" t="s">
        <v>2425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GRESIK</v>
      </c>
    </row>
    <row r="967" spans="1:61">
      <c r="A967">
        <v>1138</v>
      </c>
      <c r="B967">
        <v>1002570640</v>
      </c>
      <c r="C967">
        <v>3</v>
      </c>
      <c r="D967" t="s">
        <v>38</v>
      </c>
      <c r="E967">
        <v>5</v>
      </c>
      <c r="F967" t="s">
        <v>92</v>
      </c>
      <c r="G967" t="s">
        <v>97</v>
      </c>
      <c r="H967" t="s">
        <v>298</v>
      </c>
      <c r="I967" t="s">
        <v>212</v>
      </c>
      <c r="J967" t="s">
        <v>213</v>
      </c>
      <c r="K967" t="s">
        <v>149</v>
      </c>
      <c r="L967" t="s">
        <v>214</v>
      </c>
      <c r="M967" t="s">
        <v>2160</v>
      </c>
      <c r="N967" t="s">
        <v>215</v>
      </c>
      <c r="O967" s="57">
        <v>46268.742314814815</v>
      </c>
      <c r="P967" s="57">
        <v>46271.477175925924</v>
      </c>
      <c r="Q967">
        <v>69383491</v>
      </c>
      <c r="S967">
        <v>152647206519</v>
      </c>
      <c r="T967" t="s">
        <v>2431</v>
      </c>
      <c r="U967" t="s">
        <v>2432</v>
      </c>
      <c r="V967" t="s">
        <v>2433</v>
      </c>
      <c r="Z967">
        <v>111.9426914</v>
      </c>
      <c r="AA967">
        <v>-6.9055726000000002</v>
      </c>
      <c r="AB967" t="s">
        <v>2434</v>
      </c>
      <c r="AC967" t="s">
        <v>216</v>
      </c>
      <c r="AL967" t="s">
        <v>217</v>
      </c>
      <c r="AM967" t="s">
        <v>2342</v>
      </c>
      <c r="AN967" t="s">
        <v>6</v>
      </c>
      <c r="AO967" s="57">
        <v>46090.746493055558</v>
      </c>
      <c r="AP967" s="57">
        <v>46269.625</v>
      </c>
      <c r="AQ967" t="s">
        <v>2180</v>
      </c>
      <c r="AR967" t="s">
        <v>14</v>
      </c>
      <c r="AS967" t="s">
        <v>2435</v>
      </c>
      <c r="AT967" t="s">
        <v>230</v>
      </c>
      <c r="AV967" t="s">
        <v>5624</v>
      </c>
      <c r="AW967" t="s">
        <v>886</v>
      </c>
      <c r="AX967" t="s">
        <v>222</v>
      </c>
      <c r="BA967" s="57">
        <v>46269.625</v>
      </c>
      <c r="BB967" t="s">
        <v>2342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BOJONEGORO</v>
      </c>
    </row>
    <row r="968" spans="1:61">
      <c r="A968">
        <v>1139</v>
      </c>
      <c r="B968">
        <v>1002570642</v>
      </c>
      <c r="C968">
        <v>3</v>
      </c>
      <c r="D968" t="s">
        <v>38</v>
      </c>
      <c r="E968">
        <v>5</v>
      </c>
      <c r="F968" t="s">
        <v>92</v>
      </c>
      <c r="G968" t="s">
        <v>97</v>
      </c>
      <c r="H968" t="s">
        <v>298</v>
      </c>
      <c r="I968" t="s">
        <v>212</v>
      </c>
      <c r="J968" t="s">
        <v>213</v>
      </c>
      <c r="K968" t="s">
        <v>149</v>
      </c>
      <c r="L968" t="s">
        <v>214</v>
      </c>
      <c r="M968" t="s">
        <v>2160</v>
      </c>
      <c r="N968" t="s">
        <v>215</v>
      </c>
      <c r="O968" s="57">
        <v>46268.742314814815</v>
      </c>
      <c r="P968" s="57">
        <v>46271.481400462966</v>
      </c>
      <c r="Q968">
        <v>69383492</v>
      </c>
      <c r="S968">
        <v>152647206520</v>
      </c>
      <c r="T968" t="s">
        <v>2431</v>
      </c>
      <c r="U968" t="s">
        <v>2432</v>
      </c>
      <c r="V968" t="s">
        <v>2436</v>
      </c>
      <c r="Z968">
        <v>111.9426914</v>
      </c>
      <c r="AA968">
        <v>-6.9055726000000002</v>
      </c>
      <c r="AB968" t="s">
        <v>2437</v>
      </c>
      <c r="AC968" t="s">
        <v>216</v>
      </c>
      <c r="AL968" t="s">
        <v>217</v>
      </c>
      <c r="AM968" t="s">
        <v>2342</v>
      </c>
      <c r="AN968" t="s">
        <v>6</v>
      </c>
      <c r="AO968" s="57">
        <v>46090.746493055558</v>
      </c>
      <c r="AP968" s="57">
        <v>46269.625</v>
      </c>
      <c r="AQ968" t="s">
        <v>2180</v>
      </c>
      <c r="AR968" t="s">
        <v>14</v>
      </c>
      <c r="AS968" t="s">
        <v>2435</v>
      </c>
      <c r="AT968" t="s">
        <v>230</v>
      </c>
      <c r="AV968" t="s">
        <v>5625</v>
      </c>
      <c r="AW968" t="s">
        <v>886</v>
      </c>
      <c r="AX968" t="s">
        <v>222</v>
      </c>
      <c r="BA968" s="57">
        <v>46269.625</v>
      </c>
      <c r="BB968" t="s">
        <v>2342</v>
      </c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str">
        <f>VLOOKUP(H968,Sheet2!$A$1:$B$270,2,FALSE)</f>
        <v>BOJONEGORO</v>
      </c>
    </row>
    <row r="969" spans="1:61">
      <c r="A969">
        <v>1140</v>
      </c>
      <c r="B969">
        <v>1002570639</v>
      </c>
      <c r="C969">
        <v>3</v>
      </c>
      <c r="D969" t="s">
        <v>55</v>
      </c>
      <c r="E969">
        <v>5</v>
      </c>
      <c r="F969" t="s">
        <v>261</v>
      </c>
      <c r="G969" t="s">
        <v>128</v>
      </c>
      <c r="H969" t="s">
        <v>270</v>
      </c>
      <c r="I969" t="s">
        <v>212</v>
      </c>
      <c r="J969" t="s">
        <v>213</v>
      </c>
      <c r="K969" t="s">
        <v>149</v>
      </c>
      <c r="L969" t="s">
        <v>214</v>
      </c>
      <c r="M969" t="s">
        <v>2160</v>
      </c>
      <c r="N969" t="s">
        <v>215</v>
      </c>
      <c r="O969" s="57">
        <v>46268.741620370369</v>
      </c>
      <c r="P969" s="57">
        <v>46270.595868055556</v>
      </c>
      <c r="Q969">
        <v>69383489</v>
      </c>
      <c r="S969">
        <v>152418251607</v>
      </c>
      <c r="T969" t="s">
        <v>2438</v>
      </c>
      <c r="U969" t="s">
        <v>2439</v>
      </c>
      <c r="V969" t="s">
        <v>2440</v>
      </c>
      <c r="Z969">
        <v>112.69273750000001</v>
      </c>
      <c r="AA969">
        <v>-7.2608027999999996</v>
      </c>
      <c r="AB969" t="s">
        <v>2441</v>
      </c>
      <c r="AC969" t="s">
        <v>216</v>
      </c>
      <c r="AL969" t="s">
        <v>217</v>
      </c>
      <c r="AM969" t="s">
        <v>2442</v>
      </c>
      <c r="AN969" t="s">
        <v>6</v>
      </c>
      <c r="AO969" s="57">
        <v>46090.746493055558</v>
      </c>
      <c r="AP969" s="57">
        <v>46269.625</v>
      </c>
      <c r="AR969" t="s">
        <v>14</v>
      </c>
      <c r="AS969" t="s">
        <v>271</v>
      </c>
      <c r="AT969" t="s">
        <v>230</v>
      </c>
      <c r="AV969" t="s">
        <v>5626</v>
      </c>
      <c r="AW969" t="s">
        <v>885</v>
      </c>
      <c r="AX969" t="s">
        <v>222</v>
      </c>
      <c r="BA969" s="57">
        <v>46269.625</v>
      </c>
      <c r="BB969" t="s">
        <v>2442</v>
      </c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str">
        <f>VLOOKUP(H969,Sheet2!$A$1:$B$270,2,FALSE)</f>
        <v>SURABAYA UTARA</v>
      </c>
    </row>
    <row r="970" spans="1:61">
      <c r="A970">
        <v>1141</v>
      </c>
      <c r="B970">
        <v>1002570635</v>
      </c>
      <c r="C970">
        <v>3</v>
      </c>
      <c r="D970" t="s">
        <v>38</v>
      </c>
      <c r="E970">
        <v>5</v>
      </c>
      <c r="F970" t="s">
        <v>248</v>
      </c>
      <c r="G970" t="s">
        <v>87</v>
      </c>
      <c r="H970" t="s">
        <v>249</v>
      </c>
      <c r="I970" t="s">
        <v>212</v>
      </c>
      <c r="J970" t="s">
        <v>213</v>
      </c>
      <c r="K970" t="s">
        <v>149</v>
      </c>
      <c r="L970" t="s">
        <v>1751</v>
      </c>
      <c r="M970" t="s">
        <v>2160</v>
      </c>
      <c r="N970" t="s">
        <v>215</v>
      </c>
      <c r="O970" s="57">
        <v>46268.739537037036</v>
      </c>
      <c r="P970" s="57">
        <v>46273.340682870374</v>
      </c>
      <c r="Q970">
        <v>69383505</v>
      </c>
      <c r="R970">
        <v>3414391135</v>
      </c>
      <c r="S970">
        <v>152702232098</v>
      </c>
      <c r="T970" t="s">
        <v>2453</v>
      </c>
      <c r="U970" t="s">
        <v>2454</v>
      </c>
      <c r="V970" t="s">
        <v>2455</v>
      </c>
      <c r="Z970">
        <v>112.6547637</v>
      </c>
      <c r="AA970">
        <v>-7.9317659999999997</v>
      </c>
      <c r="AB970" t="s">
        <v>2456</v>
      </c>
      <c r="AC970" t="s">
        <v>236</v>
      </c>
      <c r="AL970" t="s">
        <v>217</v>
      </c>
      <c r="AM970" t="s">
        <v>2263</v>
      </c>
      <c r="AN970" t="s">
        <v>6</v>
      </c>
      <c r="AO970" s="57">
        <v>46090.746493055558</v>
      </c>
      <c r="AP970" s="57">
        <v>46269.625</v>
      </c>
      <c r="AQ970" t="s">
        <v>2158</v>
      </c>
      <c r="AR970" t="s">
        <v>14</v>
      </c>
      <c r="AS970" t="s">
        <v>2457</v>
      </c>
      <c r="AT970" t="s">
        <v>230</v>
      </c>
      <c r="AV970" t="s">
        <v>5627</v>
      </c>
      <c r="AW970" t="s">
        <v>2458</v>
      </c>
      <c r="AX970" t="s">
        <v>222</v>
      </c>
      <c r="BA970" s="57">
        <v>46269.625</v>
      </c>
      <c r="BB970" t="s">
        <v>2263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BATU</v>
      </c>
    </row>
    <row r="971" spans="1:61">
      <c r="A971">
        <v>1142</v>
      </c>
      <c r="B971">
        <v>1002570621</v>
      </c>
      <c r="C971">
        <v>3</v>
      </c>
      <c r="D971" t="s">
        <v>38</v>
      </c>
      <c r="E971">
        <v>5</v>
      </c>
      <c r="F971" t="s">
        <v>92</v>
      </c>
      <c r="G971" t="s">
        <v>97</v>
      </c>
      <c r="H971" t="s">
        <v>298</v>
      </c>
      <c r="I971" t="s">
        <v>212</v>
      </c>
      <c r="J971" t="s">
        <v>213</v>
      </c>
      <c r="K971" t="s">
        <v>149</v>
      </c>
      <c r="L971" t="s">
        <v>214</v>
      </c>
      <c r="M971" t="s">
        <v>2160</v>
      </c>
      <c r="N971" t="s">
        <v>215</v>
      </c>
      <c r="O971" s="57">
        <v>46268.729814814818</v>
      </c>
      <c r="P971" s="57">
        <v>46271.537997685184</v>
      </c>
      <c r="Q971">
        <v>69383462</v>
      </c>
      <c r="S971">
        <v>152647206518</v>
      </c>
      <c r="T971" t="s">
        <v>2431</v>
      </c>
      <c r="U971" t="s">
        <v>2468</v>
      </c>
      <c r="V971" t="s">
        <v>2469</v>
      </c>
      <c r="Z971">
        <v>111.9426914</v>
      </c>
      <c r="AA971">
        <v>-6.9055726000000002</v>
      </c>
      <c r="AB971" t="s">
        <v>2470</v>
      </c>
      <c r="AC971" t="s">
        <v>216</v>
      </c>
      <c r="AL971" t="s">
        <v>217</v>
      </c>
      <c r="AM971" t="s">
        <v>2263</v>
      </c>
      <c r="AN971" t="s">
        <v>6</v>
      </c>
      <c r="AO971" s="57">
        <v>46090.73605324074</v>
      </c>
      <c r="AP971" s="57">
        <v>46269.625</v>
      </c>
      <c r="AQ971" t="s">
        <v>2180</v>
      </c>
      <c r="AR971" t="s">
        <v>14</v>
      </c>
      <c r="AS971" t="s">
        <v>2435</v>
      </c>
      <c r="AT971" t="s">
        <v>230</v>
      </c>
      <c r="AV971" t="s">
        <v>5628</v>
      </c>
      <c r="AW971" t="s">
        <v>886</v>
      </c>
      <c r="AX971" t="s">
        <v>222</v>
      </c>
      <c r="BA971" s="57">
        <v>46269.625</v>
      </c>
      <c r="BB971" t="s">
        <v>2263</v>
      </c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str">
        <f>VLOOKUP(H971,Sheet2!$A$1:$B$270,2,FALSE)</f>
        <v>BOJONEGORO</v>
      </c>
    </row>
    <row r="972" spans="1:61">
      <c r="A972">
        <v>1143</v>
      </c>
      <c r="B972">
        <v>1002569863</v>
      </c>
      <c r="C972">
        <v>3</v>
      </c>
      <c r="D972" t="s">
        <v>59</v>
      </c>
      <c r="E972">
        <v>4</v>
      </c>
      <c r="F972" t="s">
        <v>223</v>
      </c>
      <c r="G972" t="s">
        <v>223</v>
      </c>
      <c r="H972" t="s">
        <v>2237</v>
      </c>
      <c r="I972" t="s">
        <v>212</v>
      </c>
      <c r="J972" t="s">
        <v>213</v>
      </c>
      <c r="K972" t="s">
        <v>149</v>
      </c>
      <c r="M972" t="s">
        <v>2160</v>
      </c>
      <c r="N972" t="s">
        <v>215</v>
      </c>
      <c r="O972" s="57">
        <v>46268.581018518518</v>
      </c>
      <c r="P972" s="57">
        <v>46274.356180555558</v>
      </c>
      <c r="Q972">
        <v>69383179</v>
      </c>
      <c r="R972">
        <v>2812955228</v>
      </c>
      <c r="S972">
        <v>143374121462</v>
      </c>
      <c r="T972" t="s">
        <v>2238</v>
      </c>
      <c r="U972" t="s">
        <v>2239</v>
      </c>
      <c r="V972" t="s">
        <v>5629</v>
      </c>
      <c r="Z972">
        <v>109.2927423</v>
      </c>
      <c r="AA972">
        <v>-7.4573494</v>
      </c>
      <c r="AB972" t="s">
        <v>2240</v>
      </c>
      <c r="AC972" t="s">
        <v>284</v>
      </c>
      <c r="AL972" t="s">
        <v>217</v>
      </c>
      <c r="AM972" t="s">
        <v>5630</v>
      </c>
      <c r="AN972" t="s">
        <v>6</v>
      </c>
      <c r="AO972" s="57">
        <v>46090.590648148151</v>
      </c>
      <c r="AP972" s="57">
        <v>46276.625</v>
      </c>
      <c r="AQ972" t="s">
        <v>2158</v>
      </c>
      <c r="AR972" t="s">
        <v>14</v>
      </c>
      <c r="AS972" t="s">
        <v>219</v>
      </c>
      <c r="AT972" t="s">
        <v>230</v>
      </c>
      <c r="AV972" t="s">
        <v>5631</v>
      </c>
      <c r="AW972" t="s">
        <v>1671</v>
      </c>
      <c r="AX972" t="s">
        <v>222</v>
      </c>
      <c r="BA972" s="57">
        <v>46276.625</v>
      </c>
      <c r="BB972" t="s">
        <v>5630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:61">
      <c r="A973">
        <v>1144</v>
      </c>
      <c r="B973">
        <v>1002569885</v>
      </c>
      <c r="C973">
        <v>3</v>
      </c>
      <c r="D973" t="s">
        <v>51</v>
      </c>
      <c r="E973">
        <v>4</v>
      </c>
      <c r="F973" t="s">
        <v>234</v>
      </c>
      <c r="G973" t="s">
        <v>562</v>
      </c>
      <c r="H973" t="s">
        <v>2488</v>
      </c>
      <c r="I973" t="s">
        <v>212</v>
      </c>
      <c r="J973" t="s">
        <v>213</v>
      </c>
      <c r="K973" t="s">
        <v>149</v>
      </c>
      <c r="L973" t="s">
        <v>214</v>
      </c>
      <c r="M973" t="s">
        <v>2160</v>
      </c>
      <c r="N973" t="s">
        <v>215</v>
      </c>
      <c r="O973" s="57">
        <v>46268.583993055552</v>
      </c>
      <c r="P973" s="57">
        <v>46272.445011574076</v>
      </c>
      <c r="Q973">
        <v>69383202</v>
      </c>
      <c r="S973">
        <v>146528600657</v>
      </c>
      <c r="T973" t="s">
        <v>2489</v>
      </c>
      <c r="U973" t="s">
        <v>2490</v>
      </c>
      <c r="V973" t="s">
        <v>2491</v>
      </c>
      <c r="Z973">
        <v>110.73686499999999</v>
      </c>
      <c r="AA973">
        <v>-7.5595179999999997</v>
      </c>
      <c r="AB973" t="s">
        <v>2492</v>
      </c>
      <c r="AC973" t="s">
        <v>236</v>
      </c>
      <c r="AL973" t="s">
        <v>217</v>
      </c>
      <c r="AM973" t="s">
        <v>2493</v>
      </c>
      <c r="AN973" t="s">
        <v>6</v>
      </c>
      <c r="AO973" s="57">
        <v>46090.590648148151</v>
      </c>
      <c r="AP973" s="57">
        <v>46269.541666666664</v>
      </c>
      <c r="AQ973" t="s">
        <v>2161</v>
      </c>
      <c r="AR973" t="s">
        <v>14</v>
      </c>
      <c r="AS973" t="s">
        <v>2494</v>
      </c>
      <c r="AT973" t="s">
        <v>230</v>
      </c>
      <c r="AV973" t="s">
        <v>5632</v>
      </c>
      <c r="AW973" t="s">
        <v>920</v>
      </c>
      <c r="AX973" t="s">
        <v>222</v>
      </c>
      <c r="BA973" s="57">
        <v>46269.541666666664</v>
      </c>
      <c r="BB973" t="s">
        <v>2493</v>
      </c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:61">
      <c r="A974">
        <v>1145</v>
      </c>
      <c r="B974">
        <v>1002570651</v>
      </c>
      <c r="C974">
        <v>3</v>
      </c>
      <c r="D974" t="s">
        <v>59</v>
      </c>
      <c r="E974">
        <v>4</v>
      </c>
      <c r="F974" t="s">
        <v>549</v>
      </c>
      <c r="G974" t="s">
        <v>1694</v>
      </c>
      <c r="H974" t="s">
        <v>2003</v>
      </c>
      <c r="I974" t="s">
        <v>212</v>
      </c>
      <c r="J974" t="s">
        <v>213</v>
      </c>
      <c r="K974" t="s">
        <v>149</v>
      </c>
      <c r="L974" t="s">
        <v>214</v>
      </c>
      <c r="M974" t="s">
        <v>2160</v>
      </c>
      <c r="N974" t="s">
        <v>215</v>
      </c>
      <c r="O974" s="57">
        <v>46268.758287037039</v>
      </c>
      <c r="P974" s="57">
        <v>46271.428379629629</v>
      </c>
      <c r="Q974">
        <v>69383494</v>
      </c>
      <c r="S974">
        <v>146144118739</v>
      </c>
      <c r="T974" t="s">
        <v>1564</v>
      </c>
      <c r="U974" t="s">
        <v>2495</v>
      </c>
      <c r="V974" t="s">
        <v>2496</v>
      </c>
      <c r="Z974">
        <v>110.41874989999999</v>
      </c>
      <c r="AA974">
        <v>-7.6865252999999996</v>
      </c>
      <c r="AB974" t="s">
        <v>2497</v>
      </c>
      <c r="AC974" t="s">
        <v>236</v>
      </c>
      <c r="AL974" t="s">
        <v>217</v>
      </c>
      <c r="AM974" t="s">
        <v>2245</v>
      </c>
      <c r="AN974" t="s">
        <v>6</v>
      </c>
      <c r="AO974" s="57">
        <v>46090.767534722225</v>
      </c>
      <c r="AP974" s="57">
        <v>46270.333333333336</v>
      </c>
      <c r="AQ974" t="s">
        <v>2161</v>
      </c>
      <c r="AR974" t="s">
        <v>14</v>
      </c>
      <c r="AS974" t="s">
        <v>219</v>
      </c>
      <c r="AT974" t="s">
        <v>344</v>
      </c>
      <c r="AV974" t="s">
        <v>5633</v>
      </c>
      <c r="AW974" t="s">
        <v>2498</v>
      </c>
      <c r="AX974" t="s">
        <v>222</v>
      </c>
      <c r="BA974" s="57">
        <v>46270.333333333336</v>
      </c>
      <c r="BB974" t="s">
        <v>2245</v>
      </c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:61">
      <c r="A975">
        <v>1146</v>
      </c>
      <c r="B975">
        <v>1002569589</v>
      </c>
      <c r="C975">
        <v>3</v>
      </c>
      <c r="D975" t="s">
        <v>42</v>
      </c>
      <c r="E975">
        <v>5</v>
      </c>
      <c r="F975" t="s">
        <v>102</v>
      </c>
      <c r="G975" t="s">
        <v>102</v>
      </c>
      <c r="H975" t="s">
        <v>494</v>
      </c>
      <c r="I975" t="s">
        <v>212</v>
      </c>
      <c r="J975" t="s">
        <v>213</v>
      </c>
      <c r="K975" t="s">
        <v>149</v>
      </c>
      <c r="L975" t="s">
        <v>214</v>
      </c>
      <c r="M975" t="s">
        <v>2160</v>
      </c>
      <c r="N975" t="s">
        <v>215</v>
      </c>
      <c r="O975" s="57">
        <v>46268.520787037036</v>
      </c>
      <c r="P975" s="57">
        <v>46272.40048611111</v>
      </c>
      <c r="Q975">
        <v>69383077</v>
      </c>
      <c r="S975">
        <v>152515203045</v>
      </c>
      <c r="T975" t="s">
        <v>2508</v>
      </c>
      <c r="U975" t="s">
        <v>2509</v>
      </c>
      <c r="V975" t="s">
        <v>2510</v>
      </c>
      <c r="Z975">
        <v>113.473223447799</v>
      </c>
      <c r="AA975">
        <v>-8.3697605823139192</v>
      </c>
      <c r="AB975" t="s">
        <v>2511</v>
      </c>
      <c r="AC975" t="s">
        <v>216</v>
      </c>
      <c r="AL975" t="s">
        <v>217</v>
      </c>
      <c r="AM975" t="s">
        <v>2512</v>
      </c>
      <c r="AN975" t="s">
        <v>6</v>
      </c>
      <c r="AO975" s="57">
        <v>46090.52783564815</v>
      </c>
      <c r="AP975" s="57">
        <v>46269.541666666664</v>
      </c>
      <c r="AQ975" t="s">
        <v>2180</v>
      </c>
      <c r="AR975" t="s">
        <v>14</v>
      </c>
      <c r="AS975" t="s">
        <v>2513</v>
      </c>
      <c r="AT975" t="s">
        <v>230</v>
      </c>
      <c r="AV975" t="s">
        <v>5634</v>
      </c>
      <c r="AW975" t="s">
        <v>885</v>
      </c>
      <c r="AX975" t="s">
        <v>222</v>
      </c>
      <c r="BA975" s="57">
        <v>46269.541666666664</v>
      </c>
      <c r="BB975" t="s">
        <v>2512</v>
      </c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str">
        <f>VLOOKUP(H975,Sheet2!$A$1:$B$270,2,FALSE)</f>
        <v>JEMBER</v>
      </c>
    </row>
    <row r="976" spans="1:61">
      <c r="A976">
        <v>1147</v>
      </c>
      <c r="B976">
        <v>1002570443</v>
      </c>
      <c r="C976">
        <v>3</v>
      </c>
      <c r="D976" t="s">
        <v>51</v>
      </c>
      <c r="E976">
        <v>4</v>
      </c>
      <c r="F976" t="s">
        <v>234</v>
      </c>
      <c r="G976" t="s">
        <v>2561</v>
      </c>
      <c r="H976" t="s">
        <v>2562</v>
      </c>
      <c r="I976" t="s">
        <v>212</v>
      </c>
      <c r="J976" t="s">
        <v>213</v>
      </c>
      <c r="K976" t="s">
        <v>149</v>
      </c>
      <c r="L976" t="s">
        <v>214</v>
      </c>
      <c r="M976" t="s">
        <v>2160</v>
      </c>
      <c r="N976" t="s">
        <v>215</v>
      </c>
      <c r="O976" s="57">
        <v>46268.681898148148</v>
      </c>
      <c r="P976" s="57">
        <v>46270.468402777777</v>
      </c>
      <c r="Q976">
        <v>69383380</v>
      </c>
      <c r="S976">
        <v>142567104655</v>
      </c>
      <c r="T976" t="s">
        <v>2563</v>
      </c>
      <c r="U976" t="s">
        <v>2564</v>
      </c>
      <c r="V976" t="s">
        <v>2565</v>
      </c>
      <c r="Z976">
        <v>110.959109</v>
      </c>
      <c r="AA976">
        <v>-7.584168</v>
      </c>
      <c r="AB976" t="s">
        <v>2566</v>
      </c>
      <c r="AC976" t="s">
        <v>236</v>
      </c>
      <c r="AL976" t="s">
        <v>217</v>
      </c>
      <c r="AM976" t="s">
        <v>2567</v>
      </c>
      <c r="AN976" t="s">
        <v>6</v>
      </c>
      <c r="AO976" s="57">
        <v>46090.684282407405</v>
      </c>
      <c r="AP976" s="57">
        <v>46269.541666666664</v>
      </c>
      <c r="AQ976" t="s">
        <v>2180</v>
      </c>
      <c r="AR976" t="s">
        <v>14</v>
      </c>
      <c r="AS976" t="s">
        <v>2568</v>
      </c>
      <c r="AT976" t="s">
        <v>230</v>
      </c>
      <c r="AV976" t="s">
        <v>5635</v>
      </c>
      <c r="AW976" t="s">
        <v>882</v>
      </c>
      <c r="AX976" t="s">
        <v>222</v>
      </c>
      <c r="BA976" s="57">
        <v>46269.541666666664</v>
      </c>
      <c r="BB976" t="s">
        <v>2567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:61">
      <c r="A977">
        <v>1148</v>
      </c>
      <c r="B977">
        <v>1002569674</v>
      </c>
      <c r="C977">
        <v>3</v>
      </c>
      <c r="D977" t="s">
        <v>55</v>
      </c>
      <c r="E977">
        <v>5</v>
      </c>
      <c r="F977" t="s">
        <v>261</v>
      </c>
      <c r="G977" t="s">
        <v>122</v>
      </c>
      <c r="H977" t="s">
        <v>291</v>
      </c>
      <c r="I977" t="s">
        <v>212</v>
      </c>
      <c r="J977" t="s">
        <v>213</v>
      </c>
      <c r="K977" t="s">
        <v>149</v>
      </c>
      <c r="L977" t="s">
        <v>214</v>
      </c>
      <c r="M977" t="s">
        <v>2160</v>
      </c>
      <c r="N977" t="s">
        <v>215</v>
      </c>
      <c r="O977" s="57">
        <v>46268.544409722221</v>
      </c>
      <c r="P977" s="57">
        <v>46272.613217592596</v>
      </c>
      <c r="Q977">
        <v>69383139</v>
      </c>
      <c r="S977">
        <v>152446246146</v>
      </c>
      <c r="T977" t="s">
        <v>2584</v>
      </c>
      <c r="U977" t="s">
        <v>2585</v>
      </c>
      <c r="V977" t="s">
        <v>2586</v>
      </c>
      <c r="Z977">
        <v>112.573114335536</v>
      </c>
      <c r="AA977">
        <v>-7.2489301902842103</v>
      </c>
      <c r="AB977" t="s">
        <v>2587</v>
      </c>
      <c r="AC977" t="s">
        <v>216</v>
      </c>
      <c r="AL977" t="s">
        <v>217</v>
      </c>
      <c r="AM977" t="s">
        <v>2588</v>
      </c>
      <c r="AN977" t="s">
        <v>6</v>
      </c>
      <c r="AO977" s="57">
        <v>46090.549004629633</v>
      </c>
      <c r="AP977" s="57">
        <v>46271.458333333336</v>
      </c>
      <c r="AQ977" t="s">
        <v>2180</v>
      </c>
      <c r="AR977" t="s">
        <v>14</v>
      </c>
      <c r="AS977" t="s">
        <v>1764</v>
      </c>
      <c r="AT977" t="s">
        <v>230</v>
      </c>
      <c r="AV977" t="s">
        <v>5636</v>
      </c>
      <c r="AW977" t="s">
        <v>889</v>
      </c>
      <c r="AX977" t="s">
        <v>222</v>
      </c>
      <c r="BA977" s="57">
        <v>46271.458333333336</v>
      </c>
      <c r="BB977" t="s">
        <v>2588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str">
        <f>VLOOKUP(H977,Sheet2!$A$1:$B$270,2,FALSE)</f>
        <v>GRESIK</v>
      </c>
    </row>
    <row r="978" spans="1:61">
      <c r="A978">
        <v>1149</v>
      </c>
      <c r="B978">
        <v>1002569668</v>
      </c>
      <c r="C978">
        <v>3</v>
      </c>
      <c r="D978" t="s">
        <v>55</v>
      </c>
      <c r="E978">
        <v>5</v>
      </c>
      <c r="F978" t="s">
        <v>261</v>
      </c>
      <c r="G978" t="s">
        <v>122</v>
      </c>
      <c r="H978" t="s">
        <v>347</v>
      </c>
      <c r="I978" t="s">
        <v>212</v>
      </c>
      <c r="J978" t="s">
        <v>213</v>
      </c>
      <c r="K978" t="s">
        <v>149</v>
      </c>
      <c r="L978" t="s">
        <v>214</v>
      </c>
      <c r="M978" t="s">
        <v>2160</v>
      </c>
      <c r="N978" t="s">
        <v>215</v>
      </c>
      <c r="O978" s="57">
        <v>46268.542326388888</v>
      </c>
      <c r="P978" s="57">
        <v>46270.606574074074</v>
      </c>
      <c r="Q978">
        <v>69383137</v>
      </c>
      <c r="S978">
        <v>152421262603</v>
      </c>
      <c r="T978" t="s">
        <v>2589</v>
      </c>
      <c r="U978" t="s">
        <v>2590</v>
      </c>
      <c r="V978" t="s">
        <v>2591</v>
      </c>
      <c r="Z978">
        <v>112.64590560000001</v>
      </c>
      <c r="AA978">
        <v>-7.1783976000000003</v>
      </c>
      <c r="AB978" t="s">
        <v>2592</v>
      </c>
      <c r="AC978" t="s">
        <v>216</v>
      </c>
      <c r="AL978" t="s">
        <v>217</v>
      </c>
      <c r="AM978" t="s">
        <v>2593</v>
      </c>
      <c r="AN978" t="s">
        <v>6</v>
      </c>
      <c r="AO978" s="57">
        <v>46090.549004629633</v>
      </c>
      <c r="AP978" s="57">
        <v>46269.458333333336</v>
      </c>
      <c r="AQ978" t="s">
        <v>2158</v>
      </c>
      <c r="AR978" t="s">
        <v>14</v>
      </c>
      <c r="AS978" t="s">
        <v>122</v>
      </c>
      <c r="AT978" t="s">
        <v>230</v>
      </c>
      <c r="AV978" t="s">
        <v>5637</v>
      </c>
      <c r="AW978" t="s">
        <v>883</v>
      </c>
      <c r="AX978" t="s">
        <v>222</v>
      </c>
      <c r="BA978" s="57">
        <v>46269.458333333336</v>
      </c>
      <c r="BB978" t="s">
        <v>2593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GRESIK</v>
      </c>
    </row>
    <row r="979" spans="1:61">
      <c r="A979">
        <v>1150</v>
      </c>
      <c r="B979">
        <v>1002568671</v>
      </c>
      <c r="C979">
        <v>3</v>
      </c>
      <c r="D979" t="s">
        <v>59</v>
      </c>
      <c r="E979">
        <v>4</v>
      </c>
      <c r="F979" t="s">
        <v>223</v>
      </c>
      <c r="G979" t="s">
        <v>223</v>
      </c>
      <c r="H979" t="s">
        <v>827</v>
      </c>
      <c r="I979" t="s">
        <v>212</v>
      </c>
      <c r="J979" t="s">
        <v>213</v>
      </c>
      <c r="K979" t="s">
        <v>149</v>
      </c>
      <c r="L979" t="s">
        <v>214</v>
      </c>
      <c r="M979" t="s">
        <v>2160</v>
      </c>
      <c r="N979" t="s">
        <v>215</v>
      </c>
      <c r="O979" s="57">
        <v>46268.340231481481</v>
      </c>
      <c r="P979" s="57">
        <v>46270.639641203707</v>
      </c>
      <c r="Q979">
        <v>69382255</v>
      </c>
      <c r="S979">
        <v>146303629014</v>
      </c>
      <c r="T979" t="s">
        <v>2991</v>
      </c>
      <c r="U979" t="s">
        <v>2992</v>
      </c>
      <c r="V979" t="s">
        <v>2993</v>
      </c>
      <c r="Z979">
        <v>109.234533</v>
      </c>
      <c r="AA979">
        <v>-7.4169919999999996</v>
      </c>
      <c r="AB979" t="s">
        <v>2994</v>
      </c>
      <c r="AC979" t="s">
        <v>236</v>
      </c>
      <c r="AL979" t="s">
        <v>217</v>
      </c>
      <c r="AM979" t="s">
        <v>2995</v>
      </c>
      <c r="AN979" t="s">
        <v>6</v>
      </c>
      <c r="AO979" s="57">
        <v>46090.350740740738</v>
      </c>
      <c r="AP979" s="57">
        <v>46269.333333333336</v>
      </c>
      <c r="AR979" t="s">
        <v>14</v>
      </c>
      <c r="AS979" t="s">
        <v>219</v>
      </c>
      <c r="AT979" t="s">
        <v>230</v>
      </c>
      <c r="AV979" t="s">
        <v>5638</v>
      </c>
      <c r="AW979" t="s">
        <v>885</v>
      </c>
      <c r="AX979" t="s">
        <v>222</v>
      </c>
      <c r="BA979" s="57">
        <v>46269.333333333336</v>
      </c>
      <c r="BB979" t="s">
        <v>2995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:61">
      <c r="A980">
        <v>1151</v>
      </c>
      <c r="B980">
        <v>1002567928</v>
      </c>
      <c r="C980">
        <v>3</v>
      </c>
      <c r="D980" t="s">
        <v>59</v>
      </c>
      <c r="E980">
        <v>4</v>
      </c>
      <c r="F980" t="s">
        <v>242</v>
      </c>
      <c r="G980" t="s">
        <v>1540</v>
      </c>
      <c r="H980" t="s">
        <v>1541</v>
      </c>
      <c r="I980" t="s">
        <v>212</v>
      </c>
      <c r="J980" t="s">
        <v>213</v>
      </c>
      <c r="K980" t="s">
        <v>149</v>
      </c>
      <c r="L980" t="s">
        <v>214</v>
      </c>
      <c r="M980" t="s">
        <v>2160</v>
      </c>
      <c r="N980" t="s">
        <v>215</v>
      </c>
      <c r="O980" s="57">
        <v>46267.613159722219</v>
      </c>
      <c r="P980" s="57">
        <v>46270.491006944445</v>
      </c>
      <c r="Q980">
        <v>69382428</v>
      </c>
      <c r="S980">
        <v>141373127584</v>
      </c>
      <c r="T980" t="s">
        <v>1542</v>
      </c>
      <c r="U980" t="s">
        <v>1543</v>
      </c>
      <c r="V980" t="s">
        <v>1544</v>
      </c>
      <c r="Z980">
        <v>109.93605700000001</v>
      </c>
      <c r="AA980">
        <v>-7.4980890000000002</v>
      </c>
      <c r="AB980" t="s">
        <v>1545</v>
      </c>
      <c r="AC980" t="s">
        <v>236</v>
      </c>
      <c r="AL980" t="s">
        <v>217</v>
      </c>
      <c r="AM980" t="s">
        <v>1546</v>
      </c>
      <c r="AN980" t="s">
        <v>6</v>
      </c>
      <c r="AO980" s="57">
        <v>46062.621527777781</v>
      </c>
      <c r="AP980" s="57">
        <v>46268.541666666664</v>
      </c>
      <c r="AQ980" t="s">
        <v>2180</v>
      </c>
      <c r="AR980" t="s">
        <v>14</v>
      </c>
      <c r="AS980" t="s">
        <v>219</v>
      </c>
      <c r="AT980" t="s">
        <v>230</v>
      </c>
      <c r="AV980" t="s">
        <v>5639</v>
      </c>
      <c r="AW980" t="s">
        <v>881</v>
      </c>
      <c r="AX980" t="s">
        <v>222</v>
      </c>
      <c r="BA980" s="57">
        <v>46268.541666666664</v>
      </c>
      <c r="BB980" t="s">
        <v>1546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:61">
      <c r="A981">
        <v>1152</v>
      </c>
      <c r="B981">
        <v>1002568550</v>
      </c>
      <c r="C981">
        <v>3</v>
      </c>
      <c r="D981" t="s">
        <v>55</v>
      </c>
      <c r="E981">
        <v>5</v>
      </c>
      <c r="F981" t="s">
        <v>261</v>
      </c>
      <c r="G981" t="s">
        <v>123</v>
      </c>
      <c r="H981" t="s">
        <v>267</v>
      </c>
      <c r="I981" t="s">
        <v>212</v>
      </c>
      <c r="J981" t="s">
        <v>213</v>
      </c>
      <c r="K981" t="s">
        <v>149</v>
      </c>
      <c r="L981" t="s">
        <v>214</v>
      </c>
      <c r="M981" t="s">
        <v>2160</v>
      </c>
      <c r="N981" t="s">
        <v>215</v>
      </c>
      <c r="O981" s="57">
        <v>46267.758981481478</v>
      </c>
      <c r="P981" s="57">
        <v>46268.482986111114</v>
      </c>
      <c r="Q981">
        <v>69382627</v>
      </c>
      <c r="S981">
        <v>152407281983</v>
      </c>
      <c r="T981" t="s">
        <v>1553</v>
      </c>
      <c r="U981" t="s">
        <v>1554</v>
      </c>
      <c r="V981" t="s">
        <v>1555</v>
      </c>
      <c r="Z981">
        <v>112.7640701</v>
      </c>
      <c r="AA981">
        <v>-7.2579474999999896</v>
      </c>
      <c r="AB981" t="s">
        <v>1556</v>
      </c>
      <c r="AC981" t="s">
        <v>236</v>
      </c>
      <c r="AL981" t="s">
        <v>217</v>
      </c>
      <c r="AM981" t="s">
        <v>1557</v>
      </c>
      <c r="AN981" t="s">
        <v>6</v>
      </c>
      <c r="AO981" s="57">
        <v>46062.767453703702</v>
      </c>
      <c r="AP981" s="57">
        <v>46268.625</v>
      </c>
      <c r="AR981" t="s">
        <v>14</v>
      </c>
      <c r="AS981" t="s">
        <v>123</v>
      </c>
      <c r="AT981" t="s">
        <v>230</v>
      </c>
      <c r="AV981" t="s">
        <v>2999</v>
      </c>
      <c r="AW981" t="s">
        <v>889</v>
      </c>
      <c r="AX981" t="s">
        <v>222</v>
      </c>
      <c r="BA981" s="57">
        <v>46268.625</v>
      </c>
      <c r="BB981" t="s">
        <v>1557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SURABAYA UTARA</v>
      </c>
    </row>
    <row r="982" spans="1:61">
      <c r="A982">
        <v>1153</v>
      </c>
      <c r="B982">
        <v>1002566975</v>
      </c>
      <c r="C982">
        <v>3</v>
      </c>
      <c r="D982" t="s">
        <v>49</v>
      </c>
      <c r="E982">
        <v>4</v>
      </c>
      <c r="F982" t="s">
        <v>250</v>
      </c>
      <c r="G982" t="s">
        <v>253</v>
      </c>
      <c r="H982" t="s">
        <v>1558</v>
      </c>
      <c r="I982" t="s">
        <v>212</v>
      </c>
      <c r="J982" t="s">
        <v>213</v>
      </c>
      <c r="K982" t="s">
        <v>149</v>
      </c>
      <c r="M982" t="s">
        <v>2160</v>
      </c>
      <c r="N982" t="s">
        <v>215</v>
      </c>
      <c r="O982" s="57">
        <v>46267.419942129629</v>
      </c>
      <c r="P982" s="57">
        <v>46269.500416666669</v>
      </c>
      <c r="Q982">
        <v>69382056</v>
      </c>
      <c r="S982">
        <v>142283120012</v>
      </c>
      <c r="T982" t="s">
        <v>1559</v>
      </c>
      <c r="U982" t="s">
        <v>1560</v>
      </c>
      <c r="V982" t="s">
        <v>1561</v>
      </c>
      <c r="Z982">
        <v>109.1181605</v>
      </c>
      <c r="AA982">
        <v>-6.9798542000000001</v>
      </c>
      <c r="AB982" t="s">
        <v>1562</v>
      </c>
      <c r="AC982" t="s">
        <v>225</v>
      </c>
      <c r="AL982" t="s">
        <v>217</v>
      </c>
      <c r="AM982" t="s">
        <v>1563</v>
      </c>
      <c r="AN982" t="s">
        <v>6</v>
      </c>
      <c r="AO982" s="57">
        <v>46062.423657407409</v>
      </c>
      <c r="AP982" s="57">
        <v>46268.541666666664</v>
      </c>
      <c r="AQ982" t="s">
        <v>2161</v>
      </c>
      <c r="AR982" t="s">
        <v>14</v>
      </c>
      <c r="AS982" t="s">
        <v>219</v>
      </c>
      <c r="AT982" t="s">
        <v>230</v>
      </c>
      <c r="AV982" t="s">
        <v>5640</v>
      </c>
      <c r="AW982" t="s">
        <v>544</v>
      </c>
      <c r="AX982" t="s">
        <v>222</v>
      </c>
      <c r="BA982" s="57">
        <v>46268.541666666664</v>
      </c>
      <c r="BB982" t="s">
        <v>1563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:61">
      <c r="A983">
        <v>1154</v>
      </c>
      <c r="B983">
        <v>1002566938</v>
      </c>
      <c r="C983">
        <v>3</v>
      </c>
      <c r="D983" t="s">
        <v>51</v>
      </c>
      <c r="E983">
        <v>4</v>
      </c>
      <c r="F983" t="s">
        <v>234</v>
      </c>
      <c r="G983" t="s">
        <v>562</v>
      </c>
      <c r="H983" t="s">
        <v>847</v>
      </c>
      <c r="I983" t="s">
        <v>212</v>
      </c>
      <c r="J983" t="s">
        <v>213</v>
      </c>
      <c r="K983" t="s">
        <v>149</v>
      </c>
      <c r="M983" t="s">
        <v>2160</v>
      </c>
      <c r="N983" t="s">
        <v>581</v>
      </c>
      <c r="O983" s="57">
        <v>46267.412453703706</v>
      </c>
      <c r="P983" s="57">
        <v>46269.678414351853</v>
      </c>
      <c r="Q983">
        <v>69382048</v>
      </c>
      <c r="R983">
        <v>2716008068</v>
      </c>
      <c r="S983">
        <v>146514602779</v>
      </c>
      <c r="T983" t="s">
        <v>2079</v>
      </c>
      <c r="U983" t="s">
        <v>2080</v>
      </c>
      <c r="V983" t="s">
        <v>2081</v>
      </c>
      <c r="Z983">
        <v>110.8229042</v>
      </c>
      <c r="AA983">
        <v>-7.5706189000000004</v>
      </c>
      <c r="AB983" t="s">
        <v>2082</v>
      </c>
      <c r="AC983" t="s">
        <v>225</v>
      </c>
      <c r="AL983" t="s">
        <v>217</v>
      </c>
      <c r="AM983" t="s">
        <v>2083</v>
      </c>
      <c r="AN983" t="s">
        <v>6</v>
      </c>
      <c r="AO983" s="57">
        <v>46062.413263888891</v>
      </c>
      <c r="AP983" s="57">
        <v>46268.333333333336</v>
      </c>
      <c r="AR983" t="s">
        <v>14</v>
      </c>
      <c r="AS983" t="s">
        <v>219</v>
      </c>
      <c r="AT983" t="s">
        <v>230</v>
      </c>
      <c r="AV983" t="s">
        <v>5641</v>
      </c>
      <c r="AW983" t="s">
        <v>585</v>
      </c>
      <c r="AX983" t="s">
        <v>222</v>
      </c>
      <c r="BA983" s="57">
        <v>46268.333333333336</v>
      </c>
      <c r="BB983" t="s">
        <v>2083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:61">
      <c r="A984">
        <v>1155</v>
      </c>
      <c r="B984">
        <v>1002566926</v>
      </c>
      <c r="C984">
        <v>3</v>
      </c>
      <c r="D984" t="s">
        <v>34</v>
      </c>
      <c r="E984">
        <v>5</v>
      </c>
      <c r="F984" t="s">
        <v>554</v>
      </c>
      <c r="G984" t="s">
        <v>85</v>
      </c>
      <c r="H984" t="s">
        <v>279</v>
      </c>
      <c r="I984" t="s">
        <v>212</v>
      </c>
      <c r="J984" t="s">
        <v>213</v>
      </c>
      <c r="K984" t="s">
        <v>149</v>
      </c>
      <c r="M984" t="s">
        <v>2160</v>
      </c>
      <c r="N984" t="s">
        <v>215</v>
      </c>
      <c r="O984" s="57">
        <v>46267.409259259257</v>
      </c>
      <c r="P984" s="57">
        <v>46269.511747685188</v>
      </c>
      <c r="Q984">
        <v>69382067</v>
      </c>
      <c r="S984">
        <v>172413244695</v>
      </c>
      <c r="T984" t="s">
        <v>2084</v>
      </c>
      <c r="U984" t="s">
        <v>2085</v>
      </c>
      <c r="V984" t="s">
        <v>2086</v>
      </c>
      <c r="Z984">
        <v>114.963000532588</v>
      </c>
      <c r="AA984">
        <v>-8.4939798564935494</v>
      </c>
      <c r="AB984" t="s">
        <v>2087</v>
      </c>
      <c r="AC984" t="s">
        <v>229</v>
      </c>
      <c r="AL984" t="s">
        <v>217</v>
      </c>
      <c r="AM984" t="s">
        <v>2088</v>
      </c>
      <c r="AN984" t="s">
        <v>6</v>
      </c>
      <c r="AO984" s="57">
        <v>46062.413263888891</v>
      </c>
      <c r="AP984" s="57">
        <v>46268.333333333336</v>
      </c>
      <c r="AQ984" t="s">
        <v>2161</v>
      </c>
      <c r="AR984" t="s">
        <v>14</v>
      </c>
      <c r="AS984" t="s">
        <v>85</v>
      </c>
      <c r="AT984" t="s">
        <v>230</v>
      </c>
      <c r="AV984" t="s">
        <v>5642</v>
      </c>
      <c r="AW984" t="s">
        <v>2089</v>
      </c>
      <c r="AX984" t="s">
        <v>222</v>
      </c>
      <c r="BA984" s="57">
        <v>46268.333333333336</v>
      </c>
      <c r="BB984" t="s">
        <v>2088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TABANAN</v>
      </c>
    </row>
    <row r="985" spans="1:61">
      <c r="A985">
        <v>1156</v>
      </c>
      <c r="B985">
        <v>1002567328</v>
      </c>
      <c r="C985">
        <v>3</v>
      </c>
      <c r="D985" t="s">
        <v>55</v>
      </c>
      <c r="E985">
        <v>5</v>
      </c>
      <c r="F985" t="s">
        <v>261</v>
      </c>
      <c r="G985" t="s">
        <v>126</v>
      </c>
      <c r="H985" t="s">
        <v>262</v>
      </c>
      <c r="I985" t="s">
        <v>212</v>
      </c>
      <c r="J985" t="s">
        <v>213</v>
      </c>
      <c r="K985" t="s">
        <v>149</v>
      </c>
      <c r="L985" t="s">
        <v>214</v>
      </c>
      <c r="M985" t="s">
        <v>2160</v>
      </c>
      <c r="N985" t="s">
        <v>215</v>
      </c>
      <c r="O985" s="57">
        <v>46267.483993055554</v>
      </c>
      <c r="P985" s="57">
        <v>46272.483472222222</v>
      </c>
      <c r="Q985">
        <v>69382215</v>
      </c>
      <c r="S985">
        <v>152413167928</v>
      </c>
      <c r="T985" t="s">
        <v>1878</v>
      </c>
      <c r="U985" t="s">
        <v>1879</v>
      </c>
      <c r="V985" t="s">
        <v>1880</v>
      </c>
      <c r="Z985">
        <v>112.737861342861</v>
      </c>
      <c r="AA985">
        <v>-7.2616148630009896</v>
      </c>
      <c r="AB985" t="s">
        <v>1881</v>
      </c>
      <c r="AC985" t="s">
        <v>236</v>
      </c>
      <c r="AL985" t="s">
        <v>217</v>
      </c>
      <c r="AM985" t="s">
        <v>1123</v>
      </c>
      <c r="AN985" t="s">
        <v>6</v>
      </c>
      <c r="AO985" s="57">
        <v>46062.486145833333</v>
      </c>
      <c r="AP985" s="57">
        <v>46268.333333333336</v>
      </c>
      <c r="AR985" t="s">
        <v>14</v>
      </c>
      <c r="AS985" t="s">
        <v>575</v>
      </c>
      <c r="AT985" t="s">
        <v>230</v>
      </c>
      <c r="AV985" t="s">
        <v>5643</v>
      </c>
      <c r="AW985" t="s">
        <v>237</v>
      </c>
      <c r="AX985" t="s">
        <v>222</v>
      </c>
      <c r="BA985" s="57">
        <v>46268.333333333336</v>
      </c>
      <c r="BB985" t="s">
        <v>1123</v>
      </c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str">
        <f>VLOOKUP(H985,Sheet2!$A$1:$B$270,2,FALSE)</f>
        <v>SURABAYA SELATAN</v>
      </c>
    </row>
    <row r="986" spans="1:61">
      <c r="A986">
        <v>1157</v>
      </c>
      <c r="B986">
        <v>1002567420</v>
      </c>
      <c r="C986">
        <v>3</v>
      </c>
      <c r="D986" t="s">
        <v>49</v>
      </c>
      <c r="E986">
        <v>4</v>
      </c>
      <c r="F986" t="s">
        <v>245</v>
      </c>
      <c r="G986" t="s">
        <v>246</v>
      </c>
      <c r="H986" t="s">
        <v>834</v>
      </c>
      <c r="I986" t="s">
        <v>212</v>
      </c>
      <c r="J986" t="s">
        <v>213</v>
      </c>
      <c r="K986" t="s">
        <v>149</v>
      </c>
      <c r="L986" t="s">
        <v>214</v>
      </c>
      <c r="M986" t="s">
        <v>2160</v>
      </c>
      <c r="N986" t="s">
        <v>215</v>
      </c>
      <c r="O986" s="57">
        <v>46267.502743055556</v>
      </c>
      <c r="P986" s="57">
        <v>46269.502164351848</v>
      </c>
      <c r="Q986">
        <v>69382239</v>
      </c>
      <c r="S986">
        <v>142410346466</v>
      </c>
      <c r="T986" t="s">
        <v>1650</v>
      </c>
      <c r="U986" t="s">
        <v>1651</v>
      </c>
      <c r="V986" t="s">
        <v>1652</v>
      </c>
      <c r="Z986">
        <v>110.526506</v>
      </c>
      <c r="AA986">
        <v>-7.0235409999999998</v>
      </c>
      <c r="AB986" t="s">
        <v>1653</v>
      </c>
      <c r="AC986" t="s">
        <v>236</v>
      </c>
      <c r="AL986" t="s">
        <v>217</v>
      </c>
      <c r="AM986" t="s">
        <v>1654</v>
      </c>
      <c r="AN986" t="s">
        <v>6</v>
      </c>
      <c r="AO986" s="57">
        <v>46062.506898148145</v>
      </c>
      <c r="AP986" s="57">
        <v>46268.458333333336</v>
      </c>
      <c r="AQ986" t="s">
        <v>2180</v>
      </c>
      <c r="AR986" t="s">
        <v>14</v>
      </c>
      <c r="AS986" t="s">
        <v>910</v>
      </c>
      <c r="AT986" t="s">
        <v>230</v>
      </c>
      <c r="AV986" t="s">
        <v>5644</v>
      </c>
      <c r="AW986" t="s">
        <v>881</v>
      </c>
      <c r="AX986" t="s">
        <v>222</v>
      </c>
      <c r="BA986" s="57">
        <v>46268.458333333336</v>
      </c>
      <c r="BB986" t="s">
        <v>1654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:61">
      <c r="A987">
        <v>1158</v>
      </c>
      <c r="B987">
        <v>1002567375</v>
      </c>
      <c r="C987">
        <v>3</v>
      </c>
      <c r="D987" t="s">
        <v>38</v>
      </c>
      <c r="E987">
        <v>5</v>
      </c>
      <c r="F987" t="s">
        <v>92</v>
      </c>
      <c r="G987" t="s">
        <v>89</v>
      </c>
      <c r="H987" t="s">
        <v>360</v>
      </c>
      <c r="I987" t="s">
        <v>212</v>
      </c>
      <c r="J987" t="s">
        <v>213</v>
      </c>
      <c r="K987" t="s">
        <v>149</v>
      </c>
      <c r="L987" t="s">
        <v>214</v>
      </c>
      <c r="M987" t="s">
        <v>2160</v>
      </c>
      <c r="N987" t="s">
        <v>215</v>
      </c>
      <c r="O987" s="57">
        <v>46267.493703703702</v>
      </c>
      <c r="P987" s="57">
        <v>46269.58121527778</v>
      </c>
      <c r="Q987">
        <v>69382223</v>
      </c>
      <c r="S987">
        <v>152644206415</v>
      </c>
      <c r="T987" t="s">
        <v>1675</v>
      </c>
      <c r="U987" t="s">
        <v>1676</v>
      </c>
      <c r="V987" t="s">
        <v>1677</v>
      </c>
      <c r="Z987">
        <v>111.70139399999999</v>
      </c>
      <c r="AA987">
        <v>-7.1487210000000001</v>
      </c>
      <c r="AB987" t="s">
        <v>1678</v>
      </c>
      <c r="AC987" t="s">
        <v>236</v>
      </c>
      <c r="AL987" t="s">
        <v>217</v>
      </c>
      <c r="AM987" t="s">
        <v>1679</v>
      </c>
      <c r="AN987" t="s">
        <v>6</v>
      </c>
      <c r="AO987" s="57">
        <v>46062.496516203704</v>
      </c>
      <c r="AP987" s="57">
        <v>46268.458333333336</v>
      </c>
      <c r="AQ987" t="s">
        <v>2161</v>
      </c>
      <c r="AR987" t="s">
        <v>14</v>
      </c>
      <c r="AS987" t="s">
        <v>1594</v>
      </c>
      <c r="AT987" t="s">
        <v>230</v>
      </c>
      <c r="AV987" t="s">
        <v>5645</v>
      </c>
      <c r="AW987" t="s">
        <v>885</v>
      </c>
      <c r="AX987" t="s">
        <v>222</v>
      </c>
      <c r="BA987" s="57">
        <v>46268.458333333336</v>
      </c>
      <c r="BB987" t="s">
        <v>1679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BOJONEGORO</v>
      </c>
    </row>
    <row r="988" spans="1:61">
      <c r="A988">
        <v>1159</v>
      </c>
      <c r="B988">
        <v>1002566811</v>
      </c>
      <c r="C988">
        <v>3</v>
      </c>
      <c r="D988" t="s">
        <v>45</v>
      </c>
      <c r="E988">
        <v>5</v>
      </c>
      <c r="F988" t="s">
        <v>210</v>
      </c>
      <c r="G988" t="s">
        <v>116</v>
      </c>
      <c r="H988" t="s">
        <v>268</v>
      </c>
      <c r="I988" t="s">
        <v>212</v>
      </c>
      <c r="J988" t="s">
        <v>213</v>
      </c>
      <c r="K988" t="s">
        <v>149</v>
      </c>
      <c r="L988" t="s">
        <v>214</v>
      </c>
      <c r="M988" t="s">
        <v>2160</v>
      </c>
      <c r="N988" t="s">
        <v>215</v>
      </c>
      <c r="O988" s="57">
        <v>46267.390231481484</v>
      </c>
      <c r="P988" s="57">
        <v>46269.63821759259</v>
      </c>
      <c r="Q988">
        <v>69382025</v>
      </c>
      <c r="S988">
        <v>172604214266</v>
      </c>
      <c r="T988" t="s">
        <v>1733</v>
      </c>
      <c r="U988" t="s">
        <v>1734</v>
      </c>
      <c r="V988" t="s">
        <v>1735</v>
      </c>
      <c r="Z988">
        <v>116.273852325975</v>
      </c>
      <c r="AA988">
        <v>-8.2975592674919998</v>
      </c>
      <c r="AB988" t="s">
        <v>1736</v>
      </c>
      <c r="AC988" t="s">
        <v>216</v>
      </c>
      <c r="AL988" t="s">
        <v>217</v>
      </c>
      <c r="AM988" t="s">
        <v>1688</v>
      </c>
      <c r="AN988" t="s">
        <v>6</v>
      </c>
      <c r="AO988" s="57">
        <v>46062.402870370373</v>
      </c>
      <c r="AP988" s="57">
        <v>46268.625</v>
      </c>
      <c r="AQ988" t="s">
        <v>2158</v>
      </c>
      <c r="AR988" t="s">
        <v>14</v>
      </c>
      <c r="AS988" t="s">
        <v>911</v>
      </c>
      <c r="AT988" t="s">
        <v>230</v>
      </c>
      <c r="AV988" t="s">
        <v>5646</v>
      </c>
      <c r="AW988" t="s">
        <v>886</v>
      </c>
      <c r="AX988" t="s">
        <v>222</v>
      </c>
      <c r="BA988" s="57">
        <v>46268.625</v>
      </c>
      <c r="BB988" t="s">
        <v>1688</v>
      </c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str">
        <f>VLOOKUP(H988,Sheet2!$A$1:$B$270,2,FALSE)</f>
        <v>SELONG</v>
      </c>
    </row>
    <row r="989" spans="1:61">
      <c r="A989">
        <v>1160</v>
      </c>
      <c r="B989">
        <v>1002566826</v>
      </c>
      <c r="C989">
        <v>3</v>
      </c>
      <c r="D989" t="s">
        <v>45</v>
      </c>
      <c r="E989">
        <v>5</v>
      </c>
      <c r="F989" t="s">
        <v>210</v>
      </c>
      <c r="G989" t="s">
        <v>116</v>
      </c>
      <c r="H989" t="s">
        <v>268</v>
      </c>
      <c r="I989" t="s">
        <v>212</v>
      </c>
      <c r="J989" t="s">
        <v>213</v>
      </c>
      <c r="K989" t="s">
        <v>149</v>
      </c>
      <c r="L989" t="s">
        <v>214</v>
      </c>
      <c r="M989" t="s">
        <v>2160</v>
      </c>
      <c r="N989" t="s">
        <v>215</v>
      </c>
      <c r="O989" s="57">
        <v>46267.392326388886</v>
      </c>
      <c r="P989" s="57">
        <v>46269.624467592592</v>
      </c>
      <c r="Q989">
        <v>69382029</v>
      </c>
      <c r="S989">
        <v>172604214267</v>
      </c>
      <c r="T989" t="s">
        <v>1742</v>
      </c>
      <c r="U989" t="s">
        <v>1743</v>
      </c>
      <c r="V989" t="s">
        <v>1744</v>
      </c>
      <c r="Z989">
        <v>116.27456814050601</v>
      </c>
      <c r="AA989">
        <v>-8.2955046325850592</v>
      </c>
      <c r="AB989" t="s">
        <v>1745</v>
      </c>
      <c r="AC989" t="s">
        <v>216</v>
      </c>
      <c r="AL989" t="s">
        <v>217</v>
      </c>
      <c r="AM989" t="s">
        <v>1688</v>
      </c>
      <c r="AN989" t="s">
        <v>6</v>
      </c>
      <c r="AO989" s="57">
        <v>46062.402870370373</v>
      </c>
      <c r="AP989" s="57">
        <v>46268.625</v>
      </c>
      <c r="AR989" t="s">
        <v>14</v>
      </c>
      <c r="AS989" t="s">
        <v>911</v>
      </c>
      <c r="AT989" t="s">
        <v>230</v>
      </c>
      <c r="AV989" t="s">
        <v>5647</v>
      </c>
      <c r="AW989" t="s">
        <v>886</v>
      </c>
      <c r="AX989" t="s">
        <v>222</v>
      </c>
      <c r="BA989" s="57">
        <v>46268.625</v>
      </c>
      <c r="BB989" t="s">
        <v>1688</v>
      </c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str">
        <f>VLOOKUP(H989,Sheet2!$A$1:$B$270,2,FALSE)</f>
        <v>SELONG</v>
      </c>
    </row>
    <row r="990" spans="1:61">
      <c r="A990">
        <v>1161</v>
      </c>
      <c r="B990">
        <v>1002568359</v>
      </c>
      <c r="C990">
        <v>3</v>
      </c>
      <c r="D990" t="s">
        <v>45</v>
      </c>
      <c r="E990">
        <v>5</v>
      </c>
      <c r="F990" t="s">
        <v>210</v>
      </c>
      <c r="G990" t="s">
        <v>112</v>
      </c>
      <c r="H990" t="s">
        <v>263</v>
      </c>
      <c r="I990" t="s">
        <v>212</v>
      </c>
      <c r="J990" t="s">
        <v>213</v>
      </c>
      <c r="K990" t="s">
        <v>149</v>
      </c>
      <c r="L990" t="s">
        <v>214</v>
      </c>
      <c r="M990" t="s">
        <v>2160</v>
      </c>
      <c r="N990" t="s">
        <v>215</v>
      </c>
      <c r="O990" s="57">
        <v>46267.6874537037</v>
      </c>
      <c r="P990" s="57">
        <v>46270.437708333331</v>
      </c>
      <c r="Q990">
        <v>69382541</v>
      </c>
      <c r="S990">
        <v>172601797568</v>
      </c>
      <c r="T990" t="s">
        <v>1793</v>
      </c>
      <c r="U990" t="s">
        <v>1794</v>
      </c>
      <c r="V990" t="s">
        <v>1795</v>
      </c>
      <c r="Z990">
        <v>116.0986278</v>
      </c>
      <c r="AA990">
        <v>-8.5388558000000003</v>
      </c>
      <c r="AB990" t="s">
        <v>1796</v>
      </c>
      <c r="AC990" t="s">
        <v>236</v>
      </c>
      <c r="AL990" t="s">
        <v>217</v>
      </c>
      <c r="AM990" t="s">
        <v>1797</v>
      </c>
      <c r="AN990" t="s">
        <v>6</v>
      </c>
      <c r="AO990" s="57">
        <v>46062.694432870368</v>
      </c>
      <c r="AP990" s="57">
        <v>46269.333333333336</v>
      </c>
      <c r="AR990" t="s">
        <v>14</v>
      </c>
      <c r="AS990" t="s">
        <v>219</v>
      </c>
      <c r="AT990" t="s">
        <v>230</v>
      </c>
      <c r="AV990" t="s">
        <v>5648</v>
      </c>
      <c r="AW990" t="s">
        <v>884</v>
      </c>
      <c r="AX990" t="s">
        <v>222</v>
      </c>
      <c r="BA990" s="57">
        <v>46269.333333333336</v>
      </c>
      <c r="BB990" t="s">
        <v>1797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MATARAM</v>
      </c>
    </row>
    <row r="991" spans="1:61">
      <c r="A991">
        <v>1162</v>
      </c>
      <c r="B991">
        <v>1002567011</v>
      </c>
      <c r="C991">
        <v>3</v>
      </c>
      <c r="D991" t="s">
        <v>49</v>
      </c>
      <c r="E991">
        <v>4</v>
      </c>
      <c r="F991" t="s">
        <v>250</v>
      </c>
      <c r="G991" t="s">
        <v>253</v>
      </c>
      <c r="H991" t="s">
        <v>1558</v>
      </c>
      <c r="I991" t="s">
        <v>212</v>
      </c>
      <c r="J991" t="s">
        <v>213</v>
      </c>
      <c r="K991" t="s">
        <v>149</v>
      </c>
      <c r="M991" t="s">
        <v>2160</v>
      </c>
      <c r="N991" t="s">
        <v>215</v>
      </c>
      <c r="O991" s="57">
        <v>46267.424270833333</v>
      </c>
      <c r="P991" s="57">
        <v>46269.498761574076</v>
      </c>
      <c r="Q991">
        <v>69382075</v>
      </c>
      <c r="S991">
        <v>142283120013</v>
      </c>
      <c r="T991" t="s">
        <v>1839</v>
      </c>
      <c r="U991" t="s">
        <v>1560</v>
      </c>
      <c r="V991" t="s">
        <v>1840</v>
      </c>
      <c r="Z991">
        <v>109.1181605</v>
      </c>
      <c r="AA991">
        <v>-6.9798542000000001</v>
      </c>
      <c r="AB991" t="s">
        <v>1841</v>
      </c>
      <c r="AC991" t="s">
        <v>225</v>
      </c>
      <c r="AL991" t="s">
        <v>217</v>
      </c>
      <c r="AM991" t="s">
        <v>1842</v>
      </c>
      <c r="AN991" t="s">
        <v>6</v>
      </c>
      <c r="AO991" s="57">
        <v>46062.434062499997</v>
      </c>
      <c r="AP991" s="57">
        <v>46268.541666666664</v>
      </c>
      <c r="AQ991" t="s">
        <v>2161</v>
      </c>
      <c r="AR991" t="s">
        <v>14</v>
      </c>
      <c r="AS991" t="s">
        <v>219</v>
      </c>
      <c r="AT991" t="s">
        <v>230</v>
      </c>
      <c r="AV991" t="s">
        <v>5649</v>
      </c>
      <c r="AW991" t="s">
        <v>545</v>
      </c>
      <c r="AX991" t="s">
        <v>222</v>
      </c>
      <c r="BA991" s="57">
        <v>46268.541666666664</v>
      </c>
      <c r="BB991" t="s">
        <v>1842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:61">
      <c r="A992">
        <v>1164</v>
      </c>
      <c r="B992">
        <v>1002564380</v>
      </c>
      <c r="C992">
        <v>3</v>
      </c>
      <c r="D992" t="s">
        <v>59</v>
      </c>
      <c r="E992">
        <v>4</v>
      </c>
      <c r="F992" t="s">
        <v>549</v>
      </c>
      <c r="G992" t="s">
        <v>582</v>
      </c>
      <c r="H992" t="s">
        <v>835</v>
      </c>
      <c r="I992" t="s">
        <v>212</v>
      </c>
      <c r="J992" t="s">
        <v>213</v>
      </c>
      <c r="K992" t="s">
        <v>149</v>
      </c>
      <c r="M992" t="s">
        <v>2160</v>
      </c>
      <c r="N992" t="s">
        <v>581</v>
      </c>
      <c r="O992" s="57">
        <v>46266.394189814811</v>
      </c>
      <c r="P992" s="57">
        <v>46268.571747685186</v>
      </c>
      <c r="Q992">
        <v>69381235</v>
      </c>
      <c r="R992">
        <v>2745059207</v>
      </c>
      <c r="S992">
        <v>146113146852</v>
      </c>
      <c r="T992" t="s">
        <v>1034</v>
      </c>
      <c r="U992" t="s">
        <v>1351</v>
      </c>
      <c r="V992" t="s">
        <v>1864</v>
      </c>
      <c r="Z992">
        <v>110.392316068968</v>
      </c>
      <c r="AA992">
        <v>-7.7757863593329999</v>
      </c>
      <c r="AB992" t="s">
        <v>1352</v>
      </c>
      <c r="AC992" t="s">
        <v>587</v>
      </c>
      <c r="AL992" t="s">
        <v>217</v>
      </c>
      <c r="AM992" t="s">
        <v>1865</v>
      </c>
      <c r="AN992" t="s">
        <v>6</v>
      </c>
      <c r="AO992" s="57">
        <v>46031.402905092589</v>
      </c>
      <c r="AP992" s="57">
        <v>46268.416666666664</v>
      </c>
      <c r="AR992" t="s">
        <v>14</v>
      </c>
      <c r="AS992" t="s">
        <v>219</v>
      </c>
      <c r="AT992" t="s">
        <v>230</v>
      </c>
      <c r="AV992" t="s">
        <v>3000</v>
      </c>
      <c r="AW992" t="s">
        <v>545</v>
      </c>
      <c r="AX992" t="s">
        <v>222</v>
      </c>
      <c r="BA992" s="57">
        <v>46268.416666666664</v>
      </c>
      <c r="BB992" t="s">
        <v>1865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:61">
      <c r="A993">
        <v>1165</v>
      </c>
      <c r="B993">
        <v>1002564858</v>
      </c>
      <c r="C993">
        <v>3</v>
      </c>
      <c r="D993" t="s">
        <v>45</v>
      </c>
      <c r="E993">
        <v>5</v>
      </c>
      <c r="F993" t="s">
        <v>210</v>
      </c>
      <c r="G993" t="s">
        <v>118</v>
      </c>
      <c r="H993" t="s">
        <v>478</v>
      </c>
      <c r="I993" t="s">
        <v>212</v>
      </c>
      <c r="J993" t="s">
        <v>213</v>
      </c>
      <c r="K993" t="s">
        <v>149</v>
      </c>
      <c r="L993" t="s">
        <v>214</v>
      </c>
      <c r="M993" t="s">
        <v>2160</v>
      </c>
      <c r="N993" t="s">
        <v>215</v>
      </c>
      <c r="O993" s="57">
        <v>46266.452048611114</v>
      </c>
      <c r="P993" s="57">
        <v>46269.447280092594</v>
      </c>
      <c r="Q993">
        <v>69381346</v>
      </c>
      <c r="S993">
        <v>172607203846</v>
      </c>
      <c r="T993" t="s">
        <v>1084</v>
      </c>
      <c r="U993" t="s">
        <v>1085</v>
      </c>
      <c r="V993" t="s">
        <v>1086</v>
      </c>
      <c r="Z993">
        <v>116.843798446929</v>
      </c>
      <c r="AA993">
        <v>-8.5673763751423309</v>
      </c>
      <c r="AB993" t="s">
        <v>1087</v>
      </c>
      <c r="AC993" t="s">
        <v>236</v>
      </c>
      <c r="AL993" t="s">
        <v>217</v>
      </c>
      <c r="AM993" t="s">
        <v>1088</v>
      </c>
      <c r="AN993" t="s">
        <v>6</v>
      </c>
      <c r="AO993" s="57">
        <v>46031.454826388886</v>
      </c>
      <c r="AP993" s="57">
        <v>46267.333333333336</v>
      </c>
      <c r="AR993" t="s">
        <v>14</v>
      </c>
      <c r="AS993" t="s">
        <v>901</v>
      </c>
      <c r="AT993" t="s">
        <v>230</v>
      </c>
      <c r="AV993" t="s">
        <v>5650</v>
      </c>
      <c r="AW993" t="s">
        <v>883</v>
      </c>
      <c r="AX993" t="s">
        <v>222</v>
      </c>
      <c r="BA993" s="57">
        <v>46267.333333333336</v>
      </c>
      <c r="BB993" t="s">
        <v>1088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str">
        <f>VLOOKUP(H993,Sheet2!$A$1:$B$270,2,FALSE)</f>
        <v>SUMBAWA</v>
      </c>
    </row>
    <row r="994" spans="1:61">
      <c r="A994">
        <v>1166</v>
      </c>
      <c r="B994">
        <v>1002564716</v>
      </c>
      <c r="C994">
        <v>3</v>
      </c>
      <c r="D994" t="s">
        <v>55</v>
      </c>
      <c r="E994">
        <v>5</v>
      </c>
      <c r="F994" t="s">
        <v>227</v>
      </c>
      <c r="G994" t="s">
        <v>121</v>
      </c>
      <c r="H994" t="s">
        <v>437</v>
      </c>
      <c r="I994" t="s">
        <v>212</v>
      </c>
      <c r="J994" t="s">
        <v>213</v>
      </c>
      <c r="K994" t="s">
        <v>149</v>
      </c>
      <c r="L994" t="s">
        <v>214</v>
      </c>
      <c r="M994" t="s">
        <v>2160</v>
      </c>
      <c r="N994" t="s">
        <v>215</v>
      </c>
      <c r="O994" s="57">
        <v>46266.434004629627</v>
      </c>
      <c r="P994" s="57">
        <v>46270.566608796296</v>
      </c>
      <c r="Q994">
        <v>69381300</v>
      </c>
      <c r="S994">
        <v>152438901086</v>
      </c>
      <c r="T994" t="s">
        <v>1369</v>
      </c>
      <c r="U994" t="s">
        <v>1370</v>
      </c>
      <c r="V994" t="s">
        <v>1371</v>
      </c>
      <c r="Z994">
        <v>113.35420712828601</v>
      </c>
      <c r="AA994">
        <v>-7.0510811103671998</v>
      </c>
      <c r="AB994" t="s">
        <v>1372</v>
      </c>
      <c r="AC994" t="s">
        <v>216</v>
      </c>
      <c r="AL994" t="s">
        <v>217</v>
      </c>
      <c r="AM994" t="s">
        <v>1373</v>
      </c>
      <c r="AN994" t="s">
        <v>6</v>
      </c>
      <c r="AO994" s="57">
        <v>46031.444409722222</v>
      </c>
      <c r="AP994" s="57">
        <v>46267.333333333336</v>
      </c>
      <c r="AQ994" t="s">
        <v>2180</v>
      </c>
      <c r="AR994" t="s">
        <v>14</v>
      </c>
      <c r="AS994" t="s">
        <v>219</v>
      </c>
      <c r="AT994" t="s">
        <v>220</v>
      </c>
      <c r="AV994" t="s">
        <v>5651</v>
      </c>
      <c r="AW994" t="s">
        <v>833</v>
      </c>
      <c r="AX994" t="s">
        <v>222</v>
      </c>
      <c r="BA994" s="57">
        <v>46267.333333333336</v>
      </c>
      <c r="BB994" t="s">
        <v>1373</v>
      </c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str">
        <f>VLOOKUP(H994,Sheet2!$A$1:$B$270,2,FALSE)</f>
        <v>MADURA</v>
      </c>
    </row>
    <row r="995" spans="1:61">
      <c r="A995">
        <v>1168</v>
      </c>
      <c r="B995">
        <v>1002564873</v>
      </c>
      <c r="C995">
        <v>3</v>
      </c>
      <c r="D995" t="s">
        <v>49</v>
      </c>
      <c r="E995">
        <v>4</v>
      </c>
      <c r="F995" t="s">
        <v>250</v>
      </c>
      <c r="G995" t="s">
        <v>539</v>
      </c>
      <c r="H995" t="s">
        <v>838</v>
      </c>
      <c r="I995" t="s">
        <v>212</v>
      </c>
      <c r="J995" t="s">
        <v>213</v>
      </c>
      <c r="K995" t="s">
        <v>149</v>
      </c>
      <c r="L995" t="s">
        <v>214</v>
      </c>
      <c r="M995" t="s">
        <v>2160</v>
      </c>
      <c r="N995" t="s">
        <v>215</v>
      </c>
      <c r="O995" s="57">
        <v>46266.454814814817</v>
      </c>
      <c r="P995" s="57">
        <v>46267.595520833333</v>
      </c>
      <c r="Q995">
        <v>69381339</v>
      </c>
      <c r="S995">
        <v>142205105696</v>
      </c>
      <c r="T995" t="s">
        <v>1173</v>
      </c>
      <c r="U995" t="s">
        <v>1174</v>
      </c>
      <c r="V995" t="s">
        <v>1175</v>
      </c>
      <c r="Z995">
        <v>108.9903396</v>
      </c>
      <c r="AA995">
        <v>-6.9210346999999999</v>
      </c>
      <c r="AB995" t="s">
        <v>1176</v>
      </c>
      <c r="AC995" t="s">
        <v>236</v>
      </c>
      <c r="AL995" t="s">
        <v>217</v>
      </c>
      <c r="AM995" t="s">
        <v>1177</v>
      </c>
      <c r="AN995" t="s">
        <v>6</v>
      </c>
      <c r="AO995" s="57">
        <v>46031.465405092589</v>
      </c>
      <c r="AP995" s="57">
        <v>46267.333333333336</v>
      </c>
      <c r="AQ995" t="s">
        <v>2161</v>
      </c>
      <c r="AR995" t="s">
        <v>14</v>
      </c>
      <c r="AS995" t="s">
        <v>219</v>
      </c>
      <c r="AT995" t="s">
        <v>230</v>
      </c>
      <c r="AV995" t="s">
        <v>2162</v>
      </c>
      <c r="AW995" t="s">
        <v>885</v>
      </c>
      <c r="AX995" t="s">
        <v>222</v>
      </c>
      <c r="BA995" s="57">
        <v>46267.333333333336</v>
      </c>
      <c r="BB995" t="s">
        <v>1177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:61">
      <c r="A996">
        <v>1169</v>
      </c>
      <c r="B996">
        <v>1002565696</v>
      </c>
      <c r="C996">
        <v>3</v>
      </c>
      <c r="D996" t="s">
        <v>34</v>
      </c>
      <c r="E996">
        <v>5</v>
      </c>
      <c r="F996" t="s">
        <v>554</v>
      </c>
      <c r="G996" t="s">
        <v>79</v>
      </c>
      <c r="H996" t="s">
        <v>461</v>
      </c>
      <c r="I996" t="s">
        <v>212</v>
      </c>
      <c r="J996" t="s">
        <v>213</v>
      </c>
      <c r="K996" t="s">
        <v>149</v>
      </c>
      <c r="M996" t="s">
        <v>2160</v>
      </c>
      <c r="N996" t="s">
        <v>215</v>
      </c>
      <c r="O996" s="57">
        <v>46266.607731481483</v>
      </c>
      <c r="P996" s="57">
        <v>46269.464074074072</v>
      </c>
      <c r="Q996">
        <v>69381598</v>
      </c>
      <c r="S996">
        <v>172407215197</v>
      </c>
      <c r="T996" t="s">
        <v>1045</v>
      </c>
      <c r="U996" t="s">
        <v>1046</v>
      </c>
      <c r="V996" t="s">
        <v>2155</v>
      </c>
      <c r="Z996">
        <v>115.32357209118</v>
      </c>
      <c r="AA996">
        <v>-8.5396048130261306</v>
      </c>
      <c r="AB996" t="s">
        <v>1047</v>
      </c>
      <c r="AC996" t="s">
        <v>229</v>
      </c>
      <c r="AL996" t="s">
        <v>217</v>
      </c>
      <c r="AM996" t="s">
        <v>2156</v>
      </c>
      <c r="AN996" t="s">
        <v>6</v>
      </c>
      <c r="AO996" s="57">
        <v>46031.611076388886</v>
      </c>
      <c r="AP996" s="57">
        <v>46268.333333333336</v>
      </c>
      <c r="AQ996" t="s">
        <v>2180</v>
      </c>
      <c r="AR996" t="s">
        <v>14</v>
      </c>
      <c r="AS996" t="s">
        <v>79</v>
      </c>
      <c r="AT996" t="s">
        <v>230</v>
      </c>
      <c r="AV996" t="s">
        <v>5652</v>
      </c>
      <c r="AW996" t="s">
        <v>572</v>
      </c>
      <c r="AX996" t="s">
        <v>222</v>
      </c>
      <c r="BA996" s="57">
        <v>46268.333333333336</v>
      </c>
      <c r="BB996" t="s">
        <v>2156</v>
      </c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str">
        <f>VLOOKUP(H996,Sheet2!$A$1:$B$270,2,FALSE)</f>
        <v>GIANYAR</v>
      </c>
    </row>
    <row r="997" spans="1:61">
      <c r="A997">
        <v>1170</v>
      </c>
      <c r="B997">
        <v>1002565310</v>
      </c>
      <c r="C997">
        <v>3</v>
      </c>
      <c r="D997" t="s">
        <v>45</v>
      </c>
      <c r="E997">
        <v>5</v>
      </c>
      <c r="F997" t="s">
        <v>210</v>
      </c>
      <c r="G997" t="s">
        <v>118</v>
      </c>
      <c r="H997" t="s">
        <v>277</v>
      </c>
      <c r="I997" t="s">
        <v>212</v>
      </c>
      <c r="J997" t="s">
        <v>213</v>
      </c>
      <c r="K997" t="s">
        <v>149</v>
      </c>
      <c r="L997" t="s">
        <v>214</v>
      </c>
      <c r="M997" t="s">
        <v>2160</v>
      </c>
      <c r="N997" t="s">
        <v>215</v>
      </c>
      <c r="O997" s="57">
        <v>46266.542314814818</v>
      </c>
      <c r="P997" s="57">
        <v>46268.614212962966</v>
      </c>
      <c r="Q997">
        <v>69381485</v>
      </c>
      <c r="S997">
        <v>172610203695</v>
      </c>
      <c r="T997" t="s">
        <v>963</v>
      </c>
      <c r="U997" t="s">
        <v>1209</v>
      </c>
      <c r="V997" t="s">
        <v>1210</v>
      </c>
      <c r="Z997">
        <v>116.844051070511</v>
      </c>
      <c r="AA997">
        <v>-8.7440700973437906</v>
      </c>
      <c r="AB997" t="s">
        <v>1211</v>
      </c>
      <c r="AC997" t="s">
        <v>216</v>
      </c>
      <c r="AL997" t="s">
        <v>217</v>
      </c>
      <c r="AM997" t="s">
        <v>1033</v>
      </c>
      <c r="AN997" t="s">
        <v>6</v>
      </c>
      <c r="AO997" s="57">
        <v>46031.548877314817</v>
      </c>
      <c r="AP997" s="57">
        <v>46267.541666666664</v>
      </c>
      <c r="AR997" t="s">
        <v>14</v>
      </c>
      <c r="AS997" t="s">
        <v>907</v>
      </c>
      <c r="AT997" t="s">
        <v>230</v>
      </c>
      <c r="AV997" t="s">
        <v>3001</v>
      </c>
      <c r="AW997" t="s">
        <v>886</v>
      </c>
      <c r="AX997" t="s">
        <v>222</v>
      </c>
      <c r="BA997" s="57">
        <v>46267.541666666664</v>
      </c>
      <c r="BB997" t="s">
        <v>1033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str">
        <f>VLOOKUP(H997,Sheet2!$A$1:$B$270,2,FALSE)</f>
        <v>SUMBAWA</v>
      </c>
    </row>
    <row r="998" spans="1:61">
      <c r="A998">
        <v>1171</v>
      </c>
      <c r="B998">
        <v>1002565040</v>
      </c>
      <c r="C998">
        <v>3</v>
      </c>
      <c r="D998" t="s">
        <v>55</v>
      </c>
      <c r="E998">
        <v>5</v>
      </c>
      <c r="F998" t="s">
        <v>261</v>
      </c>
      <c r="G998" t="s">
        <v>125</v>
      </c>
      <c r="H998" t="s">
        <v>325</v>
      </c>
      <c r="I998" t="s">
        <v>212</v>
      </c>
      <c r="J998" t="s">
        <v>213</v>
      </c>
      <c r="K998" t="s">
        <v>149</v>
      </c>
      <c r="L998" t="s">
        <v>214</v>
      </c>
      <c r="M998" t="s">
        <v>2160</v>
      </c>
      <c r="N998" t="s">
        <v>215</v>
      </c>
      <c r="O998" s="57">
        <v>46266.475659722222</v>
      </c>
      <c r="P998" s="57">
        <v>46268.464722222219</v>
      </c>
      <c r="Q998">
        <v>69381406</v>
      </c>
      <c r="S998">
        <v>152441211655</v>
      </c>
      <c r="T998" t="s">
        <v>1378</v>
      </c>
      <c r="U998" t="s">
        <v>1379</v>
      </c>
      <c r="V998" t="s">
        <v>1380</v>
      </c>
      <c r="Z998">
        <v>112.11121078580599</v>
      </c>
      <c r="AA998">
        <v>-7.3444968945577296</v>
      </c>
      <c r="AB998" t="s">
        <v>1381</v>
      </c>
      <c r="AC998" t="s">
        <v>216</v>
      </c>
      <c r="AL998" t="s">
        <v>217</v>
      </c>
      <c r="AM998" t="s">
        <v>1363</v>
      </c>
      <c r="AN998" t="s">
        <v>6</v>
      </c>
      <c r="AO998" s="57">
        <v>46031.48609953704</v>
      </c>
      <c r="AP998" s="57">
        <v>46267.333333333336</v>
      </c>
      <c r="AQ998" t="s">
        <v>2158</v>
      </c>
      <c r="AR998" t="s">
        <v>14</v>
      </c>
      <c r="AS998" t="s">
        <v>219</v>
      </c>
      <c r="AT998" t="s">
        <v>230</v>
      </c>
      <c r="AV998" t="s">
        <v>3002</v>
      </c>
      <c r="AW998" t="s">
        <v>881</v>
      </c>
      <c r="AX998" t="s">
        <v>222</v>
      </c>
      <c r="BA998" s="57">
        <v>46267.333333333336</v>
      </c>
      <c r="BB998" t="s">
        <v>1363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str">
        <f>VLOOKUP(H998,Sheet2!$A$1:$B$270,2,FALSE)</f>
        <v>GRESIK</v>
      </c>
    </row>
    <row r="999" spans="1:61">
      <c r="A999">
        <v>1172</v>
      </c>
      <c r="B999">
        <v>1002564991</v>
      </c>
      <c r="C999">
        <v>3</v>
      </c>
      <c r="D999" t="s">
        <v>45</v>
      </c>
      <c r="E999">
        <v>5</v>
      </c>
      <c r="F999" t="s">
        <v>210</v>
      </c>
      <c r="G999" t="s">
        <v>110</v>
      </c>
      <c r="H999" t="s">
        <v>445</v>
      </c>
      <c r="I999" t="s">
        <v>212</v>
      </c>
      <c r="J999" t="s">
        <v>213</v>
      </c>
      <c r="K999" t="s">
        <v>149</v>
      </c>
      <c r="L999" t="s">
        <v>214</v>
      </c>
      <c r="M999" t="s">
        <v>2160</v>
      </c>
      <c r="N999" t="s">
        <v>215</v>
      </c>
      <c r="O999" s="57">
        <v>46266.469409722224</v>
      </c>
      <c r="P999" s="57">
        <v>46268.611643518518</v>
      </c>
      <c r="Q999">
        <v>69381373</v>
      </c>
      <c r="S999">
        <v>172610305800</v>
      </c>
      <c r="T999" t="s">
        <v>1285</v>
      </c>
      <c r="U999" t="s">
        <v>1286</v>
      </c>
      <c r="V999" t="s">
        <v>1287</v>
      </c>
      <c r="Z999">
        <v>118.969731</v>
      </c>
      <c r="AA999">
        <v>-8.5671809999999997</v>
      </c>
      <c r="AB999" t="s">
        <v>1288</v>
      </c>
      <c r="AC999" t="s">
        <v>236</v>
      </c>
      <c r="AL999" t="s">
        <v>217</v>
      </c>
      <c r="AM999" t="s">
        <v>1289</v>
      </c>
      <c r="AN999" t="s">
        <v>6</v>
      </c>
      <c r="AO999" s="57">
        <v>46031.475810185184</v>
      </c>
      <c r="AP999" s="57">
        <v>46267.333333333336</v>
      </c>
      <c r="AR999" t="s">
        <v>14</v>
      </c>
      <c r="AS999" t="s">
        <v>914</v>
      </c>
      <c r="AT999" t="s">
        <v>220</v>
      </c>
      <c r="AV999" t="s">
        <v>3003</v>
      </c>
      <c r="AW999" t="s">
        <v>873</v>
      </c>
      <c r="AX999" t="s">
        <v>222</v>
      </c>
      <c r="BA999" s="57">
        <v>46267.333333333336</v>
      </c>
      <c r="BB999" t="s">
        <v>1289</v>
      </c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str">
        <f>VLOOKUP(H999,Sheet2!$A$1:$B$270,2,FALSE)</f>
        <v>BIMA</v>
      </c>
    </row>
    <row r="1000" spans="1:61">
      <c r="A1000">
        <v>1173</v>
      </c>
      <c r="B1000">
        <v>1002564984</v>
      </c>
      <c r="C1000">
        <v>3</v>
      </c>
      <c r="D1000" t="s">
        <v>59</v>
      </c>
      <c r="E1000">
        <v>4</v>
      </c>
      <c r="F1000" t="s">
        <v>242</v>
      </c>
      <c r="G1000" t="s">
        <v>600</v>
      </c>
      <c r="H1000" t="s">
        <v>601</v>
      </c>
      <c r="I1000" t="s">
        <v>212</v>
      </c>
      <c r="J1000" t="s">
        <v>213</v>
      </c>
      <c r="K1000" t="s">
        <v>149</v>
      </c>
      <c r="L1000" t="s">
        <v>214</v>
      </c>
      <c r="M1000" t="s">
        <v>2160</v>
      </c>
      <c r="N1000" t="s">
        <v>215</v>
      </c>
      <c r="O1000" s="57">
        <v>46266.468715277777</v>
      </c>
      <c r="P1000" s="57">
        <v>46268.56486111111</v>
      </c>
      <c r="Q1000">
        <v>69381389</v>
      </c>
      <c r="S1000">
        <v>141149112951</v>
      </c>
      <c r="T1000" t="s">
        <v>1294</v>
      </c>
      <c r="U1000" t="s">
        <v>1295</v>
      </c>
      <c r="V1000" t="s">
        <v>1296</v>
      </c>
      <c r="Z1000">
        <v>110.088058</v>
      </c>
      <c r="AA1000">
        <v>-7.2862179999999999</v>
      </c>
      <c r="AB1000" t="s">
        <v>1297</v>
      </c>
      <c r="AC1000" t="s">
        <v>236</v>
      </c>
      <c r="AL1000" t="s">
        <v>217</v>
      </c>
      <c r="AM1000" t="s">
        <v>990</v>
      </c>
      <c r="AN1000" t="s">
        <v>6</v>
      </c>
      <c r="AO1000" s="57">
        <v>46031.475810185184</v>
      </c>
      <c r="AP1000" s="57">
        <v>46267.333333333336</v>
      </c>
      <c r="AQ1000" t="s">
        <v>2180</v>
      </c>
      <c r="AR1000" t="s">
        <v>14</v>
      </c>
      <c r="AS1000" t="s">
        <v>919</v>
      </c>
      <c r="AT1000" t="s">
        <v>230</v>
      </c>
      <c r="AV1000" t="s">
        <v>3004</v>
      </c>
      <c r="AW1000" t="s">
        <v>928</v>
      </c>
      <c r="AX1000" t="s">
        <v>222</v>
      </c>
      <c r="BA1000" s="57">
        <v>46267.333333333336</v>
      </c>
      <c r="BB1000" t="s">
        <v>990</v>
      </c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:61">
      <c r="A1001">
        <v>1174</v>
      </c>
      <c r="B1001">
        <v>1002566429</v>
      </c>
      <c r="C1001">
        <v>3</v>
      </c>
      <c r="D1001" t="s">
        <v>34</v>
      </c>
      <c r="E1001">
        <v>5</v>
      </c>
      <c r="F1001" t="s">
        <v>563</v>
      </c>
      <c r="G1001" t="s">
        <v>83</v>
      </c>
      <c r="H1001" t="s">
        <v>392</v>
      </c>
      <c r="I1001" t="s">
        <v>212</v>
      </c>
      <c r="J1001" t="s">
        <v>213</v>
      </c>
      <c r="K1001" t="s">
        <v>149</v>
      </c>
      <c r="L1001" t="s">
        <v>214</v>
      </c>
      <c r="M1001" t="s">
        <v>2160</v>
      </c>
      <c r="N1001" t="s">
        <v>215</v>
      </c>
      <c r="O1001" s="57">
        <v>46266.740231481483</v>
      </c>
      <c r="P1001" s="57">
        <v>46269.437604166669</v>
      </c>
      <c r="Q1001">
        <v>69381825</v>
      </c>
      <c r="S1001">
        <v>172401298229</v>
      </c>
      <c r="T1001" t="s">
        <v>1326</v>
      </c>
      <c r="U1001" t="s">
        <v>1327</v>
      </c>
      <c r="V1001" t="s">
        <v>1328</v>
      </c>
      <c r="Z1001">
        <v>115.253369204419</v>
      </c>
      <c r="AA1001">
        <v>-8.6940247248159093</v>
      </c>
      <c r="AB1001" t="s">
        <v>1329</v>
      </c>
      <c r="AC1001" t="s">
        <v>236</v>
      </c>
      <c r="AL1001" t="s">
        <v>217</v>
      </c>
      <c r="AM1001" t="s">
        <v>1330</v>
      </c>
      <c r="AN1001" t="s">
        <v>6</v>
      </c>
      <c r="AO1001" s="57">
        <v>46031.746469907404</v>
      </c>
      <c r="AP1001" s="57">
        <v>46269.333333333336</v>
      </c>
      <c r="AR1001" t="s">
        <v>14</v>
      </c>
      <c r="AS1001" t="s">
        <v>83</v>
      </c>
      <c r="AT1001" t="s">
        <v>230</v>
      </c>
      <c r="AV1001" t="s">
        <v>3005</v>
      </c>
      <c r="AW1001" t="s">
        <v>887</v>
      </c>
      <c r="AX1001" t="s">
        <v>222</v>
      </c>
      <c r="BA1001" s="57">
        <v>46269.333333333336</v>
      </c>
      <c r="BB1001" t="s">
        <v>1330</v>
      </c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str">
        <f>VLOOKUP(H1001,Sheet2!$A$1:$B$270,2,FALSE)</f>
        <v>SANUR</v>
      </c>
    </row>
    <row r="1002" spans="1:61">
      <c r="A1002">
        <v>1175</v>
      </c>
      <c r="B1002">
        <v>1002564240</v>
      </c>
      <c r="C1002">
        <v>3</v>
      </c>
      <c r="D1002" t="s">
        <v>45</v>
      </c>
      <c r="E1002">
        <v>5</v>
      </c>
      <c r="F1002" t="s">
        <v>210</v>
      </c>
      <c r="G1002" t="s">
        <v>115</v>
      </c>
      <c r="H1002" t="s">
        <v>395</v>
      </c>
      <c r="I1002" t="s">
        <v>212</v>
      </c>
      <c r="J1002" t="s">
        <v>213</v>
      </c>
      <c r="K1002" t="s">
        <v>149</v>
      </c>
      <c r="L1002" t="s">
        <v>214</v>
      </c>
      <c r="M1002" t="s">
        <v>2160</v>
      </c>
      <c r="N1002" t="s">
        <v>215</v>
      </c>
      <c r="O1002" s="57">
        <v>46266.375648148147</v>
      </c>
      <c r="P1002" s="57">
        <v>46270.674351851849</v>
      </c>
      <c r="Q1002">
        <v>69381193</v>
      </c>
      <c r="S1002">
        <v>172602202849</v>
      </c>
      <c r="T1002" t="s">
        <v>1331</v>
      </c>
      <c r="U1002" t="s">
        <v>1032</v>
      </c>
      <c r="V1002" t="s">
        <v>1332</v>
      </c>
      <c r="Z1002">
        <v>116.15069099999999</v>
      </c>
      <c r="AA1002">
        <v>-8.6803889999999999</v>
      </c>
      <c r="AB1002" t="s">
        <v>1333</v>
      </c>
      <c r="AC1002" t="s">
        <v>236</v>
      </c>
      <c r="AL1002" t="s">
        <v>217</v>
      </c>
      <c r="AM1002" t="s">
        <v>1334</v>
      </c>
      <c r="AN1002" t="s">
        <v>6</v>
      </c>
      <c r="AO1002" s="57">
        <v>46031.382175925923</v>
      </c>
      <c r="AP1002" s="57">
        <v>46269.541666666664</v>
      </c>
      <c r="AR1002" t="s">
        <v>14</v>
      </c>
      <c r="AS1002" t="s">
        <v>900</v>
      </c>
      <c r="AT1002" t="s">
        <v>230</v>
      </c>
      <c r="AV1002" t="s">
        <v>5653</v>
      </c>
      <c r="AW1002" t="s">
        <v>831</v>
      </c>
      <c r="AX1002" t="s">
        <v>222</v>
      </c>
      <c r="BA1002" s="57">
        <v>46269.541666666664</v>
      </c>
      <c r="BB1002" t="s">
        <v>1334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str">
        <f>VLOOKUP(H1002,Sheet2!$A$1:$B$270,2,FALSE)</f>
        <v>SELONG</v>
      </c>
    </row>
    <row r="1003" spans="1:61">
      <c r="A1003">
        <v>1176</v>
      </c>
      <c r="B1003">
        <v>1002576132</v>
      </c>
      <c r="C1003">
        <v>3</v>
      </c>
      <c r="D1003" t="s">
        <v>38</v>
      </c>
      <c r="E1003">
        <v>5</v>
      </c>
      <c r="F1003" t="s">
        <v>248</v>
      </c>
      <c r="G1003" t="s">
        <v>91</v>
      </c>
      <c r="H1003" t="s">
        <v>412</v>
      </c>
      <c r="I1003" t="s">
        <v>212</v>
      </c>
      <c r="J1003" t="s">
        <v>213</v>
      </c>
      <c r="K1003" t="s">
        <v>149</v>
      </c>
      <c r="L1003" t="s">
        <v>214</v>
      </c>
      <c r="M1003" t="s">
        <v>2163</v>
      </c>
      <c r="N1003" t="s">
        <v>215</v>
      </c>
      <c r="O1003" s="57">
        <v>46273.364537037036</v>
      </c>
      <c r="P1003" s="57">
        <v>46273.612407407411</v>
      </c>
      <c r="Q1003">
        <v>69385716</v>
      </c>
      <c r="S1003">
        <v>152715213485</v>
      </c>
      <c r="T1003" t="s">
        <v>5654</v>
      </c>
      <c r="U1003" t="s">
        <v>5655</v>
      </c>
      <c r="V1003" t="s">
        <v>5656</v>
      </c>
      <c r="Z1003">
        <v>112.64000588487499</v>
      </c>
      <c r="AA1003">
        <v>-8.1700459394913008</v>
      </c>
      <c r="AB1003" t="s">
        <v>5657</v>
      </c>
      <c r="AC1003" t="s">
        <v>236</v>
      </c>
      <c r="AL1003" t="s">
        <v>217</v>
      </c>
      <c r="AM1003" t="s">
        <v>3712</v>
      </c>
      <c r="AN1003" t="s">
        <v>6</v>
      </c>
      <c r="AO1003" s="57">
        <v>46243.371481481481</v>
      </c>
      <c r="AP1003" s="57">
        <v>46274.333333333336</v>
      </c>
      <c r="AR1003" t="s">
        <v>2073</v>
      </c>
      <c r="AS1003" t="s">
        <v>584</v>
      </c>
      <c r="AT1003" t="s">
        <v>344</v>
      </c>
      <c r="AV1003" t="s">
        <v>2168</v>
      </c>
      <c r="AW1003" t="s">
        <v>1183</v>
      </c>
      <c r="AX1003" t="s">
        <v>222</v>
      </c>
      <c r="BA1003" s="57">
        <v>46274.333333333336</v>
      </c>
      <c r="BB1003" t="s">
        <v>3712</v>
      </c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str">
        <f>VLOOKUP(H1003,Sheet2!$A$1:$B$270,2,FALSE)</f>
        <v>MALANG</v>
      </c>
    </row>
    <row r="1004" spans="1:61">
      <c r="A1004">
        <v>1177</v>
      </c>
      <c r="B1004">
        <v>1002577378</v>
      </c>
      <c r="C1004">
        <v>3</v>
      </c>
      <c r="D1004" t="s">
        <v>49</v>
      </c>
      <c r="E1004">
        <v>4</v>
      </c>
      <c r="F1004" t="s">
        <v>250</v>
      </c>
      <c r="G1004" t="s">
        <v>4904</v>
      </c>
      <c r="H1004" t="s">
        <v>4905</v>
      </c>
      <c r="I1004" t="s">
        <v>212</v>
      </c>
      <c r="J1004" t="s">
        <v>213</v>
      </c>
      <c r="K1004" t="s">
        <v>149</v>
      </c>
      <c r="M1004" t="s">
        <v>2163</v>
      </c>
      <c r="N1004" t="s">
        <v>215</v>
      </c>
      <c r="O1004" s="57">
        <v>46273.644328703704</v>
      </c>
      <c r="P1004" s="57">
        <v>46273.706261574072</v>
      </c>
      <c r="Q1004">
        <v>69384980</v>
      </c>
      <c r="S1004">
        <v>142212119721</v>
      </c>
      <c r="T1004" t="s">
        <v>5499</v>
      </c>
      <c r="U1004" t="s">
        <v>5658</v>
      </c>
      <c r="V1004" t="s">
        <v>5659</v>
      </c>
      <c r="Z1004">
        <v>109.278272</v>
      </c>
      <c r="AA1004">
        <v>-6.8785249999999998</v>
      </c>
      <c r="AB1004" t="s">
        <v>5502</v>
      </c>
      <c r="AC1004" t="s">
        <v>216</v>
      </c>
      <c r="AL1004" t="s">
        <v>217</v>
      </c>
      <c r="AM1004" t="s">
        <v>5660</v>
      </c>
      <c r="AN1004" t="s">
        <v>6</v>
      </c>
      <c r="AO1004" s="57">
        <v>46243.652951388889</v>
      </c>
      <c r="AR1004" t="s">
        <v>2073</v>
      </c>
      <c r="AS1004" t="s">
        <v>219</v>
      </c>
      <c r="AT1004" t="s">
        <v>230</v>
      </c>
      <c r="AV1004" t="s">
        <v>2168</v>
      </c>
      <c r="AW1004" t="s">
        <v>546</v>
      </c>
      <c r="AX1004" t="s">
        <v>222</v>
      </c>
      <c r="BA1004" s="57">
        <v>46273.291666666664</v>
      </c>
      <c r="BB1004" t="s">
        <v>5660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:61">
      <c r="A1005">
        <v>1178</v>
      </c>
      <c r="B1005">
        <v>1002574963</v>
      </c>
      <c r="C1005">
        <v>3</v>
      </c>
      <c r="D1005" t="s">
        <v>45</v>
      </c>
      <c r="E1005">
        <v>5</v>
      </c>
      <c r="F1005" t="s">
        <v>113</v>
      </c>
      <c r="G1005" t="s">
        <v>114</v>
      </c>
      <c r="H1005" t="s">
        <v>389</v>
      </c>
      <c r="I1005" t="s">
        <v>212</v>
      </c>
      <c r="J1005" t="s">
        <v>213</v>
      </c>
      <c r="K1005" t="s">
        <v>149</v>
      </c>
      <c r="L1005" t="s">
        <v>214</v>
      </c>
      <c r="M1005" t="s">
        <v>2163</v>
      </c>
      <c r="N1005" t="s">
        <v>215</v>
      </c>
      <c r="O1005" s="57">
        <v>46272.5624537037</v>
      </c>
      <c r="P1005" s="57">
        <v>46273.612291666665</v>
      </c>
      <c r="Q1005">
        <v>69385291</v>
      </c>
      <c r="S1005">
        <v>172512452602</v>
      </c>
      <c r="T1005" t="s">
        <v>5661</v>
      </c>
      <c r="U1005" t="s">
        <v>5662</v>
      </c>
      <c r="V1005" t="s">
        <v>5663</v>
      </c>
      <c r="Z1005">
        <v>119.909145087003</v>
      </c>
      <c r="AA1005">
        <v>-8.5026629994831104</v>
      </c>
      <c r="AB1005" t="s">
        <v>5664</v>
      </c>
      <c r="AC1005" t="s">
        <v>216</v>
      </c>
      <c r="AL1005" t="s">
        <v>217</v>
      </c>
      <c r="AM1005" t="s">
        <v>5665</v>
      </c>
      <c r="AN1005" t="s">
        <v>6</v>
      </c>
      <c r="AO1005" s="57">
        <v>46212.56958333333</v>
      </c>
      <c r="AP1005" s="57">
        <v>46273.541666666664</v>
      </c>
      <c r="AR1005" t="s">
        <v>2073</v>
      </c>
      <c r="AS1005" t="s">
        <v>592</v>
      </c>
      <c r="AT1005" t="s">
        <v>230</v>
      </c>
      <c r="AV1005" t="s">
        <v>2168</v>
      </c>
      <c r="AW1005" t="s">
        <v>881</v>
      </c>
      <c r="AX1005" t="s">
        <v>222</v>
      </c>
      <c r="BA1005" s="57">
        <v>46273.541666666664</v>
      </c>
      <c r="BB1005" t="s">
        <v>5665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str">
        <f>VLOOKUP(H1005,Sheet2!$A$1:$B$270,2,FALSE)</f>
        <v>LABOAN BAJO</v>
      </c>
    </row>
    <row r="1006" spans="1:61">
      <c r="A1006">
        <v>1180</v>
      </c>
      <c r="B1006">
        <v>1002576574</v>
      </c>
      <c r="C1006">
        <v>3</v>
      </c>
      <c r="D1006" t="s">
        <v>34</v>
      </c>
      <c r="E1006">
        <v>5</v>
      </c>
      <c r="F1006" t="s">
        <v>563</v>
      </c>
      <c r="G1006" t="s">
        <v>86</v>
      </c>
      <c r="H1006" t="s">
        <v>272</v>
      </c>
      <c r="I1006" t="s">
        <v>212</v>
      </c>
      <c r="J1006" t="s">
        <v>213</v>
      </c>
      <c r="K1006" t="s">
        <v>149</v>
      </c>
      <c r="M1006" t="s">
        <v>2181</v>
      </c>
      <c r="N1006" t="s">
        <v>215</v>
      </c>
      <c r="O1006" s="57">
        <v>46273.454085648147</v>
      </c>
      <c r="P1006" s="57">
        <v>46273.613958333335</v>
      </c>
      <c r="Q1006">
        <v>69369522</v>
      </c>
      <c r="S1006">
        <v>172418758299</v>
      </c>
      <c r="T1006" t="s">
        <v>5666</v>
      </c>
      <c r="U1006" t="s">
        <v>5667</v>
      </c>
      <c r="V1006" t="s">
        <v>5668</v>
      </c>
      <c r="Z1006">
        <v>115.23067208000001</v>
      </c>
      <c r="AA1006">
        <v>-8.6355672410000004</v>
      </c>
      <c r="AB1006" t="s">
        <v>5669</v>
      </c>
      <c r="AC1006" t="s">
        <v>216</v>
      </c>
      <c r="AL1006" t="s">
        <v>217</v>
      </c>
      <c r="AM1006" t="s">
        <v>5670</v>
      </c>
      <c r="AN1006" t="s">
        <v>6</v>
      </c>
      <c r="AO1006" s="57">
        <v>46243.454791666663</v>
      </c>
      <c r="AR1006" t="s">
        <v>257</v>
      </c>
      <c r="AS1006" t="s">
        <v>86</v>
      </c>
      <c r="AT1006" t="s">
        <v>230</v>
      </c>
      <c r="AV1006" t="s">
        <v>2187</v>
      </c>
      <c r="AW1006" t="s">
        <v>567</v>
      </c>
      <c r="AX1006" t="s">
        <v>222</v>
      </c>
      <c r="BA1006" s="57">
        <v>46273.291666666664</v>
      </c>
      <c r="BB1006" t="s">
        <v>5670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str">
        <f>VLOOKUP(H1006,Sheet2!$A$1:$B$270,2,FALSE)</f>
        <v>UBUNG</v>
      </c>
    </row>
    <row r="1007" spans="1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:61">
      <c r="O1008" s="57"/>
      <c r="P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A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P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P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P1056" s="57"/>
      <c r="BA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P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A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P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A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A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P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P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P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A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A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P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P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A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A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A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A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A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A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P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A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A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P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P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A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P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A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A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P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P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A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A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A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P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P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P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A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A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P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P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A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A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A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A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BA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P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P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A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A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A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A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P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A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P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A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A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A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A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A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A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A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P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A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A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P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A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A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A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A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P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P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A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A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A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A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A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A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85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2026-09-09T02:54:32Z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