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A5A7B4F4-35EC-4774-B4E0-B87C313C38E4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P10" i="15" l="1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80" i="4" l="1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<sst xmlns="http://schemas.openxmlformats.org/spreadsheetml/2006/main" count="35933" uniqueCount="6859">
  <si>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</si>
  <si>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</si>
  <si>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</si>
  <si>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</si>
  <si>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</si>
  <si>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</si>
  <si>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</si>
  <si>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</si>
  <si>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</si>
  <si>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</si>
  <si>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</si>
  <si>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</si>
  <si>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</si>
  <si>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</si>
  <si>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</si>
  <si>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</si>
  <si>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</si>
  <si>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</si>
  <si>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</si>
  <si>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</si>
  <si>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</si>
  <si>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</si>
  <si>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</si>
  <si>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</si>
  <si>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</si>
  <si>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</si>
  <si>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</si>
  <si>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</si>
  <si>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</si>
  <si>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</si>
  <si>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</si>
  <si>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</si>
  <si>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</si>
  <si>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</si>
  <si>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</si>
  <si>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</si>
  <si>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</si>
  <si>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</si>
  <si>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</si>
  <si>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</si>
  <si>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</si>
  <si>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</si>
  <si>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</si>
  <si>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</si>
  <si>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</si>
  <si>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</si>
  <si>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</si>
  <si>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</si>
  <si>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</si>
  <si>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</si>
  <si>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</si>
  <si>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</si>
  <si>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</si>
  <si>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</si>
  <si>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</si>
  <si>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</si>
  <si>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</si>
  <si>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</si>
  <si>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</si>
  <si>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</si>
  <si>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</si>
  <si>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</si>
  <si>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</si>
  <si>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</si>
  <si>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</si>
  <si>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</si>
  <si>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</si>
  <si>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</si>
  <si>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</si>
  <si>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</si>
  <si>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</si>
  <si>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</si>
  <si>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</si>
  <si>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</si>
  <si>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</si>
  <si>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</si>
  <si>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</si>
  <si>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</si>
  <si>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</si>
  <si>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</si>
  <si>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</si>
  <si>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</si>
  <si>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</si>
  <si>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</si>
  <si>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</si>
  <si>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</si>
  <si>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</si>
  <si>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</si>
  <si>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</si>
  <si>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</si>
  <si>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</si>
  <si>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</si>
  <si>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</si>
  <si>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</si>
  <si>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</si>
  <si>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</si>
  <si>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</si>
  <si>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</si>
  <si>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</si>
  <si>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</si>
  <si>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</si>
  <si>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</si>
  <si>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</si>
  <si>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</si>
  <si>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</si>
  <si>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</si>
  <si>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</si>
  <si>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</si>
  <si>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</si>
  <si>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</si>
  <si>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</si>
  <si>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</si>
  <si>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</si>
  <si>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</si>
  <si>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</si>
  <si>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</si>
  <si>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</si>
  <si>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</si>
  <si>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</si>
  <si>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</si>
  <si>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</si>
  <si>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</si>
  <si>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</si>
  <si>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</si>
  <si>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</si>
  <si>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</si>
  <si>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</si>
  <si>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</si>
  <si>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</si>
  <si>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</si>
  <si>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</si>
  <si>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</si>
  <si>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</si>
  <si>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</si>
  <si>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</si>
  <si>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</si>
  <si>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</si>
  <si>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</si>
  <si>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</si>
  <si>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</si>
  <si>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</si>
  <si>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</si>
  <si>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</si>
  <si>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</si>
  <si>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</si>
  <si>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</si>
  <si>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</si>
  <si>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</si>
  <si>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</si>
  <si>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</si>
  <si>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</si>
  <si>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</si>
  <si>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</si>
  <si>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</si>
  <si>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</si>
  <si>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</si>
  <si>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</si>
  <si>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</si>
  <si>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</si>
  <si>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</si>
  <si>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</si>
  <si>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</si>
  <si>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</si>
  <si>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</si>
  <si>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</si>
  <si>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</si>
  <si>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</si>
  <si>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</si>
  <si>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</si>
  <si>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</si>
  <si>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</si>
  <si>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</si>
  <si>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</si>
  <si>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</si>
  <si>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</si>
  <si>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</si>
  <si>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</si>
  <si>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</si>
  <si>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</si>
  <si>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</si>
  <si>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</si>
  <si>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</si>
  <si>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</si>
  <si>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</si>
  <si>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</si>
  <si>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</si>
  <si>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</si>
  <si>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</si>
  <si>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</si>
  <si>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</si>
  <si>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</si>
  <si>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</si>
  <si>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</si>
  <si>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</si>
  <si>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</si>
  <si>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</si>
  <si>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</si>
  <si>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</si>
  <si>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</si>
  <si>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</si>
  <si>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</si>
  <si>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</si>
  <si>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</si>
  <si>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</si>
  <si>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</si>
  <si>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</si>
  <si>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</si>
  <si>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</si>
  <si>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</si>
  <si>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</si>
  <si>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</si>
  <si>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</si>
  <si>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</si>
  <si>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</si>
  <si>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</si>
  <si>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</si>
  <si>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</si>
  <si>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</si>
  <si>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</si>
  <si>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</si>
  <si>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</si>
  <si>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</si>
  <si>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</si>
  <si>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</si>
  <si>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</si>
  <si>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</si>
  <si>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</si>
  <si>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</si>
  <si>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</si>
  <si>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</si>
  <si>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</si>
  <si>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</si>
  <si>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</si>
  <si>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</si>
  <si>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</si>
  <si>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</si>
  <si>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</si>
  <si>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</si>
  <si>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</si>
  <si>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</si>
  <si>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</si>
  <si>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</si>
  <si>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</si>
  <si>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</si>
  <si>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</si>
  <si>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</si>
  <si>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</si>
  <si>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</si>
  <si>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</si>
  <si>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</si>
  <si>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</si>
  <si>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</si>
  <si>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</si>
  <si>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</si>
  <si>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</si>
  <si>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</si>
  <si>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</si>
  <si>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</si>
  <si>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</si>
  <si>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</si>
  <si>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</si>
  <si>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</si>
  <si>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</si>
  <si>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</si>
  <si>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</si>
  <si>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</si>
  <si>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</si>
  <si>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</si>
  <si>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</si>
  <si>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</si>
  <si>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</si>
  <si>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</si>
  <si>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</si>
  <si>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</si>
  <si>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</si>
  <si>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</si>
  <si>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</si>
  <si>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</si>
  <si>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</si>
  <si>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</si>
  <si>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</si>
  <si>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</si>
  <si>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</si>
  <si>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</si>
  <si>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</si>
  <si>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</si>
  <si>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</si>
  <si>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</si>
  <si>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</si>
  <si>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</si>
  <si>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</si>
  <si>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</si>
  <si>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</si>
  <si>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</si>
  <si>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</si>
  <si>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</si>
  <si>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</si>
  <si>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</si>
  <si>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</si>
  <si>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</si>
  <si>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</si>
  <si>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</si>
  <si>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</si>
  <si>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</si>
  <si>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</si>
  <si>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</si>
  <si>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</si>
  <si>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</si>
  <si>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</si>
  <si>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</si>
  <si>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</si>
  <si>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</si>
  <si>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</si>
  <si>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</si>
  <si>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</si>
  <si>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</si>
  <si>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</si>
  <si>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</si>
  <si>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</si>
  <si>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</si>
  <si>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</si>
  <si>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</si>
  <si>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</si>
  <si>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</si>
  <si>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</si>
  <si>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</si>
  <si>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</si>
  <si>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</si>
  <si>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</si>
  <si>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</si>
  <si>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</si>
  <si>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</si>
  <si>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</si>
  <si>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</si>
  <si>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</si>
  <si>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</si>
  <si>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</si>
  <si>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</si>
  <si>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</si>
  <si>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</si>
  <si>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</si>
  <si>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</si>
  <si>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</si>
  <si>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</si>
  <si>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</si>
  <si>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</si>
  <si>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</si>
  <si>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</si>
  <si>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</si>
  <si>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</si>
  <si>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</si>
  <si>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</si>
  <si>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</si>
  <si>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</si>
  <si>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</si>
  <si>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</si>
  <si>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</si>
  <si>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</si>
  <si>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</si>
  <si>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</si>
  <si>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</si>
  <si>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</si>
  <si>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</si>
  <si>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</si>
  <si>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</si>
  <si>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</si>
  <si>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</si>
  <si>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</si>
  <si>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</si>
  <si>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</si>
  <si>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</si>
  <si>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</si>
  <si>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</si>
  <si>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</si>
  <si>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</si>
  <si>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</si>
  <si>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</si>
  <si>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</si>
  <si>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</si>
  <si>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</si>
  <si>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</si>
  <si>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</si>
  <si>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</si>
  <si>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</si>
  <si>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</si>
  <si>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</si>
  <si>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</si>
  <si>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</si>
  <si>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</si>
  <si>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</si>
  <si>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</si>
  <si>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</si>
  <si>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</si>
  <si>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</si>
  <si>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</si>
  <si>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</si>
  <si>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</si>
  <si>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</si>
  <si>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</si>
  <si>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</si>
  <si>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</si>
  <si>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</si>
  <si>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</si>
  <si>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</si>
  <si>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</si>
  <si>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</si>
  <si>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</si>
  <si>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</si>
  <si>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</si>
  <si>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</si>
  <si>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</si>
  <si>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</si>
  <si>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</si>
  <si>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</si>
  <si>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</si>
  <si>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</si>
  <si>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</si>
  <si>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</si>
  <si>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</si>
  <si>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</si>
  <si>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</si>
  <si>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</si>
  <si>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</si>
  <si>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</si>
  <si>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</si>
  <si>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</si>
  <si>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</si>
  <si>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</si>
  <si>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</si>
  <si>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</si>
  <si>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</si>
  <si>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</si>
  <si>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</si>
  <si>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</si>
  <si>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</si>
  <si>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</si>
  <si>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</si>
  <si>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</si>
  <si>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</si>
  <si>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</si>
  <si>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</si>
  <si>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</si>
  <si>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</si>
  <si>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</si>
  <si>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</si>
  <si>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</si>
  <si>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</si>
  <si>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</si>
  <si>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</si>
  <si>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</si>
  <si>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</si>
  <si>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</si>
  <si>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</si>
  <si>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</si>
  <si>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</si>
  <si>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</si>
  <si>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</si>
  <si>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</si>
  <si>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</si>
  <si>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</si>
  <si>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</si>
  <si>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</si>
  <si>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</si>
  <si>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</si>
  <si>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</si>
  <si>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</si>
  <si>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</si>
  <si>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</si>
  <si>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</si>
  <si>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</si>
  <si>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</si>
  <si>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</si>
  <si>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</si>
  <si>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</si>
  <si>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</si>
  <si>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</si>
  <si>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</si>
  <si>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</si>
  <si>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</si>
  <si>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</si>
  <si>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</si>
  <si>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</si>
  <si>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</si>
  <si>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</si>
  <si>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</si>
  <si>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</si>
  <si>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</si>
  <si>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</si>
  <si>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</si>
  <si>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</si>
  <si>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</si>
  <si>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</si>
  <si>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</si>
  <si>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</si>
  <si>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</si>
  <si>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</si>
  <si>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</si>
  <si>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</si>
  <si>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</si>
  <si>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</si>
  <si>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</si>
  <si>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</si>
  <si>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</si>
  <si>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</si>
  <si>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</si>
  <si>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</si>
  <si>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</si>
  <si>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</si>
  <si>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</si>
  <si>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</si>
  <si>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</si>
  <si>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</si>
  <si>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</si>
  <si>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</si>
  <si>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</si>
  <si>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</si>
  <si>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</si>
  <si>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</si>
  <si>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</si>
  <si>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</si>
  <si>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</si>
  <si>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</si>
  <si>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</si>
  <si>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</si>
  <si>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</si>
  <si>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</si>
  <si>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</si>
  <si>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</si>
  <si>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</si>
  <si>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</si>
  <si>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</si>
  <si>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</si>
  <si>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</si>
  <si>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</si>
  <si>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</si>
  <si>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</si>
  <si>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</si>
  <si>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</si>
  <si>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</si>
  <si>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</si>
  <si>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</si>
  <si>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</si>
  <si>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</si>
  <si>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</si>
  <si>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</si>
  <si>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</si>
  <si>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</si>
  <si>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</si>
  <si>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</si>
  <si>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</si>
  <si>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</si>
  <si>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</si>
  <si>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</si>
  <si>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</si>
  <si>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</si>
  <si>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</si>
  <si>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</si>
  <si>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</si>
  <si>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</si>
  <si>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</si>
  <si>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</si>
  <si>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</si>
  <si>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</si>
  <si>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</si>
  <si>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</si>
  <si>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</si>
  <si>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</si>
  <si>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</si>
  <si>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</si>
  <si>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</si>
  <si>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</si>
  <si>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</si>
  <si>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</si>
  <si>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</si>
  <si>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</si>
  <si>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</si>
  <si>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</si>
  <si>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</si>
  <si>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</si>
  <si>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</si>
  <si>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</si>
  <si>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</si>
  <si>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</si>
  <si>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</si>
  <si>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</si>
  <si>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</si>
  <si>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</si>
  <si>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</si>
  <si>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</si>
  <si>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</si>
  <si>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</si>
  <si>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</si>
  <si>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</si>
  <si>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</si>
  <si>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</si>
  <si>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</si>
  <si>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</si>
  <si>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</si>
  <si>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</si>
  <si>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</si>
  <si>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</si>
  <si>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</si>
  <si>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</si>
  <si>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</si>
  <si>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</si>
  <si>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</si>
  <si>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</si>
  <si>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</si>
  <si>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</si>
  <si>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</si>
  <si>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</si>
  <si>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</si>
  <si>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</si>
  <si>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</si>
  <si>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</si>
  <si>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</si>
  <si>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</si>
  <si>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</si>
  <si>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</si>
  <si>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</si>
  <si>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</si>
  <si>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</si>
  <si>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</si>
  <si>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</si>
  <si>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</si>
  <si>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</si>
  <si>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</si>
  <si>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</si>
  <si>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</si>
  <si>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</si>
  <si>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</si>
  <si>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</si>
  <si>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</si>
  <si>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</si>
  <si>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</si>
  <si>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</si>
  <si>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</si>
  <si>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</si>
  <si>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</si>
  <si>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</si>
  <si>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</si>
  <si>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</si>
  <si>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</si>
  <si>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</si>
  <si>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</si>
  <si>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</si>
  <si>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</si>
  <si>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</si>
  <si>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</si>
  <si>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</si>
  <si>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</si>
  <si>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</si>
  <si>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</si>
  <si>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</si>
  <si>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</si>
  <si>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</si>
  <si>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</si>
  <si>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</si>
  <si>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</si>
  <si>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</si>
  <si>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</si>
  <si>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</si>
  <si>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</si>
  <si>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</si>
  <si>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</si>
  <si>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</si>
  <si>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</si>
  <si>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</si>
  <si>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</si>
  <si>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</si>
  <si>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</si>
  <si>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</si>
  <si>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</si>
  <si>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</si>
  <si>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</si>
  <si>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</si>
  <si>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</si>
  <si>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</si>
  <si>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</si>
  <si>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</si>
  <si>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</si>
  <si>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</si>
  <si>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</si>
  <si>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</si>
  <si>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</si>
  <si>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</si>
  <si>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</si>
  <si>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</si>
  <si>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</si>
  <si>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</si>
  <si>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</si>
  <si>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</si>
  <si>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</si>
  <si>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</si>
  <si>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</si>
  <si>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</si>
  <si>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</si>
  <si>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</si>
  <si>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</si>
  <si>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</si>
  <si>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</si>
  <si>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</si>
  <si>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</si>
  <si>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</si>
  <si>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</si>
  <si>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</si>
  <si>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</si>
  <si>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</si>
  <si>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</si>
  <si>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</si>
  <si>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</si>
  <si>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</si>
  <si>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</si>
  <si>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</si>
  <si>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</si>
  <si>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</si>
  <si>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</si>
  <si>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</si>
  <si>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</si>
  <si>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</si>
  <si>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</si>
  <si>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</si>
  <si>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</si>
  <si>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</si>
  <si>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</si>
  <si>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</si>
  <si>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</si>
  <si>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</si>
  <si>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</si>
  <si>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</si>
  <si>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</si>
  <si>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</si>
  <si>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</si>
  <si>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</si>
  <si>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</si>
  <si>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</si>
  <si>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</si>
  <si>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</si>
  <si>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</si>
  <si>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</si>
  <si>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</si>
  <si>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</si>
  <si>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</si>
  <si>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</si>
  <si>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</si>
  <si>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</si>
  <si>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</si>
  <si>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</si>
  <si>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</si>
  <si>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</si>
  <si>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</si>
  <si>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</si>
  <si>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</si>
  <si>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</si>
  <si>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</si>
  <si>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</si>
  <si>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</si>
  <si>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</si>
  <si>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</si>
  <si>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</si>
  <si>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</si>
  <si>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</si>
  <si>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</si>
  <si>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</si>
  <si>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</si>
  <si>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</si>
  <si>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</si>
  <si>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</si>
  <si>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</si>
  <si>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</si>
  <si>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</si>
  <si>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</si>
  <si>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</si>
  <si>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</si>
  <si>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</si>
  <si>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</si>
  <si>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</si>
  <si>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</si>
  <si>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</si>
  <si>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</si>
  <si>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</si>
  <si>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</si>
  <si>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</si>
  <si>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</si>
  <si>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</si>
  <si>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</si>
  <si>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</si>
  <si>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</si>
  <si>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</si>
  <si>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</si>
  <si>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</si>
  <si>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</si>
  <si>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</si>
  <si>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</si>
  <si>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</si>
  <si>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</si>
  <si>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</si>
  <si>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</si>
  <si>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</si>
  <si>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</si>
  <si>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</si>
  <si>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</si>
  <si>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</si>
  <si>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</si>
  <si>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</si>
  <si>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</si>
  <si>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</si>
  <si>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</si>
  <si>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</si>
  <si>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</si>
  <si>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</si>
  <si>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</si>
  <si>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</si>
  <si>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</si>
  <si>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</si>
  <si>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</si>
  <si>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</si>
  <si>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</si>
  <si>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</si>
  <si>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</si>
  <si>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</si>
  <si>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</si>
  <si>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</si>
  <si>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</si>
  <si>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</si>
  <si>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</si>
  <si>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</si>
  <si>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</si>
  <si>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</si>
  <si>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</si>
  <si>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</si>
  <si>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</si>
  <si>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</si>
  <si>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</si>
  <si>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</si>
  <si>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</si>
  <si>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</si>
  <si>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</si>
  <si>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</si>
  <si>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</si>
  <si>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</si>
  <si>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</si>
  <si>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</si>
  <si>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</si>
  <si>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</si>
  <si>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</si>
  <si>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</si>
  <si>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</si>
  <si>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</si>
  <si>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</si>
  <si>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</si>
  <si>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</si>
  <si>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</si>
  <si>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</si>
  <si>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</si>
  <si>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</si>
  <si>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</si>
  <si>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</si>
  <si>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</si>
  <si>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</si>
  <si>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</si>
  <si>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</si>
  <si>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</si>
  <si>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</si>
  <si>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</si>
  <si>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</si>
  <si>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</si>
  <si>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</si>
  <si>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</si>
  <si>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</si>
  <si>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</si>
  <si>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</si>
  <si>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</si>
  <si>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</si>
  <si>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</si>
  <si>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</si>
  <si>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</si>
  <si>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</si>
  <si>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</si>
  <si>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</si>
  <si>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</si>
  <si>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</si>
  <si>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</si>
  <si>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</si>
  <si>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</si>
  <si>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</si>
  <si>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</si>
  <si>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</si>
  <si>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</si>
  <si>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</si>
  <si>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</si>
  <si>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</si>
  <si>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</si>
  <si>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</si>
  <si>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</si>
  <si>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</si>
  <si>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</si>
  <si>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</si>
  <si>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</si>
  <si>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</si>
  <si>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</si>
  <si>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</si>
  <si>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</si>
  <si>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</si>
  <si>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</si>
  <si>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</si>
  <si>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</si>
  <si>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</si>
  <si>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</si>
  <si>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</si>
  <si>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</si>
  <si>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</si>
  <si>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</si>
  <si>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</si>
  <si>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</si>
  <si>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</si>
  <si>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</si>
  <si>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</si>
  <si>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</si>
  <si>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</si>
  <si>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</si>
  <si>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</si>
  <si>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</si>
  <si>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</si>
  <si>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</si>
  <si>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</si>
  <si>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</si>
  <si>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</si>
  <si>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</si>
  <si>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</si>
  <si>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</si>
  <si>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</si>
  <si>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</si>
  <si>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</si>
  <si>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</si>
  <si>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</si>
  <si>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</si>
  <si>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</si>
  <si>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</si>
  <si>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</si>
  <si>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</si>
  <si>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</si>
  <si>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</si>
  <si>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</si>
  <si>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</si>
  <si>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</si>
  <si>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</si>
  <si>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</si>
  <si>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</si>
  <si>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</si>
  <si>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</si>
  <si>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</si>
  <si>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</si>
  <si>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</si>
  <si>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</si>
  <si>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</si>
  <si>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</si>
  <si>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</si>
  <si>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</si>
  <si>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</si>
  <si>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</si>
  <si>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</si>
  <si>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</si>
  <si>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</si>
  <si>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</si>
  <si>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</si>
  <si>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</si>
  <si>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</si>
  <si>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</si>
  <si>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</si>
  <si>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</si>
  <si>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</si>
  <si>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</si>
  <si>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</si>
  <si>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</si>
  <si>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</si>
  <si>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</si>
  <si>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</si>
  <si>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</si>
  <si>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</si>
  <si>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</si>
  <si>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</si>
  <si>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</si>
  <si>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</si>
  <si>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</si>
  <si>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</si>
  <si>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</si>
  <si>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</si>
  <si>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</si>
  <si>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</si>
  <si>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</si>
  <si>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</si>
  <si>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</si>
  <si>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</si>
  <si>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</si>
  <si>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</si>
  <si>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</si>
  <si>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</si>
  <si>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</si>
  <si>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</si>
  <si>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</si>
  <si>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</si>
  <si>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</si>
  <si>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</si>
  <si>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</si>
  <si>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</si>
  <si>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</si>
  <si>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</si>
  <si>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</si>
  <si>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</si>
  <si>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</si>
  <si>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</si>
  <si>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</si>
  <si>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</si>
  <si>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</si>
  <si>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</si>
  <si>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</si>
  <si>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</si>
  <si>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</si>
  <si>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</si>
  <si>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</si>
  <si>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</si>
  <si>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</si>
  <si>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</si>
  <si>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</si>
  <si>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</si>
  <si>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</si>
  <si>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</si>
  <si>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</si>
  <si>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</si>
  <si>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</si>
  <si>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</si>
  <si>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</si>
  <si>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</si>
  <si>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</si>
  <si>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</si>
  <si>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</si>
  <si>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</si>
  <si>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</si>
  <si>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</si>
  <si>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</si>
  <si>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</si>
  <si>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</si>
  <si>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</si>
  <si>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</si>
  <si>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</si>
  <si>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</si>
  <si>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</si>
  <si>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</si>
  <si>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</si>
  <si>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</si>
  <si>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</si>
  <si>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</si>
  <si>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</si>
  <si>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</si>
  <si>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</si>
  <si>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</si>
  <si>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</si>
  <si>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</si>
  <si>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</si>
  <si>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</si>
  <si>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</si>
  <si>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</si>
  <si>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</si>
  <si>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</si>
  <si>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</si>
  <si>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</si>
  <si>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</si>
  <si>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</si>
  <si>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</si>
  <si>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</si>
  <si>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</si>
  <si>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</si>
  <si>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</si>
  <si>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</si>
  <si>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</si>
  <si>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</si>
  <si>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</si>
  <si>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</si>
  <si>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</si>
  <si>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</si>
  <si>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</si>
  <si>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</si>
  <si>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</si>
  <si>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</si>
  <si>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</si>
  <si>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</si>
  <si>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</si>
  <si>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</si>
  <si>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</si>
  <si>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</si>
  <si>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</si>
  <si>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</si>
  <si>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</si>
  <si>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</si>
  <si>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</si>
  <si>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</si>
  <si>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</si>
  <si>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</si>
  <si>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</si>
  <si>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</si>
  <si>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</si>
  <si>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</si>
  <si>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</si>
  <si>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</si>
  <si>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</si>
  <si>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</si>
  <si>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</si>
  <si>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</si>
  <si>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</si>
  <si>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</si>
  <si>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</si>
  <si>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</si>
  <si>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</si>
  <si>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</si>
  <si>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</si>
  <si>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</si>
  <si>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</si>
  <si>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</si>
  <si>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</si>
  <si>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</si>
  <si>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</si>
  <si>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</si>
  <si>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</si>
  <si>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</si>
  <si>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</si>
  <si>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</si>
  <si>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</si>
  <si>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</si>
  <si>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</si>
  <si>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</si>
  <si>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</si>
  <si>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</si>
  <si>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</si>
  <si>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</si>
  <si>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</si>
  <si>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</si>
  <si>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</si>
  <si>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</si>
  <si>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</si>
  <si>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</si>
  <si>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</si>
  <si>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</si>
  <si>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</si>
  <si>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</si>
  <si>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</si>
  <si>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</si>
  <si>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</si>
  <si>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</si>
  <si>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</si>
  <si>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</si>
  <si>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</si>
  <si>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</si>
  <si>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</si>
  <si>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</si>
  <si>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</si>
  <si>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</si>
  <si>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</si>
  <si>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</si>
  <si>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</si>
  <si>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</si>
  <si>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</si>
  <si>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</si>
  <si>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</si>
  <si>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</si>
  <si>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</si>
  <si>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</si>
  <si>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</si>
  <si>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</si>
  <si>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</si>
  <si>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</si>
  <si>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</si>
  <si>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</si>
  <si>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</si>
  <si>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</si>
  <si>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</si>
  <si>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</si>
  <si>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</si>
  <si>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</si>
  <si>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</si>
  <si>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</si>
  <si>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</si>
  <si>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</si>
  <si>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</si>
  <si>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</si>
  <si>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</si>
  <si>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</si>
  <si>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</si>
  <si>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</si>
  <si>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</si>
  <si>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</si>
  <si>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</si>
  <si>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</si>
  <si>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</si>
  <si>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</si>
  <si>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</si>
  <si>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</si>
  <si>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</si>
  <si>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</si>
  <si>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</si>
  <si>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</si>
  <si>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</si>
  <si>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</si>
  <si>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</si>
  <si>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</si>
  <si>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</si>
  <si>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</si>
  <si>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</si>
  <si>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</si>
  <si>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</si>
  <si>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</si>
  <si>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</si>
  <si>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</si>
  <si>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</si>
  <si>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</si>
  <si>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</si>
  <si>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</si>
  <si>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</si>
  <si>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</si>
  <si>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</si>
  <si>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</si>
  <si>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</si>
  <si>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</si>
  <si>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</si>
  <si>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</si>
  <si>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</si>
  <si>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</si>
  <si>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</si>
  <si>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</si>
  <si>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</si>
  <si>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</si>
  <si>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</si>
  <si>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</si>
  <si>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</si>
  <si>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</si>
  <si>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</si>
  <si>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</si>
  <si>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</si>
  <si>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</si>
  <si>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</si>
  <si>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</si>
  <si>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</si>
  <si>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</si>
  <si>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</si>
  <si>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</si>
  <si>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</si>
  <si>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</si>
  <si>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</si>
  <si>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</si>
  <si>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</si>
  <si>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</si>
  <si>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</si>
  <si>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</si>
  <si>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</si>
  <si>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</si>
  <si>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</si>
  <si>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</si>
  <si>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</si>
  <si>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</si>
  <si>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</si>
  <si>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</si>
  <si>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</si>
  <si>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</si>
  <si>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</si>
  <si>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</si>
  <si>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</si>
  <si>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</si>
  <si>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</si>
  <si>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</si>
  <si>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</si>
  <si>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</si>
  <si>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</si>
  <si>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</si>
  <si>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</si>
  <si>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</si>
  <si>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</si>
  <si>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</si>
  <si>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</si>
  <si>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</si>
  <si>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</si>
  <si>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</si>
  <si>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</si>
  <si>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</si>
  <si>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</si>
  <si>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</si>
  <si>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</si>
  <si>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</si>
  <si>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</si>
  <si>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</si>
  <si>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</si>
  <si>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</si>
  <si>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</si>
  <si>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</si>
  <si>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</si>
  <si>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</si>
  <si>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</si>
  <si>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</si>
  <si>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Provisioning Failed|WFM|INF009616724|TOF_-6.869492500000001,112.3479201_kendala otb penuh, perlu tambah jaringan karena dilok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</si>
  <si>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</si>
  <si>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</si>
  <si>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</si>
  <si>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</si>
  <si>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</si>
  <si>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</si>
  <si>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</si>
  <si>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</si>
  <si>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</si>
  <si>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</si>
  <si>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</si>
  <si>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</si>
  <si>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</si>
  <si>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</si>
  <si>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</si>
  <si>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</si>
  <si>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</si>
  <si>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</si>
  <si>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</si>
  <si>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</si>
  <si>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</si>
  <si>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</si>
  <si>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</si>
  <si>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</si>
  <si>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</si>
  <si>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</si>
  <si>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</si>
  <si>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</si>
  <si>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</si>
  <si>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</si>
  <si>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</si>
  <si>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</si>
  <si>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</si>
  <si>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</si>
  <si>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</si>
  <si>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</si>
  <si>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</si>
  <si>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</si>
  <si>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</si>
  <si>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</si>
  <si>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</si>
  <si>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</si>
  <si>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</si>
  <si>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</si>
  <si>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</si>
  <si>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</si>
  <si>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</si>
  <si>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</si>
  <si>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</si>
  <si>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</si>
  <si>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</si>
  <si>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</si>
  <si>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</si>
  <si>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</si>
  <si>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</si>
  <si>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</si>
  <si>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</si>
  <si>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</si>
  <si>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</si>
  <si>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</si>
  <si>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</si>
  <si>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</si>
  <si>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</si>
  <si>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</si>
  <si>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</si>
  <si>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</si>
  <si>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</si>
  <si>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</si>
  <si>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</si>
  <si>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</si>
  <si>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</si>
  <si>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</si>
  <si>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</si>
  <si>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</si>
  <si>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</si>
  <si>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</si>
  <si>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</si>
  <si>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</si>
  <si>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</si>
  <si>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</si>
  <si>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</si>
  <si>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</si>
  <si>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</si>
  <si>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</si>
  <si>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</si>
  <si>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</si>
  <si>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</si>
  <si>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</si>
  <si>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</si>
  <si>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</si>
  <si>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</si>
  <si>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</si>
  <si>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</si>
  <si>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</si>
  <si>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</si>
  <si>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</si>
  <si>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</si>
  <si>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</si>
  <si>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</si>
  <si>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</si>
  <si>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</si>
  <si>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</si>
  <si>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</si>
  <si>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</si>
  <si>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</si>
  <si>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</si>
  <si>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</si>
  <si>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</si>
  <si>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</si>
  <si>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</si>
  <si>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</si>
  <si>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</si>
  <si>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</si>
  <si>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</si>
  <si>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</si>
  <si>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</si>
  <si>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</si>
  <si>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</si>
  <si>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</si>
  <si>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</si>
  <si>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</si>
  <si>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</si>
  <si>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</si>
  <si>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</si>
  <si>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</si>
  <si>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</si>
  <si>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</si>
  <si>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</si>
  <si>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</si>
  <si>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</si>
  <si>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</si>
  <si>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</si>
  <si>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</si>
  <si>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</si>
  <si>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</si>
  <si>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</si>
  <si>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</si>
  <si>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</si>
  <si>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</si>
  <si>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</si>
  <si>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</si>
  <si>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</si>
  <si>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</si>
  <si>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</si>
  <si>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</si>
  <si>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</si>
  <si>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</si>
  <si>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</si>
  <si>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</si>
  <si>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</si>
  <si>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</si>
  <si>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</si>
  <si>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</si>
  <si>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</si>
  <si>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</si>
  <si>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</si>
  <si>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</si>
  <si>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</si>
  <si>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</si>
  <si>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</si>
  <si>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</si>
  <si>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</si>
  <si>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</si>
  <si>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</si>
  <si>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</si>
  <si>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</si>
  <si>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</si>
  <si>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</si>
  <si>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</si>
  <si>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</si>
  <si>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</si>
  <si>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</si>
  <si>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</si>
  <si>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</si>
  <si>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</si>
  <si>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</si>
  <si>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</si>
  <si>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</si>
  <si>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</si>
  <si>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</si>
  <si>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</si>
  <si>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</si>
  <si>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</si>
  <si>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</si>
  <si>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</si>
  <si>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</si>
  <si>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</si>
  <si>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</si>
  <si>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</si>
  <si>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</si>
  <si>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</si>
  <si>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</si>
  <si>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</si>
  <si>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</si>
  <si>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</si>
  <si>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</si>
  <si>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</si>
  <si>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</si>
  <si>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</si>
  <si>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</si>
  <si>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</si>
  <si>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</si>
  <si>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</si>
  <si>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</si>
  <si>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</si>
  <si>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</si>
  <si>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</si>
  <si>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</si>
  <si>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</si>
  <si>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</si>
  <si>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</si>
  <si>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</si>
  <si>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</si>
  <si>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</si>
  <si>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</si>
  <si>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</si>
  <si>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</si>
  <si>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</si>
  <si>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</si>
  <si>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</si>
  <si>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</si>
  <si>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</si>
  <si>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</si>
  <si>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</si>
  <si>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</si>
  <si>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</si>
  <si>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</si>
  <si>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</si>
  <si>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</si>
  <si>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</si>
  <si>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</si>
  <si>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</si>
  <si>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</si>
  <si>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</si>
  <si>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</si>
  <si>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</si>
  <si>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</si>
  <si>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</si>
  <si>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</si>
  <si>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</si>
  <si>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</si>
  <si>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</si>
  <si>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</si>
  <si>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</si>
  <si>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</si>
  <si>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</si>
  <si>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</si>
  <si>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</si>
  <si>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</si>
  <si>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</si>
  <si>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</si>
  <si>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</si>
  <si>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</si>
  <si>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</si>
  <si>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</si>
  <si>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</si>
  <si>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</si>
  <si>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</si>
  <si>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</si>
  <si>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</si>
  <si>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</si>
  <si>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</si>
  <si>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</si>
  <si>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</si>
  <si>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</si>
  <si>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</si>
  <si>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</si>
  <si>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</si>
  <si>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</si>
  <si>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</si>
  <si>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</si>
  <si>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</si>
  <si>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</si>
  <si>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</si>
  <si>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</si>
  <si>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</si>
  <si>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</si>
  <si>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</si>
  <si>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</si>
  <si>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</si>
  <si>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</si>
  <si>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</si>
  <si>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</si>
  <si>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</si>
  <si>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</si>
  <si>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</si>
  <si>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</si>
  <si>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</si>
  <si>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</si>
  <si>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</si>
  <si>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</si>
  <si>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</si>
  <si>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</si>
  <si>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</si>
  <si>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</si>
  <si>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</si>
  <si>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</si>
  <si>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</si>
  <si>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</si>
  <si>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</si>
  <si>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</si>
  <si>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</si>
  <si>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</si>
  <si>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</si>
  <si>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</si>
  <si>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</si>
  <si>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</si>
  <si>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</si>
  <si>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</si>
  <si>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</si>
  <si>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</si>
  <si>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</si>
  <si>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</si>
  <si>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</si>
  <si>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</si>
  <si>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</si>
  <si>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</si>
  <si>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</si>
  <si>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</si>
  <si>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</si>
  <si>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</si>
  <si>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</si>
  <si>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</si>
  <si>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</si>
  <si>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</si>
  <si>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</si>
  <si>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</si>
  <si>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</si>
  <si>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</si>
  <si>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</si>
  <si>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</si>
  <si>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</si>
  <si>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</si>
  <si>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</si>
  <si>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</si>
  <si>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</si>
  <si>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</si>
  <si>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</si>
  <si>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</si>
  <si>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</si>
  <si>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</si>
  <si>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</si>
  <si>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</si>
  <si>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</si>
  <si>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</si>
  <si>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</si>
  <si>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</si>
  <si>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</si>
  <si>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</si>
  <si>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</si>
  <si>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</si>
  <si>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</si>
  <si>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</si>
  <si>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</si>
  <si>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</si>
  <si>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</si>
  <si>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</si>
  <si>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</si>
  <si>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</si>
  <si>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</si>
  <si>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</si>
  <si>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</si>
  <si>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</si>
  <si>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</si>
  <si>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</si>
  <si>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</si>
  <si>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</si>
  <si>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</si>
  <si>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</si>
  <si>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</si>
  <si>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</si>
  <si>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</si>
  <si>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</si>
  <si>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</si>
  <si>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</si>
  <si>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</si>
  <si>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</si>
  <si>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</si>
  <si>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</si>
  <si>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</si>
  <si>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</si>
  <si>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</si>
  <si>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</si>
  <si>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</si>
  <si>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</si>
  <si>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</si>
  <si>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</si>
  <si>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</si>
  <si>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</si>
  <si>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</si>
  <si>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</si>
  <si>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</si>
  <si>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</si>
  <si>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</si>
  <si>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</si>
  <si>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</si>
  <si>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</si>
  <si>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</si>
  <si>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</si>
  <si>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</si>
  <si>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</si>
  <si>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</si>
  <si>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</si>
  <si>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</si>
  <si>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</si>
  <si>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</si>
  <si>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</si>
  <si>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</si>
  <si>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</si>
  <si>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</si>
  <si>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</si>
  <si>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</si>
  <si>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</si>
  <si>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WO065599023</t>
  </si>
  <si>
    <t>|MN00285|MYIA-043617483462/POI/MAÃ¢â‚¬â„¢ARIFATUL MUSLIMIN/085185462014/humanresources.sjamadiun@gmail.com</t>
  </si>
  <si>
    <t>MIE - INVALID SURVEY - Bangunan/Perangkat Pelanggan Belum Siap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</si>
  <si>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</si>
  <si>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</si>
  <si>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</si>
  <si>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</si>
  <si>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</si>
  <si>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</si>
  <si>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</si>
  <si>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</si>
  <si>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</si>
  <si>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</si>
  <si>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</si>
  <si>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</si>
  <si>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</si>
  <si>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</si>
  <si>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</si>
  <si>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</si>
  <si>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</si>
  <si>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</si>
  <si>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</si>
  <si>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</si>
  <si>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</si>
  <si>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</si>
  <si>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</si>
  <si>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</si>
  <si>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</si>
  <si>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</si>
  <si>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</si>
  <si>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</si>
  <si>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</si>
  <si>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</si>
  <si>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</si>
  <si>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</si>
  <si>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</si>
  <si>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</si>
  <si>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</si>
  <si>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</si>
  <si>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</si>
  <si>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</si>
  <si>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</si>
  <si>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</si>
  <si>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</si>
  <si>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</si>
  <si>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</si>
  <si>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</si>
  <si>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</si>
  <si>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</si>
  <si>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</si>
  <si>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</si>
  <si>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</si>
  <si>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</si>
  <si>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</si>
  <si>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</si>
  <si>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</si>
  <si>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</si>
  <si>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</si>
  <si>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</si>
  <si>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</si>
  <si>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</si>
  <si>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</si>
  <si>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</si>
  <si>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</si>
  <si>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</si>
  <si>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</si>
  <si>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</si>
  <si>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</si>
  <si>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</si>
  <si>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</si>
  <si>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</si>
  <si>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</si>
  <si>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</si>
  <si>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</si>
  <si>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</si>
  <si>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</si>
  <si>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</si>
  <si>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</si>
  <si>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</si>
  <si>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</si>
  <si>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</si>
  <si>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</si>
  <si>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</si>
  <si>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</si>
  <si>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</si>
  <si>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</si>
  <si>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</si>
  <si>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</si>
  <si>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</si>
  <si>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</si>
  <si>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</si>
  <si>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</si>
  <si>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</si>
  <si>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</si>
  <si>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</si>
  <si>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</si>
  <si>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</si>
  <si>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</si>
  <si>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</si>
  <si>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</si>
  <si>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</si>
  <si>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</si>
  <si>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</si>
  <si>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</si>
  <si>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</si>
  <si>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</si>
  <si>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</si>
  <si>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</si>
  <si>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</si>
  <si>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</si>
  <si>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</si>
  <si>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</si>
  <si>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</si>
  <si>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</si>
  <si>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</si>
  <si>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</si>
  <si>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</si>
  <si>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</si>
  <si>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</si>
  <si>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</si>
  <si>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</si>
  <si>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</si>
  <si>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</si>
  <si>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</si>
  <si>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</si>
  <si>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</si>
  <si>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</si>
  <si>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</si>
  <si>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</si>
  <si>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</si>
  <si>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</si>
  <si>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</si>
  <si>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</si>
  <si>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</si>
  <si>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</si>
  <si>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</si>
  <si>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</si>
  <si>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</si>
  <si>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</si>
  <si>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</si>
  <si>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</si>
  <si>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</si>
  <si>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</si>
  <si>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</si>
  <si>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</si>
  <si>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</si>
  <si>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</si>
  <si>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</si>
  <si>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</si>
  <si>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</si>
  <si>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</si>
  <si>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</si>
  <si>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</si>
  <si>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</si>
  <si>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</si>
  <si>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</si>
  <si>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</si>
  <si>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</si>
  <si>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</si>
  <si>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</si>
  <si>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</si>
  <si>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</si>
  <si>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</si>
  <si>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</si>
  <si>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</si>
  <si>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</si>
  <si>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</si>
  <si>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</si>
  <si>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</si>
  <si>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</si>
  <si>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</si>
  <si>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</si>
  <si>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</si>
  <si>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</si>
  <si>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</si>
  <si>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</si>
  <si>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</si>
  <si>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</si>
  <si>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</si>
  <si>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</si>
  <si>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</si>
  <si>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</si>
  <si>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</si>
  <si>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</si>
  <si>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</si>
  <si>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</si>
  <si>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</si>
  <si>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</si>
  <si>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</si>
  <si>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</si>
  <si>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</si>
  <si>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</si>
  <si>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</si>
  <si>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</si>
  <si>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</si>
  <si>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</si>
  <si>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</si>
  <si>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</si>
  <si>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</si>
  <si>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</si>
  <si>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</si>
  <si>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</si>
  <si>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</si>
  <si>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</si>
  <si>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</si>
  <si>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</si>
  <si>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</si>
  <si>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</si>
  <si>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</si>
  <si>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</si>
  <si>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</si>
  <si>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</si>
  <si>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</si>
  <si>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</si>
  <si>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</si>
  <si>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</si>
  <si>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</si>
  <si>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</si>
  <si>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</si>
  <si>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</si>
  <si>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</si>
  <si>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</si>
  <si>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</si>
  <si>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</si>
  <si>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</si>
  <si>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</si>
  <si>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</si>
  <si>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</si>
  <si>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</si>
  <si>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</si>
  <si>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</si>
  <si>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</si>
  <si>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</si>
  <si>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</si>
  <si>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</si>
  <si>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</si>
  <si>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</si>
  <si>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</si>
  <si>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</si>
  <si>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</si>
  <si>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</si>
  <si>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</si>
  <si>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</si>
  <si>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</si>
  <si>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</si>
  <si>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</si>
  <si>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</si>
  <si>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</si>
  <si>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</si>
  <si>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</si>
  <si>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</si>
  <si>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</si>
  <si>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</si>
  <si>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</si>
  <si>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</si>
  <si>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</si>
  <si>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</si>
  <si>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</si>
  <si>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</si>
  <si>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</si>
  <si>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</si>
  <si>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</si>
  <si>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</si>
  <si>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</si>
  <si>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</si>
  <si>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</si>
  <si>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</si>
  <si>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</si>
  <si>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</si>
  <si>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</si>
  <si>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</si>
  <si>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</si>
  <si>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</si>
  <si>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</si>
  <si>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</si>
  <si>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</si>
  <si>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</si>
  <si>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</si>
  <si>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</si>
  <si>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</si>
  <si>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</si>
  <si>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</si>
  <si>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</si>
  <si>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</si>
  <si>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</si>
  <si>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</si>
  <si>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</si>
  <si>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</si>
  <si>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</si>
  <si>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</si>
  <si>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</si>
  <si>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</si>
  <si>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</si>
  <si>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</si>
  <si>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</si>
  <si>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</si>
  <si>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</si>
  <si>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</si>
  <si>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</si>
  <si>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</si>
  <si>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</si>
  <si>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</si>
  <si>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</si>
  <si>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</si>
  <si>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</si>
  <si>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</si>
  <si>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</si>
  <si>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</si>
  <si>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</si>
  <si>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</si>
  <si>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</si>
  <si>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</si>
  <si>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</si>
  <si>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</si>
  <si>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</si>
  <si>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</si>
  <si>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</si>
  <si>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</si>
  <si>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</si>
  <si>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</si>
  <si>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</si>
  <si>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</si>
  <si>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</si>
  <si>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</si>
  <si>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</si>
  <si>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</si>
  <si>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</si>
  <si>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</si>
  <si>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</si>
  <si>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</si>
  <si>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</si>
  <si>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</si>
  <si>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</si>
  <si>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</si>
  <si>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</si>
  <si>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</si>
  <si>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</si>
  <si>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</si>
  <si>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</si>
  <si>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</si>
  <si>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</si>
  <si>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</si>
  <si>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</si>
  <si>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</si>
  <si>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</si>
  <si>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</si>
  <si>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</si>
  <si>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</si>
  <si>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</si>
  <si>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</si>
  <si>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</si>
  <si>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</si>
  <si>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</si>
  <si>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</si>
  <si>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</si>
  <si>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</si>
  <si>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</si>
  <si>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</si>
  <si>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</si>
  <si>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</si>
  <si>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</si>
  <si>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</si>
  <si>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</si>
  <si>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</si>
  <si>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</si>
  <si>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</si>
  <si>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</si>
  <si>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</si>
  <si>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</si>
  <si>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</si>
  <si>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</si>
  <si>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</si>
  <si>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</si>
  <si>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</si>
  <si>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</si>
  <si>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</si>
  <si>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</si>
  <si>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</si>
  <si>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</si>
  <si>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</si>
  <si>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</si>
  <si>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</si>
  <si>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</si>
  <si>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</si>
  <si>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</si>
  <si>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</si>
  <si>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</si>
  <si>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</si>
  <si>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</si>
  <si>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</si>
  <si>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</si>
  <si>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</si>
  <si>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</si>
  <si>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</si>
  <si>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</si>
  <si>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</si>
  <si>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</si>
  <si>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</si>
  <si>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</si>
  <si>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</si>
  <si>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</si>
  <si>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</si>
  <si>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</si>
  <si>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</si>
  <si>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</si>
  <si>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</si>
  <si>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</si>
  <si>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</si>
  <si>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</si>
  <si>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</si>
  <si>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</si>
  <si>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</si>
  <si>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</si>
  <si>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</si>
  <si>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</si>
  <si>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</si>
  <si>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</si>
  <si>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</si>
  <si>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</si>
  <si>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</si>
  <si>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</si>
  <si>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</si>
  <si>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</si>
  <si>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</si>
  <si>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</si>
  <si>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</si>
  <si>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</si>
  <si>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</si>
  <si>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</si>
  <si>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</si>
  <si>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</si>
  <si>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</si>
  <si>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</si>
  <si>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</si>
  <si>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</si>
  <si>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</si>
  <si>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</si>
  <si>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</si>
  <si>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</si>
  <si>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</si>
  <si>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</si>
  <si>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</si>
  <si>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</si>
  <si>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</si>
  <si>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</si>
  <si>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</si>
  <si>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</si>
  <si>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</si>
  <si>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</si>
  <si>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</si>
  <si>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</si>
  <si>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</si>
  <si>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</si>
  <si>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</si>
  <si>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</si>
  <si>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</si>
  <si>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</si>
  <si>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</si>
  <si>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</si>
  <si>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</si>
  <si>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</si>
  <si>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</si>
  <si>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</si>
  <si>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</si>
  <si>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</si>
  <si>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</si>
  <si>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</si>
  <si>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</si>
  <si>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</si>
  <si>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</si>
  <si>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</si>
  <si>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</si>
  <si>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</si>
  <si>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</si>
  <si>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</si>
  <si>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</si>
  <si>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</si>
  <si>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</si>
  <si>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</si>
  <si>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</si>
  <si>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</si>
  <si>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</si>
  <si>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</si>
  <si>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</si>
  <si>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</si>
  <si>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</si>
  <si>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</si>
  <si>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</si>
  <si>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</si>
  <si>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</si>
  <si>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</si>
  <si>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</si>
  <si>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</si>
  <si>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</si>
  <si>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</si>
  <si>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</si>
  <si>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</si>
  <si>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</si>
  <si>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</si>
  <si>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</si>
  <si>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</si>
  <si>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</si>
  <si>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</si>
  <si>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</si>
  <si>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</si>
  <si>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</si>
  <si>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</si>
  <si>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</si>
  <si>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</si>
  <si>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</si>
  <si>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</si>
  <si>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</si>
  <si>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</si>
  <si>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</si>
  <si>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</si>
  <si>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</si>
  <si>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</si>
  <si>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</si>
  <si>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</si>
  <si>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</si>
  <si>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</si>
  <si>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</si>
  <si>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</si>
  <si>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</si>
  <si>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</si>
  <si>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</si>
  <si>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</si>
  <si>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</si>
  <si>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</si>
  <si>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</si>
  <si>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</si>
  <si>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</si>
  <si>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</si>
  <si>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</si>
  <si>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</si>
  <si>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</si>
  <si>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</si>
  <si>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</si>
  <si>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</si>
  <si>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</si>
  <si>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</si>
  <si>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</si>
  <si>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</si>
  <si>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</si>
  <si>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</si>
  <si>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2026-10-03 15:00:00|Tanggal pemasangan: 03/10/2026 Jam pemasangan : pagi / siang Info Tambahan : Hubungi pelanggan dulu sebelum ke lokasi. terima kasih|40921089|MYDITA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</si>
  <si>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</si>
  <si>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</si>
  <si>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</si>
  <si>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</si>
  <si>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</si>
  <si>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</si>
  <si>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</si>
  <si>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</si>
  <si>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</si>
  <si>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</si>
  <si>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</si>
  <si>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</si>
  <si>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</si>
  <si>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</si>
  <si>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</si>
  <si>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</si>
  <si>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</si>
  <si>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</si>
  <si>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</si>
  <si>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</si>
  <si>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</si>
  <si>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</si>
  <si>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</si>
  <si>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</si>
  <si>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</si>
  <si>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</si>
  <si>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</si>
  <si>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</si>
  <si>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</si>
  <si>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</si>
  <si>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</si>
  <si>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</si>
  <si>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</si>
  <si>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</si>
  <si>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</si>
  <si>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</si>
  <si>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</si>
  <si>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</si>
  <si>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</si>
  <si>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</si>
  <si>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</si>
  <si>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</si>
  <si>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</si>
  <si>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</si>
  <si>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</si>
  <si>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</si>
  <si>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</si>
  <si>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</si>
  <si>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</si>
  <si>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</si>
  <si>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</si>
  <si>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</si>
  <si>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</si>
  <si>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</si>
  <si>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</si>
  <si>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</si>
  <si>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</si>
  <si>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</si>
  <si>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</si>
  <si>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</si>
  <si>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</si>
  <si>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</si>
  <si>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</si>
  <si>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</si>
  <si>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</si>
  <si>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</si>
  <si>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</si>
  <si>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</si>
  <si>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</si>
  <si>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</si>
  <si>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</si>
  <si>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</si>
  <si>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</si>
  <si>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</si>
  <si>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</si>
  <si>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</si>
  <si>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</si>
  <si>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</si>
  <si>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</si>
  <si>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</si>
  <si>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</si>
  <si>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</si>
  <si>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</si>
  <si>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</si>
  <si>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</si>
  <si>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</si>
  <si>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</si>
  <si>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</si>
  <si>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</si>
  <si>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</si>
  <si>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</si>
  <si>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</si>
  <si>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</si>
  <si>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</si>
  <si>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</si>
  <si>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</si>
  <si>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</si>
  <si>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</si>
  <si>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</si>
  <si>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</si>
  <si>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</si>
  <si>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</si>
  <si>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</si>
  <si>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</si>
  <si>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</si>
  <si>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</si>
  <si>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</si>
  <si>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</si>
  <si>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</si>
  <si>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</si>
  <si>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</si>
  <si>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</si>
  <si>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</si>
  <si>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</si>
  <si>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</si>
  <si>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</si>
  <si>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</si>
  <si>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</si>
  <si>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</si>
  <si>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</si>
  <si>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</si>
  <si>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</si>
  <si>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</si>
  <si>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</si>
  <si>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</si>
  <si>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</si>
  <si>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</si>
  <si>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</si>
  <si>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</si>
  <si>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</si>
  <si>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</si>
  <si>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</si>
  <si>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</si>
  <si>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</si>
  <si>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</si>
  <si>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</si>
  <si>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</si>
  <si>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</si>
  <si>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</si>
  <si>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</si>
  <si>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</si>
  <si>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</si>
  <si>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</si>
  <si>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</si>
  <si>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</si>
  <si>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</si>
  <si>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</si>
  <si>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</si>
  <si>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</si>
  <si>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</si>
  <si>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</si>
  <si>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</si>
  <si>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</si>
  <si>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</si>
  <si>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</si>
  <si>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</si>
  <si>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</si>
  <si>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</si>
  <si>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</si>
  <si>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</si>
  <si>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</si>
  <si>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</si>
  <si>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</si>
  <si>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</si>
  <si>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</si>
  <si>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</si>
  <si>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</si>
  <si>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</si>
  <si>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</si>
  <si>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</si>
  <si>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</si>
  <si>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</si>
  <si>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</si>
  <si>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</si>
  <si>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</si>
  <si>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</si>
  <si>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</si>
  <si>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</si>
  <si>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</si>
  <si>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</si>
  <si>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</si>
  <si>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</si>
  <si>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</si>
  <si>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</si>
  <si>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</si>
  <si>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</si>
  <si>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</si>
  <si>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</si>
  <si>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</si>
  <si>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</si>
  <si>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</si>
  <si>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</si>
  <si>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</si>
  <si>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</si>
  <si>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</si>
  <si>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</si>
  <si>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</si>
  <si>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</si>
  <si>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</si>
  <si>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</si>
  <si>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</si>
  <si>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</si>
  <si>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</si>
  <si>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</si>
  <si>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</si>
  <si>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</si>
  <si>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</si>
  <si>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</si>
  <si>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</si>
  <si>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</si>
  <si>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</si>
  <si>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</si>
  <si>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</si>
  <si>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</si>
  <si>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</si>
  <si>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</si>
  <si>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</si>
  <si>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</si>
  <si>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</si>
  <si>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</si>
  <si>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</si>
  <si>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</si>
  <si>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</si>
  <si>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</si>
  <si>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</si>
  <si>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</si>
  <si>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</si>
  <si>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</si>
  <si>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</si>
  <si>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</si>
  <si>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</si>
  <si>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</si>
  <si>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</si>
  <si>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</si>
  <si>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</si>
  <si>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</si>
  <si>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</si>
  <si>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</si>
  <si>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</si>
  <si>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</si>
  <si>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</si>
  <si>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</si>
  <si>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</si>
  <si>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</si>
  <si>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</si>
  <si>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</si>
  <si>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</si>
  <si>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</si>
  <si>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</si>
  <si>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</si>
  <si>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</si>
  <si>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</si>
  <si>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</si>
  <si>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</si>
  <si>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</si>
  <si>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</si>
  <si>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</si>
  <si>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</si>
  <si>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</si>
  <si>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</si>
  <si>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</si>
  <si>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</si>
  <si>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</si>
  <si>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</si>
  <si>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</si>
  <si>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</si>
  <si>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</si>
  <si>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</si>
  <si>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</si>
  <si>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</si>
  <si>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</si>
  <si>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</si>
  <si>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</si>
  <si>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</si>
  <si>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</si>
  <si>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</si>
  <si>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</si>
  <si>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</si>
  <si>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</si>
  <si>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</si>
  <si>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</si>
  <si>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</si>
  <si>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</si>
  <si>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</si>
  <si>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</si>
  <si>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</si>
  <si>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</si>
  <si>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</si>
  <si>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</si>
  <si>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</si>
  <si>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</si>
  <si>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</si>
  <si>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</si>
  <si>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</si>
  <si>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</si>
  <si>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</si>
  <si>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</si>
  <si>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</si>
  <si>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</si>
  <si>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</si>
  <si>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</si>
  <si>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</si>
  <si>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</si>
  <si>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</si>
  <si>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</si>
  <si>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</si>
  <si>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</si>
  <si>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</si>
  <si>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</si>
  <si>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</si>
  <si>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</si>
  <si>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</si>
  <si>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</si>
  <si>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</si>
  <si>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</si>
  <si>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</si>
  <si>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</si>
  <si>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</si>
  <si>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</si>
  <si>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</si>
  <si>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</si>
  <si>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</si>
  <si>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</si>
  <si>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</si>
  <si>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</si>
  <si>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</si>
  <si>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</si>
  <si>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</si>
  <si>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</si>
  <si>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</si>
  <si>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</si>
  <si>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</si>
  <si>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</si>
  <si>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</si>
  <si>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</si>
  <si>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</si>
  <si>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</si>
  <si>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</si>
  <si>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</si>
  <si>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</si>
  <si>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</si>
  <si>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</si>
  <si>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</si>
  <si>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</si>
  <si>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</si>
  <si>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</si>
  <si>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</si>
  <si>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</si>
  <si>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</si>
  <si>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</si>
  <si>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</si>
  <si>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</si>
  <si>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</si>
  <si>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</si>
  <si>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</si>
  <si>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</si>
  <si>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</si>
  <si>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</si>
  <si>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</si>
  <si>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</si>
  <si>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</si>
  <si>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</si>
  <si>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</si>
  <si>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</si>
  <si>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</si>
  <si>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</si>
  <si>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</si>
  <si>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</si>
  <si>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</si>
  <si>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</si>
  <si>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</si>
  <si>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</si>
  <si>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</si>
  <si>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</si>
  <si>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</si>
  <si>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</si>
  <si>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</si>
  <si>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</si>
  <si>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</si>
  <si>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</si>
  <si>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</si>
  <si>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</si>
  <si>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</si>
  <si>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</si>
  <si>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</si>
  <si>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</si>
  <si>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</si>
  <si>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</si>
  <si>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</si>
  <si>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</si>
  <si>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</si>
  <si>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</si>
  <si>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</si>
  <si>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</si>
  <si>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</si>
  <si>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</si>
  <si>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</si>
  <si>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</si>
  <si>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</si>
  <si>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</si>
  <si>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</si>
  <si>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</si>
  <si>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</si>
  <si>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</si>
  <si>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</si>
  <si>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</si>
  <si>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</si>
  <si>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</si>
  <si>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</si>
  <si>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</si>
  <si>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</si>
  <si>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</si>
  <si>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</si>
  <si>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</si>
  <si>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</si>
  <si>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</si>
  <si>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</si>
  <si>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</si>
  <si>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</si>
  <si>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</si>
  <si>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</si>
  <si>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</si>
  <si>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</si>
  <si>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</si>
  <si>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</si>
  <si>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</si>
  <si>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</si>
  <si>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</si>
  <si>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</si>
  <si>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</si>
  <si>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</si>
  <si>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</si>
  <si>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</si>
  <si>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</si>
  <si>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</si>
  <si>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</si>
  <si>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</si>
  <si>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</si>
  <si>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</si>
  <si>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</si>
  <si>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</si>
  <si>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</si>
  <si>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</si>
  <si>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</si>
  <si>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</si>
  <si>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</si>
  <si>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</si>
  <si>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</si>
  <si>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</si>
  <si>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</si>
  <si>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</si>
  <si>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</si>
  <si>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</si>
  <si>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</si>
  <si>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</si>
  <si>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</si>
  <si>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</si>
  <si>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</si>
  <si>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</si>
  <si>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</si>
  <si>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</si>
  <si>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</si>
  <si>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</si>
  <si>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</si>
  <si>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</si>
  <si>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</si>
  <si>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</si>
  <si>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</si>
  <si>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</si>
  <si>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</si>
  <si>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</si>
  <si>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</si>
  <si>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</si>
  <si>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</si>
  <si>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</si>
  <si>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</si>
  <si>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</si>
  <si>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</si>
  <si>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</si>
  <si>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</si>
  <si>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</si>
  <si>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</si>
  <si>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</si>
  <si>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</si>
  <si>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</si>
  <si>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</si>
  <si>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</si>
  <si>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</si>
  <si>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</si>
  <si>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</si>
  <si>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</si>
  <si>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</si>
  <si>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</si>
  <si>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</si>
  <si>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</si>
  <si>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</si>
  <si>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</si>
  <si>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</si>
  <si>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</si>
  <si>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</si>
  <si>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</si>
  <si>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</si>
  <si>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</si>
  <si>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</si>
  <si>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</si>
  <si>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</si>
  <si>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</si>
  <si>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</si>
  <si>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</si>
  <si>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</si>
  <si>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</si>
  <si>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</si>
  <si>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</si>
  <si>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</si>
  <si>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</si>
  <si>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</si>
  <si>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</si>
  <si>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</si>
  <si>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</si>
  <si>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</si>
  <si>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</si>
  <si>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</si>
  <si>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</si>
  <si>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</si>
  <si>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</si>
  <si>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</si>
  <si>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</si>
  <si>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</si>
  <si>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</si>
  <si>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</si>
  <si>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</si>
  <si>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</si>
  <si>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</si>
  <si>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</si>
  <si>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</si>
  <si>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</si>
  <si>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</si>
  <si>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</si>
  <si>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</si>
  <si>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</si>
  <si>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</si>
  <si>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</si>
  <si>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</si>
  <si>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</si>
  <si>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</si>
  <si>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</si>
  <si>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</si>
  <si>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</si>
  <si>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</si>
  <si>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</si>
  <si>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</si>
  <si>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</si>
  <si>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</si>
  <si>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</si>
  <si>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</si>
  <si>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</si>
  <si>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</si>
  <si>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</si>
  <si>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</si>
  <si>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</si>
  <si>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</si>
  <si>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</si>
  <si>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</si>
  <si>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</si>
  <si>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</si>
  <si>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</si>
  <si>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</si>
  <si>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</si>
  <si>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</si>
  <si>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</si>
  <si>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</si>
  <si>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</si>
  <si>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</si>
  <si>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</si>
  <si>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</si>
  <si>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</si>
  <si>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</si>
  <si>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</si>
  <si>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</si>
  <si>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</si>
  <si>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</si>
  <si>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</si>
  <si>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</si>
  <si>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</si>
  <si>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</si>
  <si>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</si>
  <si>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</si>
  <si>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</si>
  <si>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</si>
  <si>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</si>
  <si>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</si>
  <si>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</si>
  <si>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</si>
  <si>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</si>
  <si>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</si>
  <si>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</si>
  <si>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</si>
  <si>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</si>
  <si>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</si>
  <si>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</si>
  <si>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</si>
  <si>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</si>
  <si>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</si>
  <si>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</si>
  <si>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</si>
  <si>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</si>
  <si>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</si>
  <si>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</si>
  <si>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</si>
  <si>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</si>
  <si>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</si>
  <si>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</si>
  <si>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</si>
  <si>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</si>
  <si>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</si>
  <si>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</si>
  <si>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</si>
  <si>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</si>
  <si>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</si>
  <si>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</si>
  <si>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</si>
  <si>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</si>
  <si>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</si>
  <si>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</si>
  <si>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</si>
  <si>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</si>
  <si>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</si>
  <si>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</si>
  <si>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</si>
  <si>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</si>
  <si>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</si>
  <si>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</si>
  <si>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</si>
  <si>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</si>
  <si>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</si>
  <si>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</si>
  <si>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</si>
  <si>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</si>
  <si>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</si>
  <si>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</si>
  <si>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</si>
  <si>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</si>
  <si>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</si>
  <si>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</si>
  <si>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</si>
  <si>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</si>
  <si>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</si>
  <si>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</si>
  <si>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</si>
  <si>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</si>
  <si>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</si>
  <si>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</si>
  <si>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</si>
  <si>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</si>
  <si>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</si>
  <si>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</si>
  <si>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</si>
  <si>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</si>
  <si>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</si>
  <si>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</si>
  <si>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</si>
  <si>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</si>
  <si>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</si>
  <si>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</si>
  <si>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</si>
  <si>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</si>
  <si>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</si>
  <si>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</si>
  <si>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</si>
  <si>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</si>
  <si>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</si>
  <si>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</si>
  <si>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</si>
  <si>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</si>
  <si>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</si>
  <si>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</si>
  <si>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</si>
  <si>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</si>
  <si>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</si>
  <si>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</si>
  <si>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</si>
  <si>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</si>
  <si>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</si>
  <si>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</si>
  <si>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</si>
  <si>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</si>
  <si>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</si>
  <si>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</si>
  <si>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</si>
  <si>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</si>
  <si>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</si>
  <si>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</si>
  <si>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</si>
  <si>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</si>
  <si>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</si>
  <si>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</si>
  <si>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</si>
  <si>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</si>
  <si>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</si>
  <si>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</si>
  <si>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</si>
  <si>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</si>
  <si>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</si>
  <si>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</si>
  <si>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</si>
  <si>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</si>
  <si>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</si>
  <si>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</si>
  <si>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</si>
  <si>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</si>
  <si>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</si>
  <si>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</si>
  <si>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</si>
  <si>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</si>
  <si>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</si>
  <si>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</si>
  <si>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</si>
  <si>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</si>
  <si>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</si>
  <si>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</si>
  <si>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</si>
  <si>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</si>
  <si>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</si>
  <si>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</si>
  <si>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</si>
  <si>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</si>
  <si>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</si>
  <si>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</si>
  <si>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</si>
  <si>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</si>
  <si>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</si>
  <si>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</si>
  <si>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</si>
  <si>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</si>
  <si>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</si>
  <si>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</si>
  <si>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</si>
  <si>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</si>
  <si>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</si>
  <si>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</si>
  <si>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</si>
  <si>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</si>
  <si>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</si>
  <si>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</si>
  <si>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</si>
  <si>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</si>
  <si>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</si>
  <si>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</si>
  <si>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</si>
  <si>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</si>
  <si>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</si>
  <si>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</si>
  <si>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</si>
  <si>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</si>
  <si>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</si>
  <si>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</si>
  <si>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</si>
  <si>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</si>
  <si>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</si>
  <si>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</si>
  <si>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</si>
  <si>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</si>
  <si>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</si>
  <si>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</si>
  <si>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</si>
  <si>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</si>
  <si>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</si>
  <si>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</si>
  <si>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</si>
  <si>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</si>
  <si>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</si>
  <si>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</si>
  <si>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</si>
  <si>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</si>
  <si>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</si>
  <si>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</si>
  <si>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</si>
  <si>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</si>
  <si>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</si>
  <si>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</si>
  <si>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</si>
  <si>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</si>
  <si>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</si>
  <si>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</si>
  <si>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</si>
  <si>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</si>
  <si>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</si>
  <si>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</si>
  <si>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</si>
  <si>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</si>
  <si>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</si>
  <si>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</si>
  <si>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</si>
  <si>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</si>
  <si>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</si>
  <si>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</si>
  <si>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</si>
  <si>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</si>
  <si>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</si>
  <si>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</si>
  <si>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</si>
  <si>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</si>
  <si>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</si>
  <si>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</si>
  <si>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</si>
  <si>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</si>
  <si>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</si>
  <si>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</si>
  <si>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</si>
  <si>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</si>
  <si>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</si>
  <si>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</si>
  <si>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</si>
  <si>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</si>
  <si>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</si>
  <si>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</si>
  <si>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</si>
  <si>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</si>
  <si>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</si>
  <si>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</si>
  <si>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</si>
  <si>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</si>
  <si>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</si>
  <si>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</si>
  <si>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</si>
  <si>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</si>
  <si>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</si>
  <si>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</si>
  <si>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</si>
  <si>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</si>
  <si>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</si>
  <si>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</si>
  <si>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</si>
  <si>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</si>
  <si>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</si>
  <si>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</si>
  <si>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</si>
  <si>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</si>
  <si>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</si>
  <si>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</si>
  <si>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</si>
  <si>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</si>
  <si>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</si>
  <si>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</si>
  <si>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</si>
  <si>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</si>
  <si>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</si>
  <si>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</si>
  <si>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</si>
  <si>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</si>
  <si>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</si>
  <si>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</si>
  <si>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</si>
  <si>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</si>
  <si>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</si>
  <si>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</si>
  <si>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</si>
  <si>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</si>
  <si>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</si>
  <si>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</si>
  <si>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</si>
  <si>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</si>
  <si>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</si>
  <si>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</si>
  <si>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</si>
  <si>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</si>
  <si>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</si>
  <si>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</si>
  <si>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</si>
  <si>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</si>
  <si>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</si>
  <si>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</si>
  <si>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</si>
  <si>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</si>
  <si>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</si>
  <si>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</si>
  <si>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</si>
  <si>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</si>
  <si>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</si>
  <si>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</si>
  <si>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</si>
  <si>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</si>
  <si>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</si>
  <si>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</si>
  <si>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</si>
  <si>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MYCX - SEND OPEN PAPERLESS</t>
  </si>
  <si>
    <t>SEND PAPERLESS OPEN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</si>
  <si>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</si>
  <si>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</si>
  <si>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</si>
  <si>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</si>
  <si>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</si>
  <si>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</si>
  <si>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</si>
  <si>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</si>
  <si>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</si>
  <si>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</si>
  <si>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</si>
  <si>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</si>
  <si>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</si>
  <si>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</si>
  <si>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</si>
  <si>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</si>
  <si>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</si>
  <si>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</si>
  <si>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</si>
  <si>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</si>
  <si>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</si>
  <si>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</si>
  <si>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</si>
  <si>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</si>
  <si>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</si>
  <si>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</si>
  <si>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</si>
  <si>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</si>
  <si>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</si>
  <si>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</si>
  <si>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</si>
  <si>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</si>
  <si>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</si>
  <si>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</si>
  <si>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</si>
  <si>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</si>
  <si>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</si>
  <si>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</si>
  <si>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</si>
  <si>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</si>
  <si>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</si>
  <si>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</si>
  <si>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</si>
  <si>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</si>
  <si>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</si>
  <si>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</si>
  <si>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</si>
  <si>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</si>
  <si>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</si>
  <si>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</si>
  <si>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</si>
  <si>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</si>
  <si>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</si>
  <si>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</si>
  <si>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</si>
  <si>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</si>
  <si>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</si>
  <si>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</si>
  <si>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</si>
  <si>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</si>
  <si>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</si>
  <si>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</si>
  <si>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</si>
  <si>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</si>
  <si>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</si>
  <si>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</si>
  <si>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</si>
  <si>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</si>
  <si>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</si>
  <si>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</si>
  <si>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</si>
  <si>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</si>
  <si>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</si>
  <si>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</si>
  <si>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</si>
  <si>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</si>
  <si>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</si>
  <si>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</si>
  <si>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</si>
  <si>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</si>
  <si>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</si>
  <si>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</si>
  <si>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</si>
  <si>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</si>
  <si>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</si>
  <si>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</si>
  <si>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</si>
  <si>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</si>
  <si>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</si>
  <si>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</si>
  <si>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</si>
  <si>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</si>
  <si>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</si>
  <si>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</si>
  <si>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</si>
  <si>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</si>
  <si>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</si>
  <si>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</si>
  <si>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</si>
  <si>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</si>
  <si>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</si>
  <si>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</si>
  <si>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</si>
  <si>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</si>
  <si>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</si>
  <si>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</si>
  <si>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</si>
  <si>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</si>
  <si>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</si>
  <si>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</si>
  <si>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</si>
  <si>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</si>
  <si>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</si>
  <si>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</si>
  <si>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</si>
  <si>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</si>
  <si>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</si>
  <si>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</si>
  <si>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</si>
  <si>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</si>
  <si>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</si>
  <si>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</si>
  <si>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</si>
  <si>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</si>
  <si>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</si>
  <si>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</si>
  <si>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</si>
  <si>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</si>
  <si>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</si>
  <si>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</si>
  <si>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</si>
  <si>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</si>
  <si>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</si>
  <si>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</si>
  <si>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</si>
  <si>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</si>
  <si>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</si>
  <si>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</si>
  <si>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</si>
  <si>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</si>
  <si>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</si>
  <si>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</si>
  <si>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</si>
  <si>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</si>
  <si>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</si>
  <si>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</si>
  <si>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</si>
  <si>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</si>
  <si>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</si>
  <si>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</si>
  <si>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</si>
  <si>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</si>
  <si>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</si>
  <si>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</si>
  <si>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</si>
  <si>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</si>
  <si>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</si>
  <si>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</si>
  <si>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</si>
  <si>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</si>
  <si>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</si>
  <si>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</si>
  <si>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</si>
  <si>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</si>
  <si>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</si>
  <si>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</si>
  <si>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</si>
  <si>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</si>
  <si>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</si>
  <si>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</si>
  <si>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</si>
  <si>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</si>
  <si>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</si>
  <si>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</si>
  <si>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</si>
  <si>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</si>
  <si>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</si>
  <si>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</si>
  <si>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</si>
  <si>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</si>
  <si>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</si>
  <si>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</si>
  <si>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</si>
  <si>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</si>
  <si>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</si>
  <si>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</si>
  <si>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</si>
  <si>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</si>
  <si>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</si>
  <si>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</si>
  <si>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</si>
  <si>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</si>
  <si>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</si>
  <si>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</si>
  <si>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</si>
  <si>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</si>
  <si>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</si>
  <si>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</si>
  <si>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</si>
  <si>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</si>
  <si>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</si>
  <si>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</si>
  <si>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</si>
  <si>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</si>
  <si>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</si>
  <si>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</si>
  <si>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</si>
  <si>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</si>
  <si>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</si>
  <si>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</si>
  <si>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</si>
  <si>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</si>
  <si>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</si>
  <si>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</si>
  <si>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</si>
  <si>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</si>
  <si>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</si>
  <si>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</si>
  <si>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</si>
  <si>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</si>
  <si>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</si>
  <si>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</si>
  <si>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</si>
  <si>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</si>
  <si>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</si>
  <si>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</si>
  <si>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</si>
  <si>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</si>
  <si>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</si>
  <si>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</si>
  <si>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</si>
  <si>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</si>
  <si>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</si>
  <si>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</si>
  <si>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</si>
  <si>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</si>
  <si>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</si>
  <si>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</si>
  <si>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</si>
  <si>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</si>
  <si>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</si>
  <si>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</si>
  <si>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</si>
  <si>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</si>
  <si>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</si>
  <si>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</si>
  <si>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</si>
  <si>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</si>
  <si>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</si>
  <si>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</si>
  <si>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</si>
  <si>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</si>
  <si>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</si>
  <si>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</si>
  <si>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</si>
  <si>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</si>
  <si>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</si>
  <si>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</si>
  <si>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</si>
  <si>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</si>
  <si>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</si>
  <si>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</si>
  <si>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</si>
  <si>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</si>
  <si>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</si>
  <si>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</si>
  <si>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</si>
  <si>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</si>
  <si>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</si>
  <si>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</si>
  <si>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</si>
  <si>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</si>
  <si>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</si>
  <si>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</si>
  <si>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</si>
  <si>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</si>
  <si>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</si>
  <si>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</si>
  <si>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</si>
  <si>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</si>
  <si>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</si>
  <si>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</si>
  <si>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</si>
  <si>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</si>
  <si>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</si>
  <si>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</si>
  <si>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</si>
  <si>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</si>
  <si>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</si>
  <si>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</si>
  <si>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</si>
  <si>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</si>
  <si>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</si>
  <si>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</si>
  <si>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</si>
  <si>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</si>
  <si>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</si>
  <si>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</si>
  <si>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</si>
  <si>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</si>
  <si>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</si>
  <si>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</si>
  <si>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</si>
  <si>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</si>
  <si>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</si>
  <si>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</si>
  <si>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</si>
  <si>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</si>
  <si>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</si>
  <si>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</si>
  <si>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</si>
  <si>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</si>
  <si>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</si>
  <si>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</si>
  <si>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</si>
  <si>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</si>
  <si>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</si>
  <si>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</si>
  <si>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</si>
  <si>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</si>
  <si>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</si>
  <si>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</si>
  <si>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</si>
  <si>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</si>
  <si>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</si>
  <si>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</si>
  <si>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</si>
  <si>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</si>
  <si>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</si>
  <si>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</si>
  <si>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</si>
  <si>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</si>
  <si>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</si>
  <si>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</si>
  <si>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</si>
  <si>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</si>
  <si>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</si>
  <si>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</si>
  <si>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</si>
  <si>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</si>
  <si>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</si>
  <si>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</si>
  <si>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</si>
  <si>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</si>
  <si>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</si>
  <si>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</si>
  <si>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</si>
  <si>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</si>
  <si>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</si>
  <si>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</si>
  <si>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</si>
  <si>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</si>
  <si>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</si>
  <si>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</si>
  <si>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</si>
  <si>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</si>
  <si>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</si>
  <si>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</si>
  <si>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</si>
  <si>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</si>
  <si>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</si>
  <si>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</si>
  <si>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</si>
  <si>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</si>
  <si>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</si>
  <si>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</si>
  <si>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</si>
  <si>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</si>
  <si>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</si>
  <si>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</si>
  <si>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</si>
  <si>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</si>
  <si>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</si>
  <si>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</si>
  <si>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</si>
  <si>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</si>
  <si>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</si>
  <si>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</si>
  <si>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</si>
  <si>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</si>
  <si>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</si>
  <si>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</si>
  <si>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</si>
  <si>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</si>
  <si>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</si>
  <si>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</si>
  <si>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</si>
  <si>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</si>
  <si>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</si>
  <si>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</si>
  <si>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</si>
  <si>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</si>
  <si>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</si>
  <si>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</si>
  <si>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</si>
  <si>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</si>
  <si>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</si>
  <si>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</si>
  <si>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</si>
  <si>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</si>
  <si>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</si>
  <si>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</si>
  <si>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</si>
  <si>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</si>
  <si>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</si>
  <si>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</si>
  <si>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</si>
  <si>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</si>
  <si>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</si>
  <si>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</si>
  <si>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</si>
  <si>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</si>
  <si>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</si>
  <si>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</si>
  <si>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</si>
  <si>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</si>
  <si>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</si>
  <si>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</si>
  <si>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</si>
  <si>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</si>
  <si>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</si>
  <si>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</si>
  <si>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</si>
  <si>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</si>
  <si>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</si>
  <si>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</si>
  <si>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</si>
  <si>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</si>
  <si>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</si>
  <si>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</si>
  <si>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</si>
  <si>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</si>
  <si>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</si>
  <si>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</si>
  <si>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</si>
  <si>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</si>
  <si>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</si>
  <si>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</si>
  <si>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</si>
  <si>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</si>
  <si>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</si>
  <si>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</si>
  <si>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</si>
  <si>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</si>
  <si>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</si>
  <si>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</si>
  <si>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</si>
  <si>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</si>
  <si>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</si>
  <si>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</si>
  <si>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</si>
  <si>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</si>
  <si>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</si>
  <si>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</si>
  <si>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</si>
  <si>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</si>
  <si>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</si>
  <si>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</si>
  <si>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</si>
  <si>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</si>
  <si>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</si>
  <si>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</si>
  <si>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</si>
  <si>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</si>
  <si>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</si>
  <si>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</si>
  <si>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</si>
  <si>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</si>
  <si>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</si>
  <si>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</si>
  <si>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</si>
  <si>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</si>
  <si>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</si>
  <si>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</si>
  <si>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</si>
  <si>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</si>
  <si>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</si>
  <si>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</si>
  <si>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</si>
  <si>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</si>
  <si>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</si>
  <si>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</si>
  <si>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</si>
  <si>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</si>
  <si>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</si>
  <si>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</si>
  <si>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</si>
  <si>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</si>
  <si>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</si>
  <si>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</si>
  <si>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</si>
  <si>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</si>
  <si>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</si>
  <si>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</si>
  <si>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</si>
  <si>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</si>
  <si>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</si>
  <si>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</si>
  <si>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</si>
  <si>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</si>
  <si>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</si>
  <si>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</si>
  <si>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</si>
  <si>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</si>
  <si>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</si>
  <si>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</si>
  <si>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</si>
  <si>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</si>
  <si>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</si>
  <si>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</si>
  <si>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</si>
  <si>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</si>
  <si>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</si>
  <si>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</si>
  <si>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</si>
  <si>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</si>
  <si>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</si>
  <si>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</si>
  <si>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</si>
  <si>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</si>
  <si>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</si>
  <si>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</si>
  <si>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</si>
  <si>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</si>
  <si>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Inprogress Alpro, SC Lama : SC1002620504</t>
  </si>
  <si>
    <t>Inprogress Alpro, SC Lama : SC1002620518</t>
  </si>
  <si>
    <t>Inprogress Alpro, SC Lama : SC1002620569</t>
  </si>
  <si>
    <t>Inprogress Alpro, SC Lama : SC1002620492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</si>
  <si>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</si>
  <si>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</si>
  <si>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</si>
  <si>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</si>
  <si>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</si>
  <si>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</si>
  <si>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</si>
  <si>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</si>
  <si>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</si>
  <si>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</si>
  <si>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</si>
  <si>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</si>
  <si>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</si>
  <si>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</si>
  <si>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</si>
  <si>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</si>
  <si>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</si>
  <si>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</si>
  <si>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</si>
  <si>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</si>
  <si>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</si>
  <si>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</si>
  <si>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</si>
  <si>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</si>
  <si>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</si>
  <si>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</si>
  <si>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</si>
  <si>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</si>
  <si>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</si>
  <si>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</si>
  <si>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</si>
  <si>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</si>
  <si>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</si>
  <si>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</si>
  <si>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</si>
  <si>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</si>
  <si>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</si>
  <si>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</si>
  <si>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</si>
  <si>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</si>
  <si>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</si>
  <si>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</si>
  <si>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</si>
  <si>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</si>
  <si>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</si>
  <si>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</si>
  <si>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</si>
  <si>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</si>
  <si>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</si>
  <si>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</si>
  <si>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</si>
  <si>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</si>
  <si>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</si>
  <si>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</si>
  <si>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</si>
  <si>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</si>
  <si>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</si>
  <si>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Provisioning Failed|WFM|INF009701912|PDI_-8.57742,116.0819372_double input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</si>
  <si>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</si>
  <si>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</si>
  <si>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</si>
  <si>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</si>
  <si>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</si>
  <si>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</si>
  <si>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</si>
  <si>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</si>
  <si>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</si>
  <si>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</si>
  <si>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</si>
  <si>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</si>
  <si>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</si>
  <si>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</si>
  <si>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</si>
  <si>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</si>
  <si>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</si>
  <si>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</si>
  <si>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</si>
  <si>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</si>
  <si>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</si>
  <si>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</si>
  <si>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</si>
  <si>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</si>
  <si>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</si>
  <si>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</si>
  <si>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</si>
  <si>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</si>
  <si>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</si>
  <si>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</si>
  <si>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</si>
  <si>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</si>
  <si>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</si>
  <si>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</si>
  <si>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</si>
  <si>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</si>
  <si>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</si>
  <si>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</si>
  <si>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</si>
  <si>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</si>
  <si>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</si>
  <si>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</si>
  <si>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</si>
  <si>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</si>
  <si>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</si>
  <si>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</si>
  <si>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</si>
  <si>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</si>
  <si>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</si>
  <si>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</si>
  <si>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2026-09-29 08:00:00|Nama PIC : Ibu Revika No HP : 085198460388 No Alt : - M Janji : 29 Sept 2026 Jam Pasang : Pagi / Siang Note : hubungi pelanggan jika ingin kelokasi|40951378|MYDITA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</si>
  <si>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</si>
  <si>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</si>
  <si>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</si>
  <si>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</si>
  <si>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</si>
  <si>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</si>
  <si>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</si>
  <si>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</si>
  <si>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</si>
  <si>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</si>
  <si>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</si>
  <si>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</si>
  <si>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</si>
  <si>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</si>
  <si>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</si>
  <si>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</si>
  <si>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</si>
  <si>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</si>
  <si>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</si>
  <si>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</si>
  <si>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</si>
  <si>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</si>
  <si>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</si>
  <si>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</si>
  <si>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</si>
  <si>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</si>
  <si>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</si>
  <si>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</si>
  <si>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</si>
  <si>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</si>
  <si>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</si>
  <si>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</si>
  <si>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</si>
  <si>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</si>
  <si>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</si>
  <si>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</si>
  <si>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</si>
  <si>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</si>
  <si>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</si>
  <si>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</si>
  <si>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</si>
  <si>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</si>
  <si>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</si>
  <si>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</si>
  <si>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</si>
  <si>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</si>
  <si>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</si>
  <si>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</si>
  <si>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</si>
  <si>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</si>
  <si>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</si>
  <si>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</si>
  <si>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</si>
  <si>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</si>
  <si>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</si>
  <si>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</si>
  <si>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</si>
  <si>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</si>
  <si>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</si>
  <si>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</si>
  <si>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</si>
  <si>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</si>
  <si>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</si>
  <si>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</si>
  <si>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</si>
  <si>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</si>
  <si>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</si>
  <si>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</si>
  <si>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</si>
  <si>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</si>
  <si>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</si>
  <si>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</si>
  <si>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</si>
  <si>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</si>
  <si>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</si>
  <si>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</si>
  <si>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</si>
  <si>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</si>
  <si>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</si>
  <si>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</si>
  <si>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</si>
  <si>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</si>
  <si>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</si>
  <si>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</si>
  <si>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</si>
  <si>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</si>
  <si>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</si>
  <si>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</si>
  <si>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</si>
  <si>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</si>
  <si>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</si>
  <si>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</si>
  <si>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</si>
  <si>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</si>
  <si>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</si>
  <si>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</si>
  <si>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</si>
  <si>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</si>
  <si>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</si>
  <si>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</si>
  <si>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</si>
  <si>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</si>
  <si>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</si>
  <si>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</si>
  <si>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</si>
  <si>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</si>
  <si>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</si>
  <si>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</si>
  <si>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</si>
  <si>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</si>
  <si>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</si>
  <si>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</si>
  <si>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</si>
  <si>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</si>
  <si>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</si>
  <si>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</si>
  <si>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</si>
  <si>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</si>
  <si>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</si>
  <si>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</si>
  <si>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</si>
  <si>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</si>
  <si>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</si>
  <si>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</si>
  <si>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</si>
  <si>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</si>
  <si>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</si>
  <si>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</si>
  <si>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</si>
  <si>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</si>
  <si>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</si>
  <si>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</si>
  <si>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</si>
  <si>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</si>
  <si>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</si>
  <si>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</si>
  <si>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</si>
  <si>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</si>
  <si>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</si>
  <si>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</si>
  <si>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</si>
  <si>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</si>
  <si>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</si>
  <si>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</si>
  <si>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</si>
  <si>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</si>
  <si>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</si>
  <si>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</si>
  <si>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</si>
  <si>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</si>
  <si>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</si>
  <si>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</si>
  <si>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</si>
  <si>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</si>
  <si>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</si>
  <si>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</si>
  <si>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</si>
  <si>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</si>
  <si>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</si>
  <si>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</si>
  <si>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</si>
  <si>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</si>
  <si>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</si>
  <si>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</si>
  <si>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</si>
  <si>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</si>
  <si>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</si>
  <si>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</si>
  <si>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</si>
  <si>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</si>
  <si>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</si>
  <si>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</si>
  <si>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</si>
  <si>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</si>
  <si>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</si>
  <si>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</si>
  <si>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</si>
  <si>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</si>
  <si>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</si>
  <si>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</si>
  <si>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</si>
  <si>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</si>
  <si>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</si>
  <si>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</si>
  <si>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</si>
  <si>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</si>
  <si>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</si>
  <si>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</si>
  <si>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</si>
  <si>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</si>
  <si>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</si>
  <si>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</si>
  <si>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</si>
  <si>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</si>
  <si>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</si>
  <si>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</si>
  <si>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</si>
  <si>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</si>
  <si>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</si>
  <si>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</si>
  <si>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</si>
  <si>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</si>
  <si>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</si>
  <si>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</si>
  <si>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</si>
  <si>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</si>
  <si>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</si>
  <si>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</si>
  <si>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</si>
  <si>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</si>
  <si>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</si>
  <si>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</si>
  <si>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</si>
  <si>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</si>
  <si>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</si>
  <si>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</si>
  <si>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</si>
  <si>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</si>
  <si>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</si>
  <si>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</si>
  <si>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</si>
  <si>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</si>
  <si>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</si>
  <si>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</si>
  <si>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</si>
  <si>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</si>
  <si>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</si>
  <si>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</si>
  <si>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</si>
  <si>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</si>
  <si>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</si>
  <si>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</si>
  <si>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</si>
  <si>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</si>
  <si>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</si>
  <si>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</si>
  <si>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</si>
  <si>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</si>
  <si>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</si>
  <si>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</si>
  <si>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</si>
  <si>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</si>
  <si>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</si>
  <si>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</si>
  <si>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</si>
  <si>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</si>
  <si>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</si>
  <si>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</si>
  <si>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</si>
  <si>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</si>
  <si>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</si>
  <si>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</si>
  <si>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</si>
  <si>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</si>
  <si>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</si>
  <si>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</si>
  <si>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</si>
  <si>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</si>
  <si>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</si>
  <si>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</si>
  <si>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</si>
  <si>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</si>
  <si>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</si>
  <si>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</si>
  <si>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</si>
  <si>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</si>
  <si>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</si>
  <si>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</si>
  <si>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</si>
  <si>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</si>
  <si>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</si>
  <si>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</si>
  <si>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</si>
  <si>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</si>
  <si>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</si>
  <si>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</si>
  <si>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</si>
  <si>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</si>
  <si>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</si>
  <si>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</si>
  <si>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</si>
  <si>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</si>
  <si>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</si>
  <si>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</si>
  <si>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</si>
  <si>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</si>
  <si>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</si>
  <si>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</si>
  <si>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</si>
  <si>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</si>
  <si>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</si>
  <si>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</si>
  <si>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</si>
  <si>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</si>
  <si>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</si>
  <si>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</si>
  <si>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Provisioning Failed|WFM|INF009699357|TOJ_-7.5510456999999995,110.7452643_cek lokasi ODP-KRT-FAA/017 FULL id valins 36158145 j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</si>
  <si>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</si>
  <si>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</si>
  <si>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</si>
  <si>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</si>
  <si>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</si>
  <si>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</si>
  <si>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</si>
  <si>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</si>
  <si>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</si>
  <si>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</si>
  <si>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</si>
  <si>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</si>
  <si>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</si>
  <si>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</si>
  <si>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</si>
  <si>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</si>
  <si>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</si>
  <si>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</si>
  <si>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</si>
  <si>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</si>
  <si>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</si>
  <si>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</si>
  <si>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</si>
  <si>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</si>
  <si>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</si>
  <si>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</si>
  <si>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</si>
  <si>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</si>
  <si>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</si>
  <si>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</si>
  <si>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</si>
  <si>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</si>
  <si>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</si>
  <si>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</si>
  <si>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</si>
  <si>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</si>
  <si>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</si>
  <si>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</si>
  <si>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</si>
  <si>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</si>
  <si>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</si>
  <si>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</si>
  <si>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</si>
  <si>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</si>
  <si>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</si>
  <si>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</si>
  <si>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</si>
  <si>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</si>
  <si>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</si>
  <si>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</si>
  <si>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</si>
  <si>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</si>
  <si>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</si>
  <si>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</si>
  <si>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</si>
  <si>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</si>
  <si>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</si>
  <si>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</si>
  <si>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</si>
  <si>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</si>
  <si>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</si>
  <si>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</si>
  <si>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</si>
  <si>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</si>
  <si>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</si>
  <si>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</si>
  <si>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</si>
  <si>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</si>
  <si>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</si>
  <si>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</si>
  <si>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</si>
  <si>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</si>
  <si>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</si>
  <si>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</si>
  <si>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</si>
  <si>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</si>
  <si>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</si>
  <si>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</si>
  <si>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</si>
  <si>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</si>
  <si>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</si>
  <si>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</si>
  <si>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</si>
  <si>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</si>
  <si>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</si>
  <si>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</si>
  <si>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</si>
  <si>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</si>
  <si>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</si>
  <si>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</si>
  <si>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</si>
  <si>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Provisioning Failed|WFM|INF009697334|PP_-6.757595,110.8445867_pelanggan minta di pending dulu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</si>
  <si>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</si>
  <si>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</si>
  <si>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</si>
  <si>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</si>
  <si>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</si>
  <si>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</si>
  <si>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</si>
  <si>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</si>
  <si>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</si>
  <si>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</si>
  <si>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</si>
  <si>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</si>
  <si>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</si>
  <si>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</si>
  <si>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</si>
  <si>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</si>
  <si>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</si>
  <si>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</si>
  <si>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</si>
  <si>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</si>
  <si>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</si>
  <si>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</si>
  <si>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</si>
  <si>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</si>
  <si>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</si>
  <si>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</si>
  <si>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</si>
  <si>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</si>
  <si>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</si>
  <si>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</si>
  <si>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</si>
  <si>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</si>
  <si>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</si>
  <si>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</si>
  <si>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</si>
  <si>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</si>
  <si>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</si>
  <si>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</si>
  <si>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</si>
  <si>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</si>
  <si>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</si>
  <si>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</si>
  <si>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</si>
  <si>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</si>
  <si>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</si>
  <si>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</si>
  <si>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</si>
  <si>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</si>
  <si>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</si>
  <si>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</si>
  <si>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</si>
  <si>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</si>
  <si>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</si>
  <si>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</si>
  <si>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</si>
  <si>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</si>
  <si>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</si>
  <si>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</si>
  <si>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</si>
  <si>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</si>
  <si>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</si>
  <si>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</si>
  <si>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</si>
  <si>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</si>
  <si>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</si>
  <si>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</si>
  <si>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</si>
  <si>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</si>
  <si>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</si>
  <si>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</si>
  <si>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</si>
  <si>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</si>
  <si>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</si>
  <si>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</si>
  <si>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</si>
  <si>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</si>
  <si>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</si>
  <si>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</si>
  <si>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</si>
  <si>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</si>
  <si>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</si>
  <si>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</si>
  <si>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</si>
  <si>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</si>
  <si>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</si>
  <si>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</si>
  <si>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</si>
  <si>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</si>
  <si>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</si>
  <si>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</si>
  <si>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</si>
  <si>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</si>
  <si>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</si>
  <si>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</si>
  <si>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</si>
  <si>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</si>
  <si>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</si>
  <si>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</si>
  <si>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</si>
  <si>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</si>
  <si>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</si>
  <si>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</si>
  <si>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</si>
  <si>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</si>
  <si>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</si>
  <si>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</si>
  <si>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</si>
  <si>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</si>
  <si>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</si>
  <si>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</si>
  <si>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</si>
  <si>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</si>
  <si>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</si>
  <si>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</si>
  <si>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</si>
  <si>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</si>
  <si>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</si>
  <si>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</si>
  <si>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</si>
  <si>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</si>
  <si>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</si>
  <si>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</si>
  <si>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</si>
  <si>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</si>
  <si>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</si>
  <si>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</si>
  <si>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</si>
  <si>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</si>
  <si>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</si>
  <si>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</si>
  <si>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</si>
  <si>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</si>
  <si>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</si>
  <si>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</si>
  <si>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</si>
  <si>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</si>
  <si>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</si>
  <si>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</si>
  <si>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</si>
  <si>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</si>
  <si>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</si>
  <si>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</si>
  <si>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</si>
  <si>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</si>
  <si>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</si>
  <si>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</si>
  <si>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</si>
  <si>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</si>
  <si>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</si>
  <si>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</si>
  <si>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</si>
  <si>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</si>
  <si>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</si>
  <si>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</si>
  <si>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</si>
  <si>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</si>
  <si>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</si>
  <si>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</si>
  <si>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</si>
  <si>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</si>
  <si>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</si>
  <si>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</si>
  <si>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</si>
  <si>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</si>
  <si>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</si>
  <si>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</si>
  <si>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</si>
  <si>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</si>
  <si>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</si>
  <si>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</si>
  <si>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</si>
  <si>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</si>
  <si>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</si>
  <si>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</si>
  <si>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</si>
  <si>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</si>
  <si>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</si>
  <si>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</si>
  <si>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</si>
  <si>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</si>
  <si>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</si>
  <si>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</si>
  <si>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</si>
  <si>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</si>
  <si>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</si>
  <si>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</si>
  <si>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</si>
  <si>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</si>
  <si>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</si>
  <si>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</si>
  <si>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</si>
  <si>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</si>
  <si>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</si>
  <si>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</si>
  <si>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</si>
  <si>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</si>
  <si>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</si>
  <si>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</si>
  <si>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</si>
  <si>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</si>
  <si>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</si>
  <si>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</si>
  <si>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</si>
  <si>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</si>
  <si>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</si>
  <si>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</si>
  <si>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</si>
  <si>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</si>
  <si>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</si>
  <si>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</si>
  <si>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</si>
  <si>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</si>
  <si>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</si>
  <si>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</si>
  <si>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</si>
  <si>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</si>
  <si>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</si>
  <si>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</si>
  <si>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</si>
  <si>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</si>
  <si>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</si>
  <si>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</si>
  <si>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</si>
  <si>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</si>
  <si>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</si>
  <si>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</si>
  <si>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</si>
  <si>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</si>
  <si>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</si>
  <si>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</si>
  <si>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</si>
  <si>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</si>
  <si>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</si>
  <si>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</si>
  <si>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</si>
  <si>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</si>
  <si>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</si>
  <si>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</si>
  <si>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</si>
  <si>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</si>
  <si>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</si>
  <si>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</si>
  <si>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</si>
  <si>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</si>
  <si>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</si>
  <si>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</si>
  <si>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</si>
  <si>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</si>
  <si>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</si>
  <si>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</si>
  <si>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</si>
  <si>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</si>
  <si>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</si>
  <si>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</si>
  <si>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</si>
  <si>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</si>
  <si>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</si>
  <si>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</si>
  <si>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</si>
  <si>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</si>
  <si>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</si>
  <si>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</si>
  <si>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</si>
  <si>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</si>
  <si>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</si>
  <si>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</si>
  <si>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</si>
  <si>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</si>
  <si>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</si>
  <si>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</si>
  <si>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</si>
  <si>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</si>
  <si>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</si>
  <si>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</si>
  <si>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</si>
  <si>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</si>
  <si>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</si>
  <si>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</si>
  <si>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</si>
  <si>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</si>
  <si>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</si>
  <si>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</si>
  <si>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</si>
  <si>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</si>
  <si>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</si>
  <si>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</si>
  <si>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</si>
  <si>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</si>
  <si>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</si>
  <si>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</si>
  <si>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</si>
  <si>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</si>
  <si>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</si>
  <si>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</si>
  <si>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</si>
  <si>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</si>
  <si>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</si>
  <si>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</si>
  <si>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</si>
  <si>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</si>
  <si>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</si>
  <si>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</si>
  <si>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</si>
  <si>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</si>
  <si>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</si>
  <si>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</si>
  <si>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</si>
  <si>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</si>
  <si>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</si>
  <si>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</si>
  <si>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</si>
  <si>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</si>
  <si>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</si>
  <si>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</si>
  <si>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</si>
  <si>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</si>
  <si>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</si>
  <si>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</si>
  <si>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</si>
  <si>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</si>
  <si>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</si>
  <si>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</si>
  <si>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</si>
  <si>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</si>
  <si>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</si>
  <si>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</si>
  <si>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</si>
  <si>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</si>
  <si>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</si>
  <si>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</si>
  <si>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</si>
  <si>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</si>
  <si>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</si>
  <si>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</si>
  <si>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</si>
  <si>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</si>
  <si>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</si>
  <si>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</si>
  <si>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</si>
  <si>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</si>
  <si>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</si>
  <si>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</si>
  <si>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</si>
  <si>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</si>
  <si>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</si>
  <si>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</si>
  <si>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</si>
  <si>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</si>
  <si>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</si>
  <si>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</si>
  <si>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</si>
  <si>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</si>
  <si>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</si>
  <si>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</si>
  <si>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</si>
  <si>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</si>
  <si>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</si>
  <si>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</si>
  <si>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</si>
  <si>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</si>
  <si>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</si>
  <si>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</si>
  <si>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</si>
  <si>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</si>
  <si>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</si>
  <si>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ODP-NJK-FW/44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</si>
  <si>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</si>
  <si>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</si>
  <si>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</si>
  <si>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</si>
  <si>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</si>
  <si>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</si>
  <si>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</si>
  <si>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</si>
  <si>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</si>
  <si>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</si>
  <si>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</si>
  <si>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</si>
  <si>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</si>
  <si>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</si>
  <si>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</si>
  <si>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</si>
  <si>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</si>
  <si>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</si>
  <si>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</si>
  <si>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</si>
  <si>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</si>
  <si>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</si>
  <si>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</si>
  <si>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</si>
  <si>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</si>
  <si>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</si>
  <si>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</si>
  <si>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</si>
  <si>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</si>
  <si>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</si>
  <si>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</si>
  <si>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</si>
  <si>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</si>
  <si>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</si>
  <si>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</si>
  <si>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</si>
  <si>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</si>
  <si>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</si>
  <si>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</si>
  <si>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</si>
  <si>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</si>
  <si>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</si>
  <si>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</si>
  <si>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</si>
  <si>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</si>
  <si>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</si>
  <si>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</si>
  <si>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</si>
  <si>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</si>
  <si>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</si>
  <si>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</si>
  <si>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</si>
  <si>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</si>
  <si>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</si>
  <si>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</si>
  <si>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</si>
  <si>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</si>
  <si>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</si>
  <si>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</si>
  <si>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</si>
  <si>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</si>
  <si>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</si>
  <si>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</si>
  <si>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</si>
  <si>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</si>
  <si>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</si>
  <si>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</si>
  <si>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</si>
  <si>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</si>
  <si>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</si>
  <si>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</si>
  <si>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</si>
  <si>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</si>
  <si>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</si>
  <si>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</si>
  <si>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</si>
  <si>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</si>
  <si>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</si>
  <si>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</si>
  <si>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</si>
  <si>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</si>
  <si>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</si>
  <si>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</si>
  <si>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</si>
  <si>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</si>
  <si>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</si>
  <si>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</si>
  <si>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</si>
  <si>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</si>
  <si>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</si>
  <si>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</si>
  <si>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</si>
  <si>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</si>
  <si>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</si>
  <si>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</si>
  <si>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</si>
  <si>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</si>
  <si>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</si>
  <si>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</si>
  <si>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</si>
  <si>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</si>
  <si>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</si>
  <si>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</si>
  <si>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</si>
  <si>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</si>
  <si>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</si>
  <si>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</si>
  <si>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</si>
  <si>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</si>
  <si>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</si>
  <si>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</si>
  <si>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</si>
  <si>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</si>
  <si>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</si>
  <si>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</si>
  <si>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</si>
  <si>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</si>
  <si>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</si>
  <si>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</si>
  <si>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</si>
  <si>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</si>
  <si>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</si>
  <si>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</si>
  <si>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</si>
  <si>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</si>
  <si>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</si>
  <si>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</si>
  <si>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</si>
  <si>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</si>
  <si>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</si>
  <si>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</si>
  <si>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</si>
  <si>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</si>
  <si>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</si>
  <si>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</si>
  <si>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</si>
  <si>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</si>
  <si>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</si>
  <si>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</si>
  <si>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</si>
  <si>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</si>
  <si>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</si>
  <si>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</si>
  <si>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</si>
  <si>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</si>
  <si>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</si>
  <si>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</si>
  <si>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</si>
  <si>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</si>
  <si>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</si>
  <si>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</si>
  <si>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</si>
  <si>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</si>
  <si>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</si>
  <si>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</si>
  <si>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</si>
  <si>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</si>
  <si>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</si>
  <si>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</si>
  <si>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</si>
  <si>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</si>
  <si>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</si>
  <si>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</si>
  <si>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</si>
  <si>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</si>
  <si>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</si>
  <si>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</si>
  <si>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</si>
  <si>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</si>
  <si>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</si>
  <si>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</si>
  <si>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</si>
  <si>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</si>
  <si>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</si>
  <si>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</si>
  <si>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</si>
  <si>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</si>
  <si>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</si>
  <si>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</si>
  <si>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</si>
  <si>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</si>
  <si>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</si>
  <si>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</si>
  <si>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</si>
  <si>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</si>
  <si>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</si>
  <si>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</si>
  <si>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</si>
  <si>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</si>
  <si>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</si>
  <si>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</si>
  <si>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</si>
  <si>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</si>
  <si>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</si>
  <si>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</si>
  <si>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</si>
  <si>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</si>
  <si>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</si>
  <si>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</si>
  <si>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</si>
  <si>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</si>
  <si>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</si>
  <si>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Provisioning Failed|WFM|INF009711933|TOJ_-7.3337967,112.2235879_TOJ_-7.334374,112.224067 jarak odp terdekat lebih dari 500m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</si>
  <si>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</si>
  <si>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</si>
  <si>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</si>
  <si>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</si>
  <si>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</si>
  <si>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</si>
  <si>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</si>
  <si>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</si>
  <si>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</si>
  <si>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</si>
  <si>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</si>
  <si>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</si>
  <si>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</si>
  <si>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</si>
  <si>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</si>
  <si>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</si>
  <si>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</si>
  <si>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</si>
  <si>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</si>
  <si>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</si>
  <si>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</si>
  <si>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</si>
  <si>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</si>
  <si>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</si>
  <si>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</si>
  <si>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</si>
  <si>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</si>
  <si>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</si>
  <si>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</si>
  <si>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</si>
  <si>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</si>
  <si>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</si>
  <si>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</si>
  <si>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</si>
  <si>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</si>
  <si>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</si>
  <si>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</si>
  <si>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</si>
  <si>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</si>
  <si>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</si>
  <si>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</si>
  <si>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</si>
  <si>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</si>
  <si>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</si>
  <si>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</si>
  <si>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</si>
  <si>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</si>
  <si>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</si>
  <si>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</si>
  <si>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</si>
  <si>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</si>
  <si>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</si>
  <si>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</si>
  <si>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</si>
  <si>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</si>
  <si>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</si>
  <si>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</si>
  <si>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</si>
  <si>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</si>
  <si>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</si>
  <si>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</si>
  <si>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</si>
  <si>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</si>
  <si>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</si>
  <si>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</si>
  <si>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</si>
  <si>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</si>
  <si>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</si>
  <si>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</si>
  <si>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</si>
  <si>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</si>
  <si>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</si>
  <si>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</si>
  <si>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</si>
  <si>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</si>
  <si>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</si>
  <si>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</si>
  <si>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</si>
  <si>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</si>
  <si>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</si>
  <si>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</si>
  <si>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</si>
  <si>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</si>
  <si>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</si>
  <si>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</si>
  <si>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</si>
  <si>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</si>
  <si>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</si>
  <si>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</si>
  <si>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</si>
  <si>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</si>
  <si>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</si>
  <si>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</si>
  <si>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</si>
  <si>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</si>
  <si>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</si>
  <si>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</si>
  <si>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</si>
  <si>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</si>
  <si>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</si>
  <si>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</si>
  <si>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</si>
  <si>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</si>
  <si>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</si>
  <si>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</si>
  <si>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</si>
  <si>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</si>
  <si>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</si>
  <si>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</si>
  <si>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</si>
  <si>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</si>
  <si>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</si>
  <si>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</si>
  <si>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</si>
  <si>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</si>
  <si>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</si>
  <si>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</si>
  <si>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</si>
  <si>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</si>
  <si>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</si>
  <si>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</si>
  <si>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</si>
  <si>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</si>
  <si>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</si>
  <si>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</si>
  <si>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</si>
  <si>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</si>
  <si>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</si>
  <si>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</si>
  <si>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</si>
  <si>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</si>
  <si>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</si>
  <si>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</si>
  <si>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</si>
  <si>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</si>
  <si>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</si>
  <si>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</si>
  <si>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</si>
  <si>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</si>
  <si>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</si>
  <si>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</si>
  <si>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Provisioning Failed|WFM|INF009765772|cancel bs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</si>
  <si>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</si>
  <si>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</si>
  <si>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</si>
  <si>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</si>
  <si>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</si>
  <si>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</si>
  <si>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</si>
  <si>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</si>
  <si>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</si>
  <si>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</si>
  <si>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</si>
  <si>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</si>
  <si>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</si>
  <si>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</si>
  <si>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</si>
  <si>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</si>
  <si>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</si>
  <si>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</si>
  <si>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</si>
  <si>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</si>
  <si>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</si>
  <si>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</si>
  <si>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</si>
  <si>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</si>
  <si>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Provisioning Failed|WFM|INF009754649|PDI_-8.4974931,117.42561690000001_dobel input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</si>
  <si>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</si>
  <si>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</si>
  <si>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</si>
  <si>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</si>
  <si>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</si>
  <si>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</si>
  <si>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</si>
  <si>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</si>
  <si>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</si>
  <si>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</si>
  <si>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</si>
  <si>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</si>
  <si>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</si>
  <si>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</si>
  <si>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</si>
  <si>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</si>
  <si>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</si>
  <si>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</si>
  <si>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</si>
  <si>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</si>
  <si>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</si>
  <si>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</si>
  <si>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</si>
  <si>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</si>
  <si>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</si>
  <si>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</si>
  <si>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</si>
  <si>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</si>
  <si>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</si>
  <si>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</si>
  <si>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</si>
  <si>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</si>
  <si>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</si>
  <si>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</si>
  <si>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</si>
  <si>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</si>
  <si>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</si>
  <si>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</si>
  <si>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</si>
  <si>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</si>
  <si>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</si>
  <si>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</si>
  <si>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</si>
  <si>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</si>
  <si>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</si>
  <si>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</si>
  <si>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</si>
  <si>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</si>
  <si>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</si>
  <si>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</si>
  <si>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</si>
  <si>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</si>
  <si>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</si>
  <si>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</si>
  <si>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</si>
  <si>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</si>
  <si>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</si>
  <si>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</si>
  <si>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</si>
  <si>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</si>
  <si>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</si>
  <si>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</si>
  <si>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</si>
  <si>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</si>
  <si>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</si>
  <si>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</si>
  <si>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</si>
  <si>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</si>
  <si>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</si>
  <si>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</si>
  <si>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</si>
  <si>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</si>
  <si>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</si>
  <si>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</si>
  <si>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</si>
  <si>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</si>
  <si>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</si>
  <si>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</si>
  <si>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</si>
  <si>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</si>
  <si>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</si>
  <si>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</si>
  <si>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</si>
  <si>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</si>
  <si>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</si>
  <si>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</si>
  <si>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</si>
  <si>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</si>
  <si>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</si>
  <si>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</si>
  <si>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</si>
  <si>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</si>
  <si>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</si>
  <si>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</si>
  <si>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</si>
  <si>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</si>
  <si>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</si>
  <si>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</si>
  <si>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</si>
  <si>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</si>
  <si>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</si>
  <si>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</si>
  <si>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</si>
  <si>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</si>
  <si>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</si>
  <si>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</si>
  <si>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</si>
  <si>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</si>
  <si>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</si>
  <si>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</si>
  <si>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</si>
  <si>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</si>
  <si>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</si>
  <si>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</si>
  <si>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</si>
  <si>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</si>
  <si>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</si>
  <si>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</si>
  <si>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</si>
  <si>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</si>
  <si>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</si>
  <si>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</si>
  <si>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</si>
  <si>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</si>
  <si>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</si>
  <si>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</si>
  <si>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</si>
  <si>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</si>
  <si>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</si>
  <si>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</si>
  <si>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</si>
  <si>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</si>
  <si>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</si>
  <si>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</si>
  <si>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</si>
  <si>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</si>
  <si>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</si>
  <si>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</si>
  <si>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</si>
  <si>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</si>
  <si>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</si>
  <si>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</si>
  <si>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</si>
  <si>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</si>
  <si>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</si>
  <si>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</si>
  <si>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</si>
  <si>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</si>
  <si>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</si>
  <si>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</si>
  <si>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</si>
  <si>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</si>
  <si>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</si>
  <si>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</si>
  <si>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</si>
  <si>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</si>
  <si>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</si>
  <si>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</si>
  <si>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</si>
  <si>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</si>
  <si>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</si>
  <si>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</si>
  <si>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</si>
  <si>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</si>
  <si>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</si>
  <si>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</si>
  <si>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</si>
  <si>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</si>
  <si>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</si>
  <si>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</si>
  <si>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</si>
  <si>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</si>
  <si>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</si>
  <si>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</si>
  <si>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</si>
  <si>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</si>
  <si>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</si>
  <si>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</si>
  <si>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</si>
  <si>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</si>
  <si>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</si>
  <si>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</si>
  <si>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</si>
  <si>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</si>
  <si>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</si>
  <si>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</si>
  <si>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</si>
  <si>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</si>
  <si>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</si>
  <si>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</si>
  <si>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</si>
  <si>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</si>
  <si>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</si>
  <si>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</si>
  <si>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</si>
  <si>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</si>
  <si>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</si>
  <si>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</si>
  <si>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</si>
  <si>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</si>
  <si>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</si>
  <si>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</si>
  <si>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</si>
  <si>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</si>
  <si>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</si>
  <si>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</si>
  <si>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</si>
  <si>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</si>
  <si>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</si>
  <si>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</si>
  <si>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</si>
  <si>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</si>
  <si>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</si>
  <si>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</si>
  <si>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</si>
  <si>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</si>
  <si>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</si>
  <si>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</si>
  <si>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</si>
  <si>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</si>
  <si>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</si>
  <si>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</si>
  <si>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</si>
  <si>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</si>
  <si>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</si>
  <si>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</si>
  <si>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</si>
  <si>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</si>
  <si>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</si>
  <si>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</si>
  <si>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</si>
  <si>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</si>
  <si>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</si>
  <si>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</si>
  <si>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</si>
  <si>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</si>
  <si>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</si>
  <si>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</si>
  <si>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</si>
  <si>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</si>
  <si>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</si>
  <si>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</si>
  <si>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</si>
  <si>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</si>
  <si>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</si>
  <si>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</si>
  <si>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</si>
  <si>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</si>
  <si>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</si>
  <si>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</si>
  <si>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</si>
  <si>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</si>
  <si>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</si>
  <si>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</si>
  <si>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</si>
  <si>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</si>
  <si>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</si>
  <si>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</si>
  <si>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</si>
  <si>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</si>
  <si>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</si>
  <si>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</si>
  <si>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</si>
  <si>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</si>
  <si>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</si>
  <si>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</si>
  <si>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</si>
  <si>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</si>
  <si>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</si>
  <si>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</si>
  <si>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</si>
  <si>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</si>
  <si>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</si>
  <si>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</si>
  <si>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</si>
  <si>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</si>
  <si>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</si>
  <si>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</si>
  <si>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</si>
  <si>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</si>
  <si>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</si>
  <si>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</si>
  <si>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</si>
  <si>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</si>
  <si>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</si>
  <si>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</si>
  <si>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</si>
  <si>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</si>
  <si>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</si>
  <si>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</si>
  <si>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</si>
  <si>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</si>
  <si>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</si>
  <si>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</si>
  <si>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</si>
  <si>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</si>
  <si>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</si>
  <si>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</si>
  <si>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</si>
  <si>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</si>
  <si>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</si>
  <si>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</si>
  <si>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</si>
  <si>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</si>
  <si>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</si>
  <si>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</si>
  <si>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</si>
  <si>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</si>
  <si>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</si>
  <si>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</si>
  <si>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</si>
  <si>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</si>
  <si>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</si>
  <si>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</si>
  <si>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</si>
  <si>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</si>
  <si>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</si>
  <si>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</si>
  <si>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</si>
  <si>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</si>
  <si>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</si>
  <si>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</si>
  <si>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</si>
  <si>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</si>
  <si>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</si>
  <si>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</si>
  <si>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</si>
  <si>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</si>
  <si>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</si>
  <si>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</si>
  <si>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</si>
  <si>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</si>
  <si>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</si>
  <si>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</si>
  <si>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</si>
  <si>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</si>
  <si>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</si>
  <si>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</si>
  <si>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</si>
  <si>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</si>
  <si>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</si>
  <si>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</si>
  <si>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</si>
  <si>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</si>
  <si>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</si>
  <si>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</si>
  <si>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</si>
  <si>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</si>
  <si>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</si>
  <si>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</si>
  <si>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</si>
  <si>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</si>
  <si>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</si>
  <si>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</si>
  <si>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</si>
  <si>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</si>
  <si>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</si>
  <si>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</si>
  <si>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</si>
  <si>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</si>
  <si>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</si>
  <si>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</si>
  <si>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</si>
  <si>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</si>
  <si>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</si>
  <si>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</si>
  <si>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</si>
  <si>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</si>
  <si>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</si>
  <si>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</si>
  <si>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</si>
  <si>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</si>
  <si>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</si>
  <si>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</si>
  <si>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</si>
  <si>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</si>
  <si>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</si>
  <si>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</si>
  <si>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</si>
  <si>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</si>
  <si>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</si>
  <si>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</si>
  <si>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</si>
  <si>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</si>
  <si>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</si>
  <si>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</si>
  <si>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</si>
  <si>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</si>
  <si>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</si>
  <si>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</si>
  <si>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</si>
  <si>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</si>
  <si>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</si>
  <si>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</si>
  <si>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</si>
  <si>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</si>
  <si>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</si>
  <si>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</si>
  <si>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</si>
  <si>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</si>
  <si>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</si>
  <si>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</si>
  <si>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</si>
  <si>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</si>
  <si>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</si>
  <si>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</si>
  <si>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</si>
  <si>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</si>
  <si>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</si>
  <si>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</si>
  <si>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</si>
  <si>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</si>
  <si>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</si>
  <si>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</si>
  <si>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</si>
  <si>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</si>
  <si>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</si>
  <si>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</si>
  <si>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</si>
  <si>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</si>
  <si>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</si>
  <si>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</si>
  <si>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</si>
  <si>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</si>
  <si>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</si>
  <si>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</si>
  <si>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</si>
  <si>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</si>
  <si>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</si>
  <si>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</si>
  <si>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</si>
  <si>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</si>
  <si>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</si>
  <si>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</si>
  <si>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</si>
  <si>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</si>
  <si>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</si>
  <si>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</si>
  <si>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</si>
  <si>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</si>
  <si>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</si>
  <si>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</si>
  <si>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</si>
  <si>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</si>
  <si>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</si>
  <si>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</si>
  <si>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</si>
  <si>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</si>
  <si>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</si>
  <si>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</si>
  <si>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</si>
  <si>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</si>
  <si>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</si>
  <si>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</si>
  <si>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</si>
  <si>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</si>
  <si>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</si>
  <si>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</si>
  <si>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</si>
  <si>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</si>
  <si>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</si>
  <si>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</si>
  <si>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</si>
  <si>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</si>
  <si>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</si>
  <si>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</si>
  <si>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</si>
  <si>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</si>
  <si>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</si>
  <si>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</si>
  <si>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</si>
  <si>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</si>
  <si>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</si>
  <si>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</si>
  <si>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</si>
  <si>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</si>
  <si>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</si>
  <si>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</si>
  <si>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</si>
  <si>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</si>
  <si>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</si>
  <si>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</si>
  <si>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</si>
  <si>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</si>
  <si>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</si>
  <si>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</si>
  <si>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</si>
  <si>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</si>
  <si>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</si>
  <si>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</si>
  <si>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</si>
  <si>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</si>
  <si>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</si>
  <si>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</si>
  <si>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</si>
  <si>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</si>
  <si>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</si>
  <si>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</si>
  <si>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</si>
  <si>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</si>
  <si>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</si>
  <si>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</si>
  <si>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</si>
  <si>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</si>
  <si>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</si>
  <si>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</si>
  <si>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</si>
  <si>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</si>
  <si>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</si>
  <si>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</si>
  <si>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</si>
  <si>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</si>
  <si>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</si>
  <si>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</si>
  <si>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</si>
  <si>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</si>
  <si>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</si>
  <si>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</si>
  <si>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</si>
  <si>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</si>
  <si>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</si>
  <si>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</si>
  <si>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</si>
  <si>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</si>
  <si>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</si>
  <si>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</si>
  <si>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</si>
  <si>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</si>
  <si>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</si>
  <si>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</si>
  <si>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</si>
  <si>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</si>
  <si>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</si>
  <si>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</si>
  <si>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</si>
  <si>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</si>
  <si>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</si>
  <si>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</si>
  <si>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</si>
  <si>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</si>
  <si>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</si>
  <si>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</si>
  <si>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</si>
  <si>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</si>
  <si>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</si>
  <si>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</si>
  <si>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</si>
  <si>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</si>
  <si>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</si>
  <si>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</si>
  <si>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</si>
  <si>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</si>
  <si>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</si>
  <si>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</si>
  <si>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</si>
  <si>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</si>
  <si>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</si>
  <si>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</si>
  <si>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</si>
  <si>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</si>
  <si>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</si>
  <si>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</si>
  <si>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</si>
  <si>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</si>
  <si>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</si>
  <si>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</si>
  <si>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</si>
  <si>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</si>
  <si>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</si>
  <si>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</si>
  <si>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</si>
  <si>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</si>
  <si>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</si>
  <si>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</si>
  <si>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</si>
  <si>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</si>
  <si>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</si>
  <si>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</si>
  <si>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</si>
  <si>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</si>
  <si>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</si>
  <si>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</si>
  <si>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</si>
  <si>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</si>
  <si>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</si>
  <si>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</si>
  <si>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</si>
  <si>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</si>
  <si>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</si>
  <si>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</si>
  <si>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</si>
  <si>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</si>
  <si>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</si>
  <si>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</si>
  <si>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</si>
  <si>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</si>
  <si>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</si>
  <si>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</si>
  <si>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</si>
  <si>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</si>
  <si>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</si>
  <si>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</si>
  <si>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</si>
  <si>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</si>
  <si>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</si>
  <si>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</si>
  <si>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</si>
  <si>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</si>
  <si>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</si>
  <si>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</si>
  <si>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</si>
  <si>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</si>
  <si>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</si>
  <si>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</si>
  <si>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</si>
  <si>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</si>
  <si>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</si>
  <si>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</si>
  <si>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</si>
  <si>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</si>
  <si>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</si>
  <si>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</si>
  <si>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</si>
  <si>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</si>
  <si>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</si>
  <si>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</si>
  <si>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</si>
  <si>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</si>
  <si>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</si>
  <si>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</si>
  <si>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</si>
  <si>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</si>
  <si>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</si>
  <si>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</si>
  <si>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</si>
  <si>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</si>
  <si>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</si>
  <si>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</si>
  <si>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</si>
  <si>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</si>
  <si>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</si>
  <si>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</si>
  <si>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</si>
  <si>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</si>
  <si>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</si>
  <si>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</si>
  <si>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</si>
  <si>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</si>
  <si>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</si>
  <si>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</si>
  <si>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</si>
  <si>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</si>
  <si>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</si>
  <si>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</si>
  <si>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</si>
  <si>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</si>
  <si>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</si>
  <si>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</si>
  <si>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</si>
  <si>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</si>
  <si>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</si>
  <si>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</si>
  <si>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</si>
  <si>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</si>
  <si>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</si>
  <si>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</si>
  <si>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</si>
  <si>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</si>
  <si>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</si>
  <si>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</si>
  <si>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</si>
  <si>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</si>
  <si>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</si>
  <si>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</si>
  <si>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</si>
  <si>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</si>
  <si>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</si>
  <si>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</si>
  <si>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</si>
  <si>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</si>
  <si>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</si>
  <si>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</si>
  <si>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</si>
  <si>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</si>
  <si>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</si>
  <si>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</si>
  <si>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</si>
  <si>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</si>
  <si>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</si>
  <si>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</si>
  <si>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</si>
  <si>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</si>
  <si>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</si>
  <si>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</si>
  <si>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</si>
  <si>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</si>
  <si>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</si>
  <si>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</si>
  <si>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</si>
  <si>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MIE - INVALID SURVEY - ODP Full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</si>
  <si>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</si>
  <si>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</si>
  <si>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</si>
  <si>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</si>
  <si>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</si>
  <si>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</si>
  <si>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</si>
  <si>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</si>
  <si>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</si>
  <si>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</si>
  <si>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</si>
  <si>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</si>
  <si>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</si>
  <si>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</si>
  <si>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</si>
  <si>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</si>
  <si>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</si>
  <si>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</si>
  <si>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</si>
  <si>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Provisioning Failed|WFM|INF009767638|TOJ_-7.1237011,112.41827880000001_TOJ_ -7.128078,112.476929_JARAK ODP TERDEKAT LEBIH 250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</si>
  <si>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</si>
  <si>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</si>
  <si>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</si>
  <si>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</si>
  <si>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</si>
  <si>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</si>
  <si>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</si>
  <si>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</si>
  <si>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</si>
  <si>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</si>
  <si>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</si>
  <si>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</si>
  <si>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</si>
  <si>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</si>
  <si>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</si>
  <si>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</si>
  <si>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</si>
  <si>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</si>
  <si>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</si>
  <si>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</si>
  <si>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</si>
  <si>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</si>
  <si>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</si>
  <si>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</si>
  <si>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</si>
  <si>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</si>
  <si>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</si>
  <si>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</si>
  <si>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</si>
  <si>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</si>
  <si>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</si>
  <si>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</si>
  <si>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</si>
  <si>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</si>
  <si>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</si>
  <si>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</si>
  <si>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</si>
  <si>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</si>
  <si>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</si>
  <si>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</si>
  <si>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</si>
  <si>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</si>
  <si>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</si>
  <si>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</si>
  <si>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</si>
  <si>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</si>
  <si>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</si>
  <si>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</si>
  <si>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</si>
  <si>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</si>
  <si>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</si>
  <si>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</si>
  <si>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</si>
  <si>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</si>
  <si>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</si>
  <si>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</si>
  <si>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</si>
  <si>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</si>
  <si>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</si>
  <si>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</si>
  <si>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</si>
  <si>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</si>
  <si>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</si>
  <si>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</si>
  <si>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</si>
  <si>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</si>
  <si>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</si>
  <si>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</si>
  <si>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</si>
  <si>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</si>
  <si>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</si>
  <si>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</si>
  <si>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</si>
  <si>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</si>
  <si>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</si>
  <si>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</si>
  <si>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</si>
  <si>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</si>
  <si>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</si>
  <si>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</si>
  <si>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</si>
  <si>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</si>
  <si>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</si>
  <si>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</si>
  <si>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</si>
  <si>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</si>
  <si>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</si>
  <si>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</si>
  <si>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</si>
  <si>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</si>
  <si>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</si>
  <si>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</si>
  <si>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</si>
  <si>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</si>
  <si>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</si>
  <si>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</si>
  <si>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</si>
  <si>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</si>
  <si>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</si>
  <si>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</si>
  <si>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</si>
  <si>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</si>
  <si>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</si>
  <si>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</si>
  <si>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</si>
  <si>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</si>
  <si>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</si>
  <si>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</si>
  <si>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</si>
  <si>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</si>
  <si>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</si>
  <si>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</si>
  <si>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</si>
  <si>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</si>
  <si>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</si>
  <si>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</si>
  <si>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</si>
  <si>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</si>
  <si>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</si>
  <si>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</si>
  <si>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</si>
  <si>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</si>
  <si>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</si>
  <si>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</si>
  <si>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</si>
  <si>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</si>
  <si>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</si>
  <si>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</si>
  <si>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</si>
  <si>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</si>
  <si>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</si>
  <si>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</si>
  <si>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</si>
  <si>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</si>
  <si>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</si>
  <si>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</si>
  <si>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</si>
  <si>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</si>
  <si>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</si>
  <si>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</si>
  <si>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</si>
  <si>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</si>
  <si>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</si>
  <si>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</si>
  <si>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</si>
  <si>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</si>
  <si>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</si>
  <si>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</si>
  <si>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</si>
  <si>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</si>
  <si>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Provisioning Failed|WFM|INF009782370|salah tagging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</si>
  <si>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</si>
  <si>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</si>
  <si>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</si>
  <si>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</si>
  <si>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</si>
  <si>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</si>
  <si>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</si>
  <si>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</si>
  <si>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</si>
  <si>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</si>
  <si>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</si>
  <si>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</si>
  <si>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</si>
  <si>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</si>
  <si>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</si>
  <si>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</si>
  <si>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</si>
  <si>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</si>
  <si>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</si>
  <si>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</si>
  <si>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</si>
  <si>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</si>
  <si>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</si>
  <si>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</si>
  <si>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</si>
  <si>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</si>
  <si>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</si>
  <si>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</si>
  <si>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</si>
  <si>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</si>
  <si>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</si>
  <si>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</si>
  <si>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</si>
  <si>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</si>
  <si>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</si>
  <si>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</si>
  <si>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</si>
  <si>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</si>
  <si>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</si>
  <si>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</si>
  <si>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</si>
  <si>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</si>
  <si>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</si>
  <si>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</si>
  <si>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</si>
  <si>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</si>
  <si>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</si>
  <si>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</si>
  <si>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</si>
  <si>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</si>
  <si>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</si>
  <si>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</si>
  <si>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</si>
  <si>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</si>
  <si>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</si>
  <si>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</si>
  <si>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</si>
  <si>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</si>
  <si>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</si>
  <si>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</si>
  <si>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</si>
  <si>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</si>
  <si>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</si>
  <si>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</si>
  <si>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</si>
  <si>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</si>
  <si>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</si>
  <si>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</si>
  <si>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</si>
  <si>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</si>
  <si>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</si>
  <si>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</si>
  <si>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</si>
  <si>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</si>
  <si>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</si>
  <si>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</si>
  <si>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</si>
  <si>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</si>
  <si>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</si>
  <si>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</si>
  <si>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</si>
  <si>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</si>
  <si>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</si>
  <si>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</si>
  <si>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</si>
  <si>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</si>
  <si>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</si>
  <si>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</si>
  <si>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</si>
  <si>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</si>
  <si>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</si>
  <si>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</si>
  <si>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</si>
  <si>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</si>
  <si>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</si>
  <si>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</si>
  <si>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</si>
  <si>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</si>
  <si>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</si>
  <si>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</si>
  <si>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</si>
  <si>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</si>
  <si>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</si>
  <si>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</si>
  <si>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</si>
  <si>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</si>
  <si>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</si>
  <si>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</si>
  <si>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</si>
  <si>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</si>
  <si>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</si>
  <si>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</si>
  <si>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</si>
  <si>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</si>
  <si>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</si>
  <si>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</si>
  <si>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</si>
  <si>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</si>
  <si>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</si>
  <si>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</si>
  <si>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</si>
  <si>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</si>
  <si>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</si>
  <si>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</si>
  <si>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</si>
  <si>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</si>
  <si>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</si>
  <si>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</si>
  <si>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</si>
  <si>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</si>
  <si>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</si>
  <si>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</si>
  <si>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</si>
  <si>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</si>
  <si>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</si>
  <si>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</si>
  <si>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</si>
  <si>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</si>
  <si>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</si>
  <si>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</si>
  <si>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</si>
  <si>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</si>
  <si>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</si>
  <si>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</si>
  <si>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</si>
  <si>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</si>
  <si>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</si>
  <si>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</si>
  <si>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</si>
  <si>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</si>
  <si>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</si>
  <si>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</si>
  <si>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</si>
  <si>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</si>
  <si>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</si>
  <si>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</si>
  <si>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</si>
  <si>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</si>
  <si>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</si>
  <si>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</si>
  <si>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</si>
  <si>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</si>
  <si>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</si>
  <si>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</si>
  <si>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</si>
  <si>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</si>
  <si>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</si>
  <si>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</si>
  <si>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</si>
  <si>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</si>
  <si>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</si>
  <si>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</si>
  <si>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</si>
  <si>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</si>
  <si>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</si>
  <si>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</si>
  <si>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</si>
  <si>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</si>
  <si>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</si>
  <si>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</si>
  <si>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</si>
  <si>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</si>
  <si>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</si>
  <si>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</si>
  <si>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</si>
  <si>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</si>
  <si>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</si>
  <si>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</si>
  <si>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</si>
  <si>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</si>
  <si>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</si>
  <si>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</si>
  <si>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</si>
  <si>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</si>
  <si>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</si>
  <si>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</si>
  <si>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</si>
  <si>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</si>
  <si>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</si>
  <si>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</si>
  <si>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</si>
  <si>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</si>
  <si>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</si>
  <si>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</si>
  <si>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</si>
  <si>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</si>
  <si>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</si>
  <si>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</si>
  <si>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</si>
  <si>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</si>
  <si>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</si>
  <si>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</si>
  <si>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</si>
  <si>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</si>
  <si>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</si>
  <si>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</si>
  <si>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</si>
  <si>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</si>
  <si>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</si>
  <si>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</si>
  <si>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</si>
  <si>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</si>
  <si>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</si>
  <si>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</si>
  <si>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</si>
  <si>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</si>
  <si>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</si>
  <si>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</si>
  <si>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</si>
  <si>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</si>
  <si>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</si>
  <si>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</si>
  <si>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</si>
  <si>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</si>
  <si>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</si>
  <si>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</si>
  <si>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</si>
  <si>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</si>
  <si>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</si>
  <si>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Provisioning Failed|WFM|INF009793945|PDI_-7.102539999999999,113.8134121_KENDALA PELANGGAN DOUBLE INPUT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</si>
  <si>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</si>
  <si>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</si>
  <si>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</si>
  <si>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</si>
  <si>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</si>
  <si>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</si>
  <si>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</si>
  <si>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</si>
  <si>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</si>
  <si>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</si>
  <si>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</si>
  <si>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</si>
  <si>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</si>
  <si>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</si>
  <si>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</si>
  <si>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</si>
  <si>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</si>
  <si>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</si>
  <si>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</si>
  <si>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</si>
  <si>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</si>
  <si>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</si>
  <si>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</si>
  <si>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</si>
  <si>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</si>
  <si>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</si>
  <si>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</si>
  <si>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</si>
  <si>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</si>
  <si>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</si>
  <si>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</si>
  <si>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</si>
  <si>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</si>
  <si>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</si>
  <si>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</si>
  <si>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</si>
  <si>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</si>
  <si>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</si>
  <si>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MOCH ARIEF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</si>
  <si>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</si>
  <si>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</si>
  <si>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</si>
  <si>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</si>
  <si>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</si>
  <si>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</si>
  <si>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</si>
  <si>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</si>
  <si>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</si>
  <si>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</si>
  <si>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</si>
  <si>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</si>
  <si>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</si>
  <si>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</si>
  <si>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</si>
  <si>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</si>
  <si>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</si>
  <si>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</si>
  <si>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</si>
  <si>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</si>
  <si>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</si>
  <si>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</si>
  <si>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</si>
  <si>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</si>
  <si>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</si>
  <si>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</si>
  <si>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</si>
  <si>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</si>
  <si>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</si>
  <si>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</si>
  <si>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</si>
  <si>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</si>
  <si>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</si>
  <si>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</si>
  <si>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</si>
  <si>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</si>
  <si>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</si>
  <si>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</si>
  <si>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</si>
  <si>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</si>
  <si>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</si>
  <si>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</si>
  <si>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</si>
  <si>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</si>
  <si>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</si>
  <si>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</si>
  <si>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</si>
  <si>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</si>
  <si>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</si>
  <si>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</si>
  <si>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</si>
  <si>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</si>
  <si>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</si>
  <si>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</si>
  <si>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</si>
  <si>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</si>
  <si>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</si>
  <si>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</si>
  <si>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</si>
  <si>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</si>
  <si>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</si>
  <si>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</si>
  <si>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</si>
  <si>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</si>
  <si>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</si>
  <si>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</si>
  <si>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</si>
  <si>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</si>
  <si>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</si>
  <si>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</si>
  <si>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</si>
  <si>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</si>
  <si>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</si>
  <si>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</si>
  <si>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</si>
  <si>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</si>
  <si>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</si>
  <si>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</si>
  <si>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</si>
  <si>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</si>
  <si>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</si>
  <si>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</si>
  <si>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</si>
  <si>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</si>
  <si>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</si>
  <si>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</si>
  <si>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</si>
  <si>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</si>
  <si>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</si>
  <si>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</si>
  <si>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</si>
  <si>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</si>
  <si>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</si>
  <si>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</si>
  <si>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</si>
  <si>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</si>
  <si>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</si>
  <si>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</si>
  <si>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</si>
  <si>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</si>
  <si>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</si>
  <si>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</si>
  <si>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</si>
  <si>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</si>
  <si>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</si>
  <si>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</si>
  <si>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</si>
  <si>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</si>
  <si>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</si>
  <si>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</si>
  <si>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</si>
  <si>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</si>
  <si>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</si>
  <si>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</si>
  <si>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</si>
  <si>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</si>
  <si>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</si>
  <si>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</si>
  <si>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</si>
  <si>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</si>
  <si>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</si>
  <si>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</si>
  <si>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</si>
  <si>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</si>
  <si>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</si>
  <si>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</si>
  <si>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</si>
  <si>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</si>
  <si>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</si>
  <si>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</si>
  <si>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</si>
  <si>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</si>
  <si>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</si>
  <si>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</si>
  <si>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</si>
  <si>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</si>
  <si>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</si>
  <si>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LA CASA DE PADEL</t>
  </si>
  <si>
    <t>ODP-SDA-FT/45</t>
  </si>
  <si>
    <t>|MN02620|/LA CASA DE PADEL/WINBACK 2.0 HSI B2B (1:1) 75MBPS 415RB PSB DISC 70%//lacasadepadelsda@gmail.com/LANNY MARLINAH/85133859585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</si>
  <si>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</si>
  <si>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</si>
  <si>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</si>
  <si>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</si>
  <si>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</si>
  <si>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</si>
  <si>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</si>
  <si>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</si>
  <si>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FCC - HD1A - INPROGRESS FOLLOW UP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</si>
  <si>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</si>
  <si>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</si>
  <si>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</si>
  <si>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FOLLOW UP : Follow Up Ghina Swanti Ariesa 40941148|MYDITA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</si>
  <si>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</si>
  <si>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</si>
  <si>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</si>
  <si>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</si>
  <si>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</si>
  <si>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</si>
  <si>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</si>
  <si>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</si>
  <si>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</si>
  <si>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</si>
  <si>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</si>
  <si>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</si>
  <si>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</si>
  <si>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</si>
  <si>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</si>
  <si>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</si>
  <si>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</si>
  <si>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</si>
  <si>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</si>
  <si>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</si>
  <si>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</si>
  <si>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</si>
  <si>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</si>
  <si>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</si>
  <si>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</si>
  <si>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</si>
  <si>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</si>
  <si>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</si>
  <si>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</si>
  <si>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</si>
  <si>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</si>
  <si>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</si>
  <si>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</si>
  <si>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</si>
  <si>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</si>
  <si>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</si>
  <si>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</si>
  <si>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</si>
  <si>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</si>
  <si>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</si>
  <si>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</si>
  <si>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</si>
  <si>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</si>
  <si>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</si>
  <si>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</si>
  <si>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</si>
  <si>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</si>
  <si>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</si>
  <si>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</si>
  <si>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</si>
  <si>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</si>
  <si>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</si>
  <si>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</si>
  <si>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</si>
  <si>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</si>
  <si>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</si>
  <si>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</si>
  <si>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</si>
  <si>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</si>
  <si>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</si>
  <si>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</si>
  <si>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</si>
  <si>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</si>
  <si>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</si>
  <si>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</si>
  <si>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</si>
  <si>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</si>
  <si>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</si>
  <si>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</si>
  <si>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</si>
  <si>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</si>
  <si>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</si>
  <si>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</si>
  <si>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</si>
  <si>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</si>
  <si>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</si>
  <si>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</si>
  <si>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</si>
  <si>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</si>
  <si>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</si>
  <si>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</si>
  <si>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</si>
  <si>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</si>
  <si>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</si>
  <si>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</si>
  <si>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</si>
  <si>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</si>
  <si>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</si>
  <si>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</si>
  <si>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</si>
  <si>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</si>
  <si>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</si>
  <si>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</si>
  <si>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</si>
  <si>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</si>
  <si>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</si>
  <si>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</si>
  <si>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</si>
  <si>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</si>
  <si>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</si>
  <si>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</si>
  <si>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</si>
  <si>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</si>
  <si>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</si>
  <si>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</si>
  <si>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</si>
  <si>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</si>
  <si>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</si>
  <si>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</si>
  <si>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</si>
  <si>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</si>
  <si>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</si>
  <si>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</si>
  <si>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ODP-BJR-FZ/099 FZ/D06/099.01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</si>
  <si>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</si>
  <si>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</si>
  <si>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</si>
  <si>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</si>
  <si>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</si>
  <si>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</si>
  <si>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</si>
  <si>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</si>
  <si>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</si>
  <si>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</si>
  <si>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</si>
  <si>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</si>
  <si>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</si>
  <si>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</si>
  <si>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</si>
  <si>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</si>
  <si>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</si>
  <si>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</si>
  <si>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</si>
  <si>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</si>
  <si>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</si>
  <si>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</si>
  <si>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</si>
  <si>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</si>
  <si>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</si>
  <si>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</si>
  <si>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</si>
  <si>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</si>
  <si>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</si>
  <si>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</si>
  <si>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</si>
  <si>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</si>
  <si>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</si>
  <si>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</si>
  <si>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</si>
  <si>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</si>
  <si>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</si>
  <si>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</si>
  <si>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</si>
  <si>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</si>
  <si>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</si>
  <si>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</si>
  <si>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</si>
  <si>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</si>
  <si>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</si>
  <si>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</si>
  <si>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</si>
  <si>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</si>
  <si>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</si>
  <si>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</si>
  <si>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</si>
  <si>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</si>
  <si>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</si>
  <si>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</si>
  <si>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</si>
  <si>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</si>
  <si>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</si>
  <si>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</si>
  <si>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</si>
  <si>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</si>
  <si>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</si>
  <si>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</si>
  <si>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</si>
  <si>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</si>
  <si>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</si>
  <si>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</si>
  <si>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</si>
  <si>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</si>
  <si>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</si>
  <si>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</si>
  <si>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</si>
  <si>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</si>
  <si>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</si>
  <si>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</si>
  <si>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</si>
  <si>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</si>
  <si>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</si>
  <si>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</si>
  <si>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</si>
  <si>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</si>
  <si>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</si>
  <si>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</si>
  <si>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</si>
  <si>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</si>
  <si>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</si>
  <si>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</si>
  <si>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</si>
  <si>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</si>
  <si>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</si>
  <si>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</si>
  <si>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</si>
  <si>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</si>
  <si>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</si>
  <si>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</si>
  <si>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</si>
  <si>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</si>
  <si>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</si>
  <si>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</si>
  <si>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</si>
  <si>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</si>
  <si>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</si>
  <si>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</si>
  <si>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</si>
  <si>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</si>
  <si>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</si>
  <si>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</si>
  <si>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</si>
  <si>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</si>
  <si>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</si>
  <si>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Provisioning Failed|WFM|INF009785171|PP_-7.2347818,112.5636013_PATK -6.894237995147705, 112.45146942138672 RNA</t>
  </si>
  <si>
    <t>Provisioning Failed|WFM|INF009785253|PP_-7.2347868,112.5635932_PP PEL -6.894237995147705, 112.45146942138672 RNA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</si>
  <si>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</si>
  <si>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</si>
  <si>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</si>
  <si>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</si>
  <si>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</si>
  <si>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</si>
  <si>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</si>
  <si>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</si>
  <si>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</si>
  <si>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</si>
  <si>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</si>
  <si>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</si>
  <si>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</si>
  <si>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UNCONTACTED : Invalid Phone Number Benita Lailani 40951377|MYDITA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</si>
  <si>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</si>
  <si>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</si>
  <si>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</si>
  <si>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</si>
  <si>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</si>
  <si>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</si>
  <si>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</si>
  <si>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</si>
  <si>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</si>
  <si>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</si>
  <si>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</si>
  <si>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</si>
  <si>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</si>
  <si>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</si>
  <si>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</si>
  <si>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</si>
  <si>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</si>
  <si>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</si>
  <si>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</si>
  <si>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</si>
  <si>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</si>
  <si>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</si>
  <si>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</si>
  <si>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</si>
  <si>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</si>
  <si>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</si>
  <si>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</si>
  <si>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</si>
  <si>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</si>
  <si>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</si>
  <si>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</si>
  <si>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UPTD SD INPRES OEBUFU</t>
  </si>
  <si>
    <t>ODP-KPN-FQD/31 FQD/D03/31.01</t>
  </si>
  <si>
    <t>WO066252281</t>
  </si>
  <si>
    <t>|MN01740|MYIA-011034647985/POI/MACE DEKSI SOUK/085253182357/sdioebufu2019@gmail.com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</si>
  <si>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</si>
  <si>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</si>
  <si>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</si>
  <si>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</si>
  <si>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</si>
  <si>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</si>
  <si>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</si>
  <si>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</si>
  <si>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</si>
  <si>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</si>
  <si>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</si>
  <si>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</si>
  <si>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</si>
  <si>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</si>
  <si>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</si>
  <si>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</si>
  <si>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</si>
  <si>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</si>
  <si>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</si>
  <si>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</si>
  <si>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</si>
  <si>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</si>
  <si>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</si>
  <si>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</si>
  <si>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</si>
  <si>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</si>
  <si>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</si>
  <si>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</si>
  <si>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</si>
  <si>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</si>
  <si>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</si>
  <si>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</si>
  <si>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</si>
  <si>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</si>
  <si>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</si>
  <si>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</si>
  <si>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</si>
  <si>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</si>
  <si>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</si>
  <si>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</si>
  <si>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</si>
  <si>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</si>
  <si>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</si>
  <si>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</si>
  <si>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</si>
  <si>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</si>
  <si>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</si>
  <si>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</si>
  <si>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</si>
  <si>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</si>
  <si>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</si>
  <si>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</si>
  <si>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</si>
  <si>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</si>
  <si>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</si>
  <si>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</si>
  <si>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</si>
  <si>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</si>
  <si>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</si>
  <si>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</si>
  <si>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</si>
  <si>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</si>
  <si>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</si>
  <si>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</si>
  <si>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</si>
  <si>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</si>
  <si>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</si>
  <si>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</si>
  <si>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</si>
  <si>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</si>
  <si>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Provisioning Failed|WFM|INF009792008|PP_-7.7527417,113.17795170000001_pelanggan manja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</si>
  <si>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</si>
  <si>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</si>
  <si>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</si>
  <si>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</si>
  <si>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</si>
  <si>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</si>
  <si>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</si>
  <si>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</si>
  <si>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</si>
  <si>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</si>
  <si>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</si>
  <si>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</si>
  <si>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</si>
  <si>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</si>
  <si>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</si>
  <si>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</si>
  <si>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</si>
  <si>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</si>
  <si>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</si>
  <si>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</si>
  <si>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</si>
  <si>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</si>
  <si>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</si>
  <si>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</si>
  <si>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</si>
  <si>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</si>
  <si>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</si>
  <si>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</si>
  <si>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</si>
  <si>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</si>
  <si>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</si>
  <si>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</si>
  <si>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</si>
  <si>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</si>
  <si>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</si>
  <si>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</si>
  <si>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</si>
  <si>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</si>
  <si>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</si>
  <si>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</si>
  <si>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</si>
  <si>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</si>
  <si>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</si>
  <si>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</si>
  <si>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</si>
  <si>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</si>
  <si>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</si>
  <si>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</si>
  <si>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</si>
  <si>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</si>
  <si>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</si>
  <si>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</si>
  <si>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</si>
  <si>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</si>
  <si>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</si>
  <si>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</si>
  <si>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</si>
  <si>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</si>
  <si>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</si>
  <si>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</si>
  <si>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TOKO MIDA</t>
  </si>
  <si>
    <t>ODP-SEL-FAL/07 FAL/D01/07.01</t>
  </si>
  <si>
    <t>WO066357086</t>
  </si>
  <si>
    <t>MD|MYDB-20261013270703|EC40001/MC40003|TOKO MIDA|081928037440</t>
  </si>
  <si>
    <t>2026-10-14 15:00:00 | Nama PIC : Ibu Mida No HP : 081928037440 No Alt : - M Janji : 14 Okt 2026 Jam Pasang : Pagi / Siang Note : hubungi pelanggan jika ingin ke lokasi, terima kasih</t>
  </si>
  <si>
    <t>13-10-2026 17:09:57</t>
  </si>
  <si>
    <t>TOKO HUDA</t>
  </si>
  <si>
    <t>ODP-SEL-FBC/05 FBC/D01/05.01</t>
  </si>
  <si>
    <t>WO066347491</t>
  </si>
  <si>
    <t>MD|MYDB-20261012270630|EC40001/MC40003|TOKO HUDA|0895326961450</t>
  </si>
  <si>
    <t>2026-10-14 15:00:00 | Manja : 14 Okt 2026 Jam : Pagi (08.00) Note : Hubungi pelanggan terlebih dahulu</t>
  </si>
  <si>
    <t>13-10-2026 15:24:55</t>
  </si>
  <si>
    <t>ODP-SGG-FAB/40</t>
  </si>
  <si>
    <t>WO066363729</t>
  </si>
  <si>
    <t>2026-10-08 15:00:00 | Tanggal pemasangan : 08 Oct 2026  Jam pemasangan : 12.00  Info Tambahan : Hubungi pelanggan dulu sebelum ke Lokasi  terima kasih.</t>
  </si>
  <si>
    <t>13-10-2026 18:39:49</t>
  </si>
  <si>
    <t>Follow Up Revoke Completed, New Order ID : SC1002635837</t>
  </si>
  <si>
    <t>Follow Up Revoke Completed, New Order ID : SC1002636062</t>
  </si>
  <si>
    <t>Provisioning Failed|WFM|INF009809849|pelurusan</t>
  </si>
  <si>
    <t>ODP-SGG-FAP/17</t>
  </si>
  <si>
    <t>WO066346514</t>
  </si>
  <si>
    <t>2026-10-10 15:00:00|Tanggal pemasangan: 10/10/2026  Jam pemasangan : pagi / siang  Info Tambahan : Hubungi pelanggan dulu sebelum ke lokasi  terima kasih.|40921089|MYDITA</t>
  </si>
  <si>
    <t>Follow Up Revoke Completed, New Order ID : SC1002636360</t>
  </si>
  <si>
    <t>Toko Lalu Muhammad Nabil</t>
  </si>
  <si>
    <t>ODP-MTR-FBP/90 FBP/D03/90.01</t>
  </si>
  <si>
    <t>WO066341807</t>
  </si>
  <si>
    <t>MD|MYDB-20261012270639|SC00001/MC00046|Toko Lalu Muhammad Nabil|087765538042</t>
  </si>
  <si>
    <t>2026-10-15 08:00:00 | Nama Pic : IBU DENI No Hp Pic : 087765538042 Jam Pemasangan : 08:00 - 12.00 Tanggal Pemasangan : RABU 14 OKTOBER 2026 Info Tambahan : Hubungi pelanggan sebelum datang ke lokasi</t>
  </si>
  <si>
    <t>13-10-2026 15:09:53</t>
  </si>
  <si>
    <t>Follow Up Revoke Completed, New Order ID : SC1002635779</t>
  </si>
  <si>
    <t>ODP-DMP-FAD/54</t>
  </si>
  <si>
    <t>WO066360558</t>
  </si>
  <si>
    <t xml:space="preserve">2026-10-10 08:00:00 | Nama PIC : PT PASAKA AGRI DOMPU  No HP : 082359593293  No Alt : -  M Janji : Rabu 09 oktober  2026  Jam Pasang : Pagi / Siang  Note : hubungi pelanggan jika ingin ke lokasi, terima kasih.  </t>
  </si>
  <si>
    <t>13-10-2026 17:39:54</t>
  </si>
  <si>
    <t>UNCONTACTED : Telepon Tidak Diangkat - RNA Benita Lailani 40951377|MYDITA</t>
  </si>
  <si>
    <t>UNCONTACTED : Telepon Tidak Diangkat - RNA HANIF NUROHMAN 40981182|MYDITA</t>
  </si>
  <si>
    <t>PT. Indo Taste Manufacture</t>
  </si>
  <si>
    <t>ODP-KLJ-FM/62 FM/D07/62.01</t>
  </si>
  <si>
    <t>WO066356995</t>
  </si>
  <si>
    <t>|MC20232|MYIA-056514906021/POI/Ruud ayu dewanti/088989141447/hrgaitm@indotastemanufacture.com</t>
  </si>
  <si>
    <t>2026-10-14 15:00:00 | Tanggal pemasangan: 14/10/2026 Jam pemasangan : siang Info Tambahan : Hubungi pelanggan dulu sebelum ke lokasi terima kasih.</t>
  </si>
  <si>
    <t>SMK PEKERJAAN UMUM MALANG</t>
  </si>
  <si>
    <t>ODP-BLB-FDX/46 FDX/D02/46.01</t>
  </si>
  <si>
    <t>WO066359882</t>
  </si>
  <si>
    <t>|MN02703|MYIA-058237389500/POI/Aji Handarto/085933065507/mazajihandarto@gmail.com</t>
  </si>
  <si>
    <t>2026-10-14 15:00:00 | Tanggal pemasangan: 14/10//2026 Jam pemasangan : pagi/siang Info Tambahan : Hubungi pelanggan dulu sebelum ke lokasi. terima kasih</t>
  </si>
  <si>
    <t>QC MIA - INVALID QUALITY CONTROL MIA - Foto Lokasi Instalasi Tidak Valid - mohon upload lokasi secara langsung tidak AI</t>
  </si>
  <si>
    <t>CV KEBANGKITAN CITRA MULIA 2</t>
  </si>
  <si>
    <t>ODP-MGE-FAS/122 FAS/D08/122.01</t>
  </si>
  <si>
    <t>WO066364921</t>
  </si>
  <si>
    <t>|MN02395|MYIA-076951260022/POI/HIDAYAT AKHIRUDIN/082322699977/kebangkitancitramulia@gmail.com</t>
  </si>
  <si>
    <t>13-10-2026 19:09:58</t>
  </si>
  <si>
    <t>PT. Bangkit Lakuliner Indonesia Nganjuk Jawa Timur</t>
  </si>
  <si>
    <t>ODP-NJK-FAD/52 FAD/D08/52.01</t>
  </si>
  <si>
    <t>WO066345087</t>
  </si>
  <si>
    <t>|MN02235|MYIA-001263306104/POI/Muhamad Arif Nurdin /085283300362/arif.nurdin@seindonesia.co.id</t>
  </si>
  <si>
    <t>2026-10-14 15:00:00 | Nama Pic : PT. Bangkit Lakuliner Indonesia Nganjuk Jawa Timur No Hp Pic : 085283300362 No alt : - Jam Pemasangan : pagi  Tanggal Pemasangan : 14 Oktober 2026</t>
  </si>
  <si>
    <t>Follow Up Revoke Completed, New Order ID : SC1002636532</t>
  </si>
  <si>
    <t>MYDITA - GAGAL SEND REMANJA</t>
  </si>
  <si>
    <t>ODP-CRB-FK/17</t>
  </si>
  <si>
    <t>ODP-CRB-FK/17 FK/D06/17.01</t>
  </si>
  <si>
    <t>WO066346441</t>
  </si>
  <si>
    <t>|MN00285|MYIA-039694150500/POI/MAARIFATUL MUSLIMIN/085185462014/humanresources.sjamadiun@gmail.com</t>
  </si>
  <si>
    <t>2026-10-14 15:00:00 | Nama :BAPA ARIF No HP :085185462014 No Alternatif : M Janji : 14/10/2026 Jam Pasang : Pagi NoteÃ‚Â :  Hubungi terlebih dahulu sebelum ke lokasi</t>
  </si>
  <si>
    <t>ODP-MNZ-FAT/01</t>
  </si>
  <si>
    <t>MIE - INVALID SURVEY - Double Input</t>
  </si>
  <si>
    <t>ODP-BBS-FU/053</t>
  </si>
  <si>
    <t>WO066348064</t>
  </si>
  <si>
    <t>2026-10-13 11:00:00 | Nama PIC : PATMAWATI  No HP : 082226041926  No Alt : -  M Janji : 13 Oktober  2026  Jam Pasang : Pagi / Siang  Note : hubungi pelanggan jika ingin kelokasi</t>
  </si>
  <si>
    <t>Follow Up Revoke Completed, New Order ID : SC1002635406</t>
  </si>
  <si>
    <t>Follow Up Revoke Completed, New Order ID : SC1002636653</t>
  </si>
  <si>
    <t>LB SRIMULYO BANTUL</t>
  </si>
  <si>
    <t>ODP-KGD-FBH/037</t>
  </si>
  <si>
    <t>WO066347602</t>
  </si>
  <si>
    <t>|MN02619|MYIA-062907850511/POI/MUHAMMAD AL RAFI/088267021696/rafialm44@gmail.com</t>
  </si>
  <si>
    <t>2026-10-14 15:00:00 | Nama PIC : Rafi No HP : 088267021696 Alt :  Tgl Pemasangan : 14 Oktober 2026 Interval : PAGI / SIANG Note : Hubungi pelanggan terlebih dahulu</t>
  </si>
  <si>
    <t>13-10-2026 15:39:51</t>
  </si>
  <si>
    <t>WO066356005</t>
  </si>
  <si>
    <t>2026-10-15 08:00:00|Tanggal pemasangan : 14 Oct 2026 Jam pemasangan : 08.00 12.00 Info Tambahan : Hubungi pelanggan dulu sebelum ke lokasi terima kasih.|40971401|MYDITA</t>
  </si>
  <si>
    <t>ODP-ARB-FA/04</t>
  </si>
  <si>
    <t>WO066354029</t>
  </si>
  <si>
    <t>2026-10-06 11:00:00|Nama : BP FUAD MALIK ROMADHON   No Hp : 082301089918  No Alt :   Tgl Pemasangan : 06 Oktober 2026  Interval : SIANG  Note : Hubungi pelanggan terlebih dahulu|40000798|MYDITA</t>
  </si>
  <si>
    <t>13-10-2026 16:25:18</t>
  </si>
  <si>
    <t>Follow Up Revoke Completed, New Order ID : SC1002635615</t>
  </si>
  <si>
    <t>FO_ASAP</t>
  </si>
  <si>
    <t>Provisioning Failed|ACTIVATION|INF009812219|MGR_PORT_NOT_FOUND:ServicePort Not Found / ONT Connectivity is Missing</t>
  </si>
  <si>
    <t>TOKO ANWAR WARU</t>
  </si>
  <si>
    <t>ODP-WRP-FG/42 FG/D01/42.01</t>
  </si>
  <si>
    <t>WO066355654</t>
  </si>
  <si>
    <t>MD|MYDB-20261013270671|DN00001/MN00558|TOKO ANWAR WARU|087818055302</t>
  </si>
  <si>
    <t>13-10-2026 16:54:47</t>
  </si>
  <si>
    <t>SMA YAS&amp; 39;A</t>
  </si>
  <si>
    <t>ODP-SMP-FS/02 FS/D01/02.01</t>
  </si>
  <si>
    <t>WO066349717</t>
  </si>
  <si>
    <t>MD|MYDB-20261013270681|DN00001/MN00806|SMA YAS&amp; 39;A|082336029488</t>
  </si>
  <si>
    <t>2026-10-14 15:00:00 | Nama PIC : Hantok No HP : 082336029488 Alt :  Tgl Pemasangan : 14 Oktober 2026 Interval : PAGI / SIANG Note : Hubungi pelanggan terlebih dahulu</t>
  </si>
  <si>
    <t>13-10-2026 15:54:48</t>
  </si>
  <si>
    <t>Provisioning Failed|WFM|INF009812270|PDI_-7.2380396000000005,112.7491143_double input dengan SC 1002635132 pelanggan ternyata</t>
  </si>
  <si>
    <t>WO066351588</t>
  </si>
  <si>
    <t>2026-10-14 15:00:00|Tanggal: 14/10/2026 Jam Pasang: Sore Note: Hubungi sebelum ke lokasi, terimakasih.  |40931149|MYDITA</t>
  </si>
  <si>
    <t>QC MIA - INVALID QUALITY CONTROL MIA - Foto Lokasi Instalasi Terlihat Sebagian - Uploadkan foto bangunan tampak depan lebih m</t>
  </si>
  <si>
    <t>WO066347479</t>
  </si>
  <si>
    <t>Pramudya Kitchen</t>
  </si>
  <si>
    <t>ODP-KND-FGT/01 FGT/D01/01.01</t>
  </si>
  <si>
    <t>WO066348231</t>
  </si>
  <si>
    <t>MD|MYDB-20261013270692|DN00001/MN01273|Pramudya Kitchen|081231183009</t>
  </si>
  <si>
    <t>2026-10-15 08:00:00 | Nama PIC : Kukuh  No HP : 081231183009 Alt :  Tgl Pemasangan : 14 Oktober 2026 Interval : PAGI / SIANG Note : Hubungi pelanggan terlebih dahulu</t>
  </si>
  <si>
    <t xml:space="preserve">QC MIA - INVALID QUALITY CONTROL MIA - Tidak Ada Lampiran Penunjang - ingin konfirmasi nama usaha terdaftar </t>
  </si>
  <si>
    <t>BOYOLALI</t>
  </si>
  <si>
    <t>BYL</t>
  </si>
  <si>
    <t>ODP-BYL-FAA/007</t>
  </si>
  <si>
    <t>WO066352605</t>
  </si>
  <si>
    <t xml:space="preserve">2026-10-11 15:00:00 | Jam pemasangan : 12.00  Info Tambahan : Hubungi pelanggan dulu sebelum ke lokasi  terimakasih   </t>
  </si>
  <si>
    <t>13-10-2026 16:10:00</t>
  </si>
  <si>
    <t>LB PEDAN KLATEN</t>
  </si>
  <si>
    <t>ODP-PEN-FH/019</t>
  </si>
  <si>
    <t>WO066352144</t>
  </si>
  <si>
    <t>|MN02619|MYIA-085135356568/POI/MUHAMMAD AL RAFI/088267021696/rafialm44@gmail.com</t>
  </si>
  <si>
    <t>2026-10-14 15:00:00 | Nama :BAPA RAFI No HP :088267021696 No Alternatif : M Janji : 14/10/2026 Jam Pasang : Pagi NoteÃ‚Â :  Hubungi terlebih dahulu sebelum ke lokasi</t>
  </si>
  <si>
    <t>steak dan seblak mama pipih</t>
  </si>
  <si>
    <t>ODP-SKH-FX/089 FX/D05/089.01</t>
  </si>
  <si>
    <t>WO066348075</t>
  </si>
  <si>
    <t>|MN01470|MYIA-031724095676/POI/Yuni/0895323736066/yuniindrawati1981@gmail.com</t>
  </si>
  <si>
    <t xml:space="preserve">2026-10-14 15:00:00 | Tanggal pemasangan : 14 Oct 2026 Jam pemasangan : 10.00 Info Tambahan : Hubungi pelanggan dulu sebelum ke lokasi terima kasih.  </t>
  </si>
  <si>
    <t>CV Sentral Profit Bersama</t>
  </si>
  <si>
    <t>ODP-KAR-FY/053</t>
  </si>
  <si>
    <t>AMRBS;405678/Nighara Asmarantaka Sulya//TREG4SOLO/Utami Suryandari/085159488314 &amp; 081335110130/sentralprofitbersamasolo@gmail.com/PSB HSI BASIC WINBACK 2.0 100mbps ABODEMEN 440.000 PLUS PPN</t>
  </si>
  <si>
    <t>QC MIA - INVALID QUALITY CONTROL MIA - Foto Lokasi Instalasi Tidak Valid - upload foto lokasi sesuai nama usaha terdaftar</t>
  </si>
  <si>
    <t>WARKOP PANDAWA 877</t>
  </si>
  <si>
    <t>ODP-MOJ-FJ/36</t>
  </si>
  <si>
    <t>WO066366112</t>
  </si>
  <si>
    <t>|MN02093|/WARKOP PANDAWA 877/BUDI SANTOSO/085748348532/santosob271@gmail.com/HSI Bisnis + Netmonk Promo 2026 150 Mbps (Rp 676.100) PSB 150.000/</t>
  </si>
  <si>
    <t>2026-10-15 08:00:00|Nama :BUDI No HP :085748348532 No Alternatif : M Janji : 15/10/2026 Jam Pasang : Pagi NoteÃ‚Â :  Hubungi terlebih dahulu sebelum ke lokasi|40951377|MYDITA</t>
  </si>
  <si>
    <t>WO066366502</t>
  </si>
  <si>
    <t>|MN02093|/WARKOP PANDAWA 877/BUDI SANTOSO/085748348532/santosob271@gmail.com/HSI Bisnis + Netmonk Promo 2026 50 Mbps (Rp 411.100) PSB 150.000/</t>
  </si>
  <si>
    <t>2026-10-15 08:00:00|Nama : BUDI SANTOSO No HP :085748348532 No Alternatif : M Janji : 15/10/2026 Jam Pasang : Pagi NoteÃ‚Â :  Hubungi terlebih dahulu sebelum ke lokasi|40951377|MYDITA</t>
  </si>
  <si>
    <t>13-10-2026 18:54:45</t>
  </si>
  <si>
    <t>WO066344532</t>
  </si>
  <si>
    <t>2026-10-14 15:00:00|Tanggal Pemasangan : 14 Oktober 2026 Jam Pemasangan : 08:00 15:00 Info Tambahan : Hubungi pelanggan dulu sebelum ke lokasi terimakasih|40961370|MYDITA</t>
  </si>
  <si>
    <t>WO066344528</t>
  </si>
  <si>
    <t>WO066354211</t>
  </si>
  <si>
    <t>2026-10-20 08:00:00|Jam Pemasangan : 08:00 - 12.00 Tanggal Pemasangan : SELASA 20 OKTOBER 2026 Info Tambahan : Hubungi pelanggan sebelum datang ke lokasi|40000798|MYDITA</t>
  </si>
  <si>
    <t>QC MIA - INVALID QUALITY CONTROL MIA - Foto Kartu Identitas Blur -  upload ulang ktp karena blur</t>
  </si>
  <si>
    <t>PT DEWATA AGUNG WIBAWA</t>
  </si>
  <si>
    <t>ODP-TPO-FDB/02 FDB/D01/02.01</t>
  </si>
  <si>
    <t>WO066366077</t>
  </si>
  <si>
    <t>|MN01982|MYIA-040536974548/POI/Jhony Agung Pangestu /081339197001/joni@plazabali.co.id</t>
  </si>
  <si>
    <t>2026-10-15 08:00:00 | Nama PIC : Bp Jhony No HP : 081339197001 No Alt : - M Janji : 15 Okt 2026 Jam Pasang : Pagi / Siang Note : hubungi pelanggan jika ingin ke lokasi, terima kasih</t>
  </si>
  <si>
    <t>13-10-2026 19:25:37</t>
  </si>
  <si>
    <t>Provisioning Failed|WFM|INF009806478|cancel order</t>
  </si>
  <si>
    <t>Follow Up Revoke Completed, New Order ID : SC1002635560</t>
  </si>
  <si>
    <t>Dapur SPPG JEPARA NALUMSARI GEMIRING LOR 02</t>
  </si>
  <si>
    <t>ODP-PEC-FJ/093 FJ/D07/093.01</t>
  </si>
  <si>
    <t>WO066341257</t>
  </si>
  <si>
    <t>|MC60028|MYIA-030480550457/POI/Baharudin yusuf Ali /085800574013/bawubawu73@gmail.com</t>
  </si>
  <si>
    <t>Follow Up Revoke Completed, New Order ID : SC1002635537</t>
  </si>
  <si>
    <t>Trois Optimal Prima</t>
  </si>
  <si>
    <t>ODP-SMT-FS/01 FS/D01/01.01</t>
  </si>
  <si>
    <t>WO066350957</t>
  </si>
  <si>
    <t>MD|MYDB-20261013270700|DN00001/MN00300|Trois Optimal Prima|089621133457</t>
  </si>
  <si>
    <t>2026-10-14 15:00:00 | Tanggal pemasangan : 14 OKTOBER 2026 Jam pemasangan : pagi/siang Info Tambahan : Hubungi pelanggan dulu sebelum ke lokasi terima kasih</t>
  </si>
  <si>
    <t>ODP-SMC-FA/101</t>
  </si>
  <si>
    <t>WO066351724</t>
  </si>
  <si>
    <t>2026-10-09 08:00:00|Nama Pic : bp HENDRIANTO  No Hp Pic : 08161938320  No alt : -  Jam Pemasangan : pagi   Tanggal Pemasangan : 9 Oktober 2026|40951375|MYDITA</t>
  </si>
  <si>
    <t>PT MENTARI SAMUDERA ABADI</t>
  </si>
  <si>
    <t>ODP-SSL-FAX/069 FAX/D10/069.01</t>
  </si>
  <si>
    <t>WO066357678</t>
  </si>
  <si>
    <t>|MYIB-CUST|MYTN-051288066516/POI/MSA/081210064059/it_msa@outlook.com</t>
  </si>
  <si>
    <t>2026-10-14 15:00:00 | Nama PIC : Josephine No HP : 081210064059 Alt : 085236242114 Tgl Pemasangan : 14 Oktober 2026 Interval : PAGI / SIANG Note : Hubungi pelanggan terlebih dahulu</t>
  </si>
  <si>
    <t>OSS - TESTING SERVICE</t>
  </si>
  <si>
    <t>PT PUTRA KARYA TEKNIK</t>
  </si>
  <si>
    <t>ODP-GML-FB/031</t>
  </si>
  <si>
    <t>WO066364350</t>
  </si>
  <si>
    <t>2026-10-15 08:00:00|Manja : 14 Okt 2026 Jam : Pagi (08.00) Note : Hubungi pelanggan terlebih dahulu|40971304|MYDITA</t>
  </si>
  <si>
    <t>Testing Service</t>
  </si>
  <si>
    <t>SD NEGERI 01 WANAREJA</t>
  </si>
  <si>
    <t>ODP-MAN-FH/051 FH/D04/051.01</t>
  </si>
  <si>
    <t>WO066342222</t>
  </si>
  <si>
    <t>|MC00213|MYIA-069588993013/POI/PRIANA AJI/082245275054/prianaaji@gmail.com</t>
  </si>
  <si>
    <t>2026-10-16 11:00:00 | Nama Pic : IBU SRI No Hp Pic : 082245275054 Jam Pemasangan : 08:00 - 12.00 Tanggal Pemasangan : RABU 14 OKTOBER 2026 Info Tambahan : Hubungi pelanggan sebelum datang ke lokasi</t>
  </si>
  <si>
    <t>ODP-BJR-FT/098</t>
  </si>
  <si>
    <t>Follow Up Revoke Completed, New Order ID : SC1002636254</t>
  </si>
  <si>
    <t>ODP-WOS-FAD/083</t>
  </si>
  <si>
    <t>Inprogress Alpro, SC Lama : SC1002633602</t>
  </si>
  <si>
    <t>Order dicancel oleh ANINDITA ERIKA DEWI UTARI remark : NC2026101300TUBVF keperluan cancel koor mba tisha response : OK</t>
  </si>
  <si>
    <t>QC MIA - INVALID QUALITY CONTROL MIA - Foto Lokasi Instalasi Tidak Valid - silakan uploadkan foto lokasi pemasngan sesuai usa</t>
  </si>
  <si>
    <t>WO066367689</t>
  </si>
  <si>
    <t>2026-10-15 15:00:00|Nama :SANDI No HP :087778113956 No Alternatif : M Janji : 14/10/2026 Jam Pasang : Pagi NoteÃ‚Â :  Hubungi terlebih dahulu sebelum ke lokasi|40951377|MYDITA</t>
  </si>
  <si>
    <t>BKA</t>
  </si>
  <si>
    <t>SPPG KLUWUT 2 BULAKAMBA</t>
  </si>
  <si>
    <t>ODP-BKA-FF/076 FF/D04/076.01</t>
  </si>
  <si>
    <t>WO066360178</t>
  </si>
  <si>
    <t>|MN00292|MYIA-035750508727/POI/MUHAMMAD ANDRIYAN FIKRI NUGRAHA/081329999505/fikrinuraga@gmail.com</t>
  </si>
  <si>
    <t>2026-10-14 15:00:00 | Nama :BAPA ANDRIAN No HP :081329999505 No Alternatif : M Janji : 14/10/2026 Jam Pasang : Pagi NoteÃ‚Â :  Hubungi terlebih dahulu sebelum ke lokasi</t>
  </si>
  <si>
    <t>UNCONTACTED : Telepon Tidak Diangkat - RNA NENG PUTRI MEILINDA PERMATASARI 40981184|MYDITA</t>
  </si>
  <si>
    <t>SD NEGERI GEMBONG 02 KEC TALANG</t>
  </si>
  <si>
    <t>ODP-ADW-FJ/062 FJ/D03/062.01</t>
  </si>
  <si>
    <t>WO066362800</t>
  </si>
  <si>
    <t>|MN00292|MYIA-070714882811/POI/Abdul Ghopur/081519359069/sdnegerigembong@gmail.com</t>
  </si>
  <si>
    <t>2026-10-14 15:00:00 | Nama Pic : bp Abdul Ghopur No Hp Pic : 081519359069 No alt : - Jam Pemasangan : siang  Tanggal Pemasangan : 14 Oktober 2026</t>
  </si>
  <si>
    <t>13-10-2026 18:25:05</t>
  </si>
  <si>
    <t>WO066377472</t>
  </si>
  <si>
    <t>2026-10-15 11:00:00|Tgl Pemasangan : 15 Oktober 2026 Interval : PAGI / SIANG Note : Hubungi pelanggan terlebih dahulu   |40981182|MYDITA</t>
  </si>
  <si>
    <t>PT POHON BIRU JAYA</t>
  </si>
  <si>
    <t>ODP-GSK-FT/39 FT/D05/39-01</t>
  </si>
  <si>
    <t>WO066353979</t>
  </si>
  <si>
    <t>|MN02672|MYIA-063621737264/POI/reza /08170904091/fina.finance@sozoskinclinic.com</t>
  </si>
  <si>
    <t>2026-10-14 15:00:00 | Nama PIC : Bp Reza No HP : 08170904091 No Alt : - M Janji : 14 Okt 2026 Jam Pasang : Pagi / Siang Note : hubungi pelanggan jika ingin ke lokasi, terima kasih</t>
  </si>
  <si>
    <t>13-10-2026 16:40:07</t>
  </si>
  <si>
    <t>PT VIRTUE INTERNATIONAL INDONESIA</t>
  </si>
  <si>
    <t>ODP-GSK-FU/44 FU/D12/44.01</t>
  </si>
  <si>
    <t>WO066348337</t>
  </si>
  <si>
    <t>|MN02280|MYIA-030001456086/POI/Riza Audi Rizky/083822064127/pt.virtueinternational@gmail.com</t>
  </si>
  <si>
    <t xml:space="preserve">2026-10-14 15:00:00 | No HP : 081359232403 No Alt : - M Janji : 14 Oktober  2026 Jam Pasang : Pagi / Siang Note : hubungi pelanggan jika ingin kelokasi </t>
  </si>
  <si>
    <t>WO066382625</t>
  </si>
  <si>
    <t>2026-10-15 10:00:00|Tanggal: 15/10/2026 Jam Pasang: 08.00 - 12.00 Note: Hubungi sebelum ke lokasi, terimakasih.  |40931149|MYDITA</t>
  </si>
  <si>
    <t>Follow Up Revoke Completed, New Order ID : SC1002636031</t>
  </si>
  <si>
    <t>DECLINE : Pelanggan tidak ingin menunggu HANIF NUROHMAN 40981182|MYDITA</t>
  </si>
  <si>
    <t>RUMAH KOST YANTO</t>
  </si>
  <si>
    <t>ODP-PRJ-FB/58 FB/D06/58.01</t>
  </si>
  <si>
    <t>WO066343343</t>
  </si>
  <si>
    <t>|MC30175|MYIA-013946889649/POI/Misyanto/085869494151/amirakece78@gmail.com</t>
  </si>
  <si>
    <t xml:space="preserve">2026-10-14 11:00:00 | Tanggal: 14/10/2026 Jam Pasang: 08.00 - 12.00 Note: Hubungi sebelum ke lokasi, terimakasih.  </t>
  </si>
  <si>
    <t>PT. Bangkit Lakuliner Indonesia Situbondo Jawa Timur</t>
  </si>
  <si>
    <t>ODP-SIT-FL/24 FL/D02/24.01</t>
  </si>
  <si>
    <t>WO066347415</t>
  </si>
  <si>
    <t>|MN02235|MYIA-060969639066/POI/Muhamad Arif Nurdin /085283300362/arif.nurdin@seindonesia.co.id</t>
  </si>
  <si>
    <t>2026-10-14 15:00:00 | Nama :BAPA ARIF No HP :085283300362 No Alternatif : M Janji : 14/10/2026 Jam Pasang : Pagi NoteÃ‚Â :  Hubungi terlebih dahulu sebelum ke lokasi</t>
  </si>
  <si>
    <t>Provisioning Failed|WFM|INF009801237|TKJ_-8.3027487,112.9498899_ODP-PII-FB/54 JARAK SEKITAR 275M | 175M MASUK GANG SEMPIT TID</t>
  </si>
  <si>
    <t>SMP MUHAMMAD SHODIQ</t>
  </si>
  <si>
    <t>ODP-KRZ-FT/20</t>
  </si>
  <si>
    <t>WO066354650</t>
  </si>
  <si>
    <t>|MN01316|/SMP MUHAMMAD SHODIQ/WINBACK 2.0 HSI B2B (1:2) 50MBPS 320RB PSB DISC 70%//aisyahgmn@gmail.com/SITI AISYAH/82244721657</t>
  </si>
  <si>
    <t>2026-10-14 15:00:00|Nama PIC : Ibu Siti No HP : 082244721657 No Alt : - M Janji : 14 Okt 2026 Jam Pasang : Pagi / Siang Note : hubungi pelanggan jika ingin ke lokasi, terima kasih|40951378|MYDITA</t>
  </si>
  <si>
    <t>TOKO SRC TRI SUKSES</t>
  </si>
  <si>
    <t>ODP-PBL-FAH/03 FAH/D01/03.01</t>
  </si>
  <si>
    <t>WO066344312</t>
  </si>
  <si>
    <t>MD|MYDB-20261013270695|DN00001/MN01316|TOKO SRC TRI SUKSES|083166349552</t>
  </si>
  <si>
    <t>2026-10-14 15:00:00 | Nama Pic : BP WAQI No Hp Pic : 083166349552 Jam Pemasangan : 08:00 - 12.00 Tanggal Pemasangan : RABU 14 OKTOBER 2026 Info Tambahan : Hubungi pelanggan sebelum datang ke lokasi</t>
  </si>
  <si>
    <t>Order direvoke oleh CHRISTOPHORUS DRYANTORO remark : revoke ke ODP-TBN-FDF/17 response : transactionID : SC1002632857| Accoun</t>
  </si>
  <si>
    <t>DECLINE : Decline - Batal Order RANGGA WISNU EKAPAKSI 40951381|MYDITA</t>
  </si>
  <si>
    <t>Follow Up Revoke Completed, New Order ID : SC1002636551</t>
  </si>
  <si>
    <t>WO066347475</t>
  </si>
  <si>
    <t>2026-10-14 15:00:00|Nama PIC : Bp Gusti No HP : 085738613591 No Alt : - M Janji : 14 Okt 2026 Jam Pasang : Pagi / Siang Note : hubungi pelanggan jika ingin ke lokasi, terima kasih|40951378|MYDITA</t>
  </si>
  <si>
    <t>Last update proses : 14-10-2026 13:34:06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</si>
</sst>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5" fillId="0" borderId="0" xfId="0" applyFont="1" applyAlignment="1">
      <alignment horizont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0.12173913043478261</c:v>
                </c:pt>
                <c:pt idx="1">
                  <c:v>6.6326530612244902E-2</c:v>
                </c:pt>
                <c:pt idx="2">
                  <c:v>5.7971014492753624E-2</c:v>
                </c:pt>
                <c:pt idx="3">
                  <c:v>0.15555555555555556</c:v>
                </c:pt>
                <c:pt idx="4">
                  <c:v>0.16595744680851063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0.6428571428571429</c:v>
                </c:pt>
                <c:pt idx="1">
                  <c:v>0.84302325581395354</c:v>
                </c:pt>
                <c:pt idx="2">
                  <c:v>0.78740157480314965</c:v>
                </c:pt>
                <c:pt idx="3">
                  <c:v>0.69930069930069927</c:v>
                </c:pt>
                <c:pt idx="4">
                  <c:v>0.70744680851063835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115</c:v>
                      </c:pt>
                      <c:pt idx="1">
                        <c:v>196</c:v>
                      </c:pt>
                      <c:pt idx="2">
                        <c:v>138</c:v>
                      </c:pt>
                      <c:pt idx="3">
                        <c:v>180</c:v>
                      </c:pt>
                      <c:pt idx="4">
                        <c:v>235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</c:v>
                      </c:pt>
                      <c:pt idx="1">
                        <c:v>13</c:v>
                      </c:pt>
                      <c:pt idx="2">
                        <c:v>8</c:v>
                      </c:pt>
                      <c:pt idx="3">
                        <c:v>28</c:v>
                      </c:pt>
                      <c:pt idx="4">
                        <c:v>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54</c:v>
                      </c:pt>
                      <c:pt idx="1">
                        <c:v>145</c:v>
                      </c:pt>
                      <c:pt idx="2">
                        <c:v>100</c:v>
                      </c:pt>
                      <c:pt idx="3">
                        <c:v>100</c:v>
                      </c:pt>
                      <c:pt idx="4">
                        <c:v>133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0.80597014925373134</c:v>
                      </c:pt>
                      <c:pt idx="1">
                        <c:v>0.97972972972972971</c:v>
                      </c:pt>
                      <c:pt idx="2">
                        <c:v>0.92592592592592593</c:v>
                      </c:pt>
                      <c:pt idx="3">
                        <c:v>0.76923076923076927</c:v>
                      </c:pt>
                      <c:pt idx="4">
                        <c:v>0.88666666666666671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0.9107142857142857</c:v>
                      </c:pt>
                      <c:pt idx="1">
                        <c:v>0.98639455782312924</c:v>
                      </c:pt>
                      <c:pt idx="2">
                        <c:v>1</c:v>
                      </c:pt>
                      <c:pt idx="3">
                        <c:v>0.76237623762376239</c:v>
                      </c:pt>
                      <c:pt idx="4">
                        <c:v>0.9850746268656716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0.12173913043478261</c:v>
                </c:pt>
                <c:pt idx="1">
                  <c:v>6.6326530612244902E-2</c:v>
                </c:pt>
                <c:pt idx="2">
                  <c:v>5.7971014492753624E-2</c:v>
                </c:pt>
                <c:pt idx="3">
                  <c:v>0.15555555555555556</c:v>
                </c:pt>
                <c:pt idx="4">
                  <c:v>0.16595744680851063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0.80597014925373134</c:v>
                </c:pt>
                <c:pt idx="1">
                  <c:v>0.97972972972972971</c:v>
                </c:pt>
                <c:pt idx="2">
                  <c:v>0.92592592592592593</c:v>
                </c:pt>
                <c:pt idx="3">
                  <c:v>0.76923076923076927</c:v>
                </c:pt>
                <c:pt idx="4">
                  <c:v>0.88666666666666671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115</c:v>
                      </c:pt>
                      <c:pt idx="1">
                        <c:v>196</c:v>
                      </c:pt>
                      <c:pt idx="2">
                        <c:v>138</c:v>
                      </c:pt>
                      <c:pt idx="3">
                        <c:v>180</c:v>
                      </c:pt>
                      <c:pt idx="4">
                        <c:v>235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</c:v>
                      </c:pt>
                      <c:pt idx="1">
                        <c:v>13</c:v>
                      </c:pt>
                      <c:pt idx="2">
                        <c:v>8</c:v>
                      </c:pt>
                      <c:pt idx="3">
                        <c:v>28</c:v>
                      </c:pt>
                      <c:pt idx="4">
                        <c:v>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54</c:v>
                      </c:pt>
                      <c:pt idx="1">
                        <c:v>145</c:v>
                      </c:pt>
                      <c:pt idx="2">
                        <c:v>100</c:v>
                      </c:pt>
                      <c:pt idx="3">
                        <c:v>100</c:v>
                      </c:pt>
                      <c:pt idx="4">
                        <c:v>133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0.6428571428571429</c:v>
                      </c:pt>
                      <c:pt idx="1">
                        <c:v>0.84302325581395354</c:v>
                      </c:pt>
                      <c:pt idx="2">
                        <c:v>0.78740157480314965</c:v>
                      </c:pt>
                      <c:pt idx="3">
                        <c:v>0.69930069930069927</c:v>
                      </c:pt>
                      <c:pt idx="4">
                        <c:v>0.70744680851063835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0.9107142857142857</c:v>
                      </c:pt>
                      <c:pt idx="1">
                        <c:v>0.98639455782312924</c:v>
                      </c:pt>
                      <c:pt idx="2">
                        <c:v>1</c:v>
                      </c:pt>
                      <c:pt idx="3">
                        <c:v>0.76237623762376239</c:v>
                      </c:pt>
                      <c:pt idx="4">
                        <c:v>0.9850746268656716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0.12173913043478261</c:v>
                </c:pt>
                <c:pt idx="1">
                  <c:v>6.6326530612244902E-2</c:v>
                </c:pt>
                <c:pt idx="2">
                  <c:v>5.7971014492753624E-2</c:v>
                </c:pt>
                <c:pt idx="3">
                  <c:v>0.15555555555555556</c:v>
                </c:pt>
                <c:pt idx="4">
                  <c:v>0.16595744680851063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0.9107142857142857</c:v>
                </c:pt>
                <c:pt idx="1">
                  <c:v>0.98639455782312924</c:v>
                </c:pt>
                <c:pt idx="2">
                  <c:v>1</c:v>
                </c:pt>
                <c:pt idx="3">
                  <c:v>0.76237623762376239</c:v>
                </c:pt>
                <c:pt idx="4">
                  <c:v>0.9850746268656716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115</c:v>
                      </c:pt>
                      <c:pt idx="1">
                        <c:v>196</c:v>
                      </c:pt>
                      <c:pt idx="2">
                        <c:v>138</c:v>
                      </c:pt>
                      <c:pt idx="3">
                        <c:v>180</c:v>
                      </c:pt>
                      <c:pt idx="4">
                        <c:v>235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</c:v>
                      </c:pt>
                      <c:pt idx="1">
                        <c:v>13</c:v>
                      </c:pt>
                      <c:pt idx="2">
                        <c:v>8</c:v>
                      </c:pt>
                      <c:pt idx="3">
                        <c:v>28</c:v>
                      </c:pt>
                      <c:pt idx="4">
                        <c:v>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54</c:v>
                      </c:pt>
                      <c:pt idx="1">
                        <c:v>145</c:v>
                      </c:pt>
                      <c:pt idx="2">
                        <c:v>100</c:v>
                      </c:pt>
                      <c:pt idx="3">
                        <c:v>100</c:v>
                      </c:pt>
                      <c:pt idx="4">
                        <c:v>133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0.6428571428571429</c:v>
                      </c:pt>
                      <c:pt idx="1">
                        <c:v>0.84302325581395354</c:v>
                      </c:pt>
                      <c:pt idx="2">
                        <c:v>0.78740157480314965</c:v>
                      </c:pt>
                      <c:pt idx="3">
                        <c:v>0.69930069930069927</c:v>
                      </c:pt>
                      <c:pt idx="4">
                        <c:v>0.70744680851063835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0.80597014925373134</c:v>
                      </c:pt>
                      <c:pt idx="1">
                        <c:v>0.97972972972972971</c:v>
                      </c:pt>
                      <c:pt idx="2">
                        <c:v>0.92592592592592593</c:v>
                      </c:pt>
                      <c:pt idx="3">
                        <c:v>0.76923076923076927</c:v>
                      </c:pt>
                      <c:pt idx="4">
                        <c:v>0.88666666666666671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9.599130787035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297"/>
    </cacheField>
    <cacheField name="ORDER_ID" numFmtId="0">
      <sharedItems containsString="0" containsBlank="1" containsNumber="1" containsInteger="1" minValue="1002616819" maxValue="100263588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13T19:20:39"/>
    </cacheField>
    <cacheField name="LAST_UPDATED_DATE" numFmtId="0">
      <sharedItems containsNonDate="0" containsDate="1" containsString="0" containsBlank="1" minDate="2026-10-01T10:07:43" maxDate="2026-10-14T12:54:49"/>
    </cacheField>
    <cacheField name="NCLI" numFmtId="0">
      <sharedItems containsString="0" containsBlank="1" containsNumber="1" containsInteger="1" minValue="66525052" maxValue="69409728"/>
    </cacheField>
    <cacheField name="POTS" numFmtId="0">
      <sharedItems containsBlank="1" containsMixedTypes="1" containsNumber="1" containsInteger="1" minValue="2435308064" maxValue="3619583045"/>
    </cacheField>
    <cacheField name="SPEEDY" numFmtId="0">
      <sharedItems containsString="0" containsBlank="1" containsNumber="1" containsInteger="1" minValue="-152718219210" maxValue="172620205128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-5.8065635999999996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2026-09-10T00:00:00" maxDate="2026-10-20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14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10T08:00:00" maxDate="2026-10-20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14"/>
    </cacheField>
    <cacheField name="PS 1" numFmtId="0">
      <sharedItems containsDate="1" containsBlank="1" containsMixedTypes="1" minDate="2026-10-01T00:00:00" maxDate="2026-10-15T00:00:00"/>
    </cacheField>
    <cacheField name="CEK" numFmtId="0">
      <sharedItems containsBlank="1" containsMixedTypes="1" containsNumber="1" minValue="-5.3333333333357587" maxValue="9.6666666666642413"/>
    </cacheField>
    <cacheField name="HASIL" numFmtId="0">
      <sharedItems containsBlank="1" count="4">
        <s v="COMPLY"/>
        <e v="#NUM!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9.599133449075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297"/>
    </cacheField>
    <cacheField name="ORDER_ID" numFmtId="0">
      <sharedItems containsString="0" containsBlank="1" containsNumber="1" containsInteger="1" minValue="1002616819" maxValue="100263588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13T19:20:39"/>
    </cacheField>
    <cacheField name="LAST_UPDATED_DATE" numFmtId="0">
      <sharedItems containsNonDate="0" containsDate="1" containsString="0" containsBlank="1" minDate="2026-10-01T10:07:43" maxDate="2026-10-14T12:54:49"/>
    </cacheField>
    <cacheField name="NCLI" numFmtId="0">
      <sharedItems containsString="0" containsBlank="1" containsNumber="1" containsInteger="1" minValue="66525052" maxValue="69409728"/>
    </cacheField>
    <cacheField name="POTS" numFmtId="0">
      <sharedItems containsBlank="1" containsMixedTypes="1" containsNumber="1" containsInteger="1" minValue="2435308064" maxValue="3619583045"/>
    </cacheField>
    <cacheField name="SPEEDY" numFmtId="0">
      <sharedItems containsString="0" containsBlank="1" containsNumber="1" containsInteger="1" minValue="-152718219210" maxValue="172620205128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-5.8065635999999996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2026-09-10T00:00:00" maxDate="2026-10-20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14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10T08:00:00" maxDate="2026-10-20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14"/>
    </cacheField>
    <cacheField name="PS 1" numFmtId="0">
      <sharedItems containsDate="1" containsBlank="1" containsMixedTypes="1" minDate="2026-10-01T00:00:00" maxDate="2026-10-15T00:00:00"/>
    </cacheField>
    <cacheField name="CEK" numFmtId="0">
      <sharedItems containsBlank="1" containsMixedTypes="1" containsNumber="1" minValue="-5.3333333333357587" maxValue="9.6666666666642413"/>
    </cacheField>
    <cacheField name="HASIL" numFmtId="0">
      <sharedItems containsBlank="1" count="4">
        <s v="COMPLY"/>
        <e v="#NUM!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JEMBRAN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0"/>
  </r>
  <r>
    <n v="2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0"/>
  </r>
  <r>
    <n v="3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0"/>
  </r>
  <r>
    <n v="4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0"/>
  </r>
  <r>
    <n v="5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1"/>
  </r>
  <r>
    <n v="6"/>
    <n v="1002634596"/>
    <n v="3"/>
    <x v="0"/>
    <n v="5"/>
    <s v="MATARAM"/>
    <s v="LOMBOK BARAT TENGAH"/>
    <s v="GER"/>
    <s v="REG"/>
    <s v="AO"/>
    <x v="0"/>
    <s v="1P INET"/>
    <s v="7 | OSS - PROVISIONING ISSUED"/>
    <s v="RBS-Regional 3"/>
    <d v="2026-10-13T11:01:35"/>
    <d v="2026-10-14T08:14:28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I"/>
    <s v="LOMBOK TENGAH"/>
    <s v="NO ADDON"/>
    <m/>
    <s v="Provisioning Issu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1"/>
  </r>
  <r>
    <n v="7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8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0"/>
  </r>
  <r>
    <n v="9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0"/>
  </r>
  <r>
    <n v="10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0"/>
  </r>
  <r>
    <n v="11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1"/>
  </r>
  <r>
    <n v="12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1"/>
  </r>
  <r>
    <n v="13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0"/>
  </r>
  <r>
    <n v="14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0"/>
  </r>
  <r>
    <n v="15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0"/>
  </r>
  <r>
    <n v="16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0"/>
  </r>
  <r>
    <n v="17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0"/>
  </r>
  <r>
    <n v="18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0"/>
  </r>
  <r>
    <n v="19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0"/>
  </r>
  <r>
    <n v="20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0"/>
  </r>
  <r>
    <n v="21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0"/>
  </r>
  <r>
    <n v="22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0"/>
  </r>
  <r>
    <n v="23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0"/>
  </r>
  <r>
    <n v="24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1"/>
  </r>
  <r>
    <n v="25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1"/>
  </r>
  <r>
    <n v="26"/>
    <n v="1002620766"/>
    <n v="3"/>
    <x v="0"/>
    <n v="5"/>
    <s v="MATARAM"/>
    <s v="LOMBOK BARAT TENGAH"/>
    <s v="PRY"/>
    <s v="REG"/>
    <s v="AO"/>
    <x v="0"/>
    <s v="1P INET"/>
    <s v="7 | OSS - PROVISIONING ISSUED"/>
    <s v="RBS-Regional 3"/>
    <d v="2026-10-03T09:22:40"/>
    <d v="2026-10-10T08:05:43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PI"/>
    <s v="LOMBOK TENGAH"/>
    <s v="NO ADDON"/>
    <m/>
    <s v="Provisioning Issued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1"/>
  </r>
  <r>
    <n v="27"/>
    <n v="1002624744"/>
    <n v="3"/>
    <x v="0"/>
    <n v="5"/>
    <s v="MATARAM"/>
    <s v="LOMBOK BARAT TENGAH"/>
    <s v="PRY"/>
    <s v="REG"/>
    <s v="AO"/>
    <x v="0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1"/>
  </r>
  <r>
    <n v="28"/>
    <n v="1002625600"/>
    <n v="3"/>
    <x v="0"/>
    <n v="5"/>
    <s v="MATARAM"/>
    <s v="LOMBOK BARAT TENGAH"/>
    <s v="PRY"/>
    <s v="REG"/>
    <s v="AO"/>
    <x v="0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1"/>
  </r>
  <r>
    <n v="29"/>
    <n v="1002631887"/>
    <n v="3"/>
    <x v="0"/>
    <n v="5"/>
    <s v="MATARAM"/>
    <s v="LOMBOK BARAT TENGAH"/>
    <s v="PRY"/>
    <s v="REG"/>
    <s v="AO"/>
    <x v="0"/>
    <s v="1P INET"/>
    <s v="7 | OSS - PROVISIONING ISSUED"/>
    <s v="RBS-Regional 3"/>
    <d v="2026-10-12T08:01:34"/>
    <d v="2026-10-13T08:05:43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I"/>
    <s v="LOMBOK TENGAH"/>
    <s v="NO ADDON"/>
    <m/>
    <s v="Provisioning Issu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1"/>
  </r>
  <r>
    <n v="30"/>
    <n v="1002628503"/>
    <n v="3"/>
    <x v="0"/>
    <n v="5"/>
    <s v="MATARAM"/>
    <s v="LOMBOK BARAT TENGAH"/>
    <s v="PRY"/>
    <s v="REG"/>
    <s v="AO"/>
    <x v="0"/>
    <s v="1P INET"/>
    <s v="OSS - FALLOUT"/>
    <s v="RBS-Regional 3"/>
    <d v="2026-10-08T17:22:34"/>
    <d v="2026-10-12T16:12:01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FO_WFM"/>
    <s v="LOMBOK TENGAH"/>
    <s v="NO ADDON"/>
    <m/>
    <s v="Provisioning Failed|WFM|INF009782370|salah tagging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1"/>
  </r>
  <r>
    <n v="31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1"/>
  </r>
  <r>
    <n v="32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33"/>
    <n v="1002630870"/>
    <n v="3"/>
    <x v="0"/>
    <n v="5"/>
    <s v="MATARAM"/>
    <s v="LOMBOK TIMUR UTARA"/>
    <s v="MBG"/>
    <s v="REG"/>
    <s v="AO"/>
    <x v="0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0"/>
  </r>
  <r>
    <n v="34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0"/>
  </r>
  <r>
    <n v="35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0"/>
  </r>
  <r>
    <n v="36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0"/>
  </r>
  <r>
    <n v="37"/>
    <n v="1002630465"/>
    <n v="3"/>
    <x v="0"/>
    <n v="5"/>
    <s v="MATARAM"/>
    <s v="LOMBOK TIMUR UTARA"/>
    <s v="SEL"/>
    <s v="REG"/>
    <s v="AO"/>
    <x v="0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0"/>
  </r>
  <r>
    <n v="38"/>
    <n v="1002635720"/>
    <n v="3"/>
    <x v="0"/>
    <n v="5"/>
    <s v="MATARAM"/>
    <s v="LOMBOK TIMUR UTARA"/>
    <s v="SEL"/>
    <s v="REG"/>
    <s v="AO"/>
    <x v="0"/>
    <s v="1P INET"/>
    <s v="MIE - SEND SURVEY"/>
    <s v="RBS-Regional 3"/>
    <d v="2026-10-13T16:58:39"/>
    <d v="2026-10-13T17:00:2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SURVEY_NEW_MANJA"/>
    <s v="LOMBOK TIMUR"/>
    <s v="NO ADDON"/>
    <m/>
    <s v="MIE - SEND SURVEY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1"/>
  </r>
  <r>
    <n v="39"/>
    <n v="1002635413"/>
    <n v="3"/>
    <x v="0"/>
    <n v="5"/>
    <s v="MATARAM"/>
    <s v="LOMBOK TIMUR UTARA"/>
    <s v="SEL"/>
    <s v="REG"/>
    <s v="AO"/>
    <x v="0"/>
    <s v="1P INET"/>
    <s v="MIE - SEND SURVEY"/>
    <s v="RBS-Regional 3"/>
    <d v="2026-10-13T15:23:35"/>
    <d v="2026-10-13T15:26:01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SURVEY_NEW_MANJA"/>
    <s v="LOMBOK TIMUR"/>
    <s v="NETMONK"/>
    <m/>
    <s v="MIE - SEND SURVEY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1"/>
  </r>
  <r>
    <n v="40"/>
    <n v="1002635184"/>
    <n v="3"/>
    <x v="0"/>
    <n v="5"/>
    <s v="MATARAM"/>
    <s v="LOMBOK TIMUR UTARA"/>
    <s v="SEL"/>
    <s v="REG"/>
    <s v="AO"/>
    <x v="0"/>
    <m/>
    <s v="MYCX - SEND OPEN PAPERLESS"/>
    <s v="RBS-Regional 3"/>
    <d v="2026-10-13T14:18:56"/>
    <d v="2026-10-13T14:20:16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INPROGRESS_SC"/>
    <s v="LOMBOK TIMUR"/>
    <s v="NO ADDON"/>
    <m/>
    <s v="SEND PAPERLESS OPEN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m/>
    <m/>
    <m/>
    <m/>
    <m/>
    <e v="#NUM!"/>
    <e v="#NUM!"/>
    <x v="1"/>
  </r>
  <r>
    <n v="41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0"/>
  </r>
  <r>
    <n v="42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0"/>
  </r>
  <r>
    <n v="43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</r>
  <r>
    <n v="44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0"/>
  </r>
  <r>
    <n v="45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0"/>
  </r>
  <r>
    <n v="46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0"/>
  </r>
  <r>
    <n v="47"/>
    <n v="1002628980"/>
    <n v="3"/>
    <x v="0"/>
    <n v="5"/>
    <s v="MATARAM"/>
    <s v="LOMBOK TIMUR UTARA"/>
    <s v="SGG"/>
    <s v="REG"/>
    <s v="AO"/>
    <x v="0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</r>
  <r>
    <n v="48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0"/>
  </r>
  <r>
    <n v="49"/>
    <n v="1002635837"/>
    <n v="3"/>
    <x v="0"/>
    <n v="5"/>
    <s v="MATARAM"/>
    <s v="LOMBOK TIMUR UTARA"/>
    <s v="SGG"/>
    <s v="REG"/>
    <s v="AO"/>
    <x v="0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0"/>
  </r>
  <r>
    <n v="50"/>
    <n v="1002634815"/>
    <n v="3"/>
    <x v="0"/>
    <n v="5"/>
    <s v="MATARAM"/>
    <s v="LOMBOK TIMUR UTARA"/>
    <s v="SGG"/>
    <s v="REG"/>
    <s v="AO"/>
    <x v="0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0"/>
  </r>
  <r>
    <n v="51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</r>
  <r>
    <n v="52"/>
    <n v="1002626609"/>
    <n v="3"/>
    <x v="0"/>
    <n v="5"/>
    <s v="MATARAM"/>
    <s v="LOMBOK TIMUR UTARA"/>
    <s v="SGG"/>
    <s v="REG"/>
    <s v="AO"/>
    <x v="0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1"/>
  </r>
  <r>
    <n v="53"/>
    <n v="1002629017"/>
    <n v="3"/>
    <x v="0"/>
    <n v="5"/>
    <s v="MATARAM"/>
    <s v="LOMBOK TIMUR UTARA"/>
    <s v="SGG"/>
    <s v="REG"/>
    <s v="AO"/>
    <x v="0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1"/>
  </r>
  <r>
    <n v="54"/>
    <n v="1002631414"/>
    <n v="3"/>
    <x v="0"/>
    <n v="5"/>
    <s v="MATARAM"/>
    <s v="LOMBOK TIMUR UTARA"/>
    <s v="SGG"/>
    <s v="REG"/>
    <s v="AO"/>
    <x v="0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</r>
  <r>
    <n v="55"/>
    <n v="1002631424"/>
    <n v="3"/>
    <x v="0"/>
    <n v="5"/>
    <s v="MATARAM"/>
    <s v="LOMBOK TIMUR UTARA"/>
    <s v="SGG"/>
    <s v="REG"/>
    <s v="AO"/>
    <x v="0"/>
    <s v="1P INET"/>
    <s v="7 | OSS - PROVISIONING ISSUED"/>
    <s v="RBS-Regional 3"/>
    <d v="2026-10-11T09:35:41"/>
    <d v="2026-10-12T08:10:2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I"/>
    <s v="LOMBOK UTARA"/>
    <s v="NO ADDON"/>
    <m/>
    <s v="Provisioning Issued"/>
    <s v="HSI Bisnis Promo Hari Pelanggan Nasional PSB 70% - 100 Mbps"/>
    <s v="INDIBIZ"/>
    <m/>
    <m/>
    <d v="2026-10-12T08:00:00"/>
    <s v="2026-10-12 08:00:00 | Tanggal : 12 Oktober 2026 Jam : pagi siang Hubungi pelanggan sebelum ke lokasi "/>
    <m/>
    <m/>
    <m/>
    <e v="#NUM!"/>
    <e v="#NUM!"/>
    <x v="1"/>
  </r>
  <r>
    <n v="56"/>
    <n v="1002626176"/>
    <n v="3"/>
    <x v="0"/>
    <n v="5"/>
    <s v="MATARAM"/>
    <s v="LOMBOK TIMUR UTARA"/>
    <s v="SGG"/>
    <s v="REG"/>
    <s v="AO"/>
    <x v="0"/>
    <m/>
    <s v="OSS - FALLOUT"/>
    <s v="RBS-Regional 3"/>
    <d v="2026-10-07T13:39:10"/>
    <d v="2026-10-14T10:57:48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FO_WFM"/>
    <s v="LOMBOK UTARA"/>
    <s v="NO ADDON"/>
    <m/>
    <s v="Provisioning Failed|WFM|INF009809849|pelurus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1"/>
  </r>
  <r>
    <n v="57"/>
    <n v="1002635368"/>
    <n v="3"/>
    <x v="0"/>
    <n v="5"/>
    <s v="MATARAM"/>
    <s v="LOMBOK TIMUR UTARA"/>
    <s v="SGG"/>
    <s v="REG"/>
    <s v="AO"/>
    <x v="0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1"/>
  </r>
  <r>
    <n v="58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9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60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61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0"/>
  </r>
  <r>
    <n v="62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0"/>
  </r>
  <r>
    <n v="63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64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</r>
  <r>
    <n v="65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0"/>
  </r>
  <r>
    <n v="66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0"/>
  </r>
  <r>
    <n v="67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68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1"/>
  </r>
  <r>
    <n v="69"/>
    <n v="1002625931"/>
    <n v="3"/>
    <x v="0"/>
    <n v="5"/>
    <s v="MATARAM"/>
    <s v="INNER - NUSA TENGGARA"/>
    <s v="MTR"/>
    <s v="REG"/>
    <s v="AO"/>
    <x v="0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1"/>
  </r>
  <r>
    <n v="70"/>
    <n v="1002622049"/>
    <n v="3"/>
    <x v="0"/>
    <n v="5"/>
    <s v="MATARAM"/>
    <s v="INNER - NUSA TENGGARA"/>
    <s v="MTR"/>
    <s v="REG"/>
    <s v="AO"/>
    <x v="0"/>
    <s v="1P INET"/>
    <s v="OSS - FALLOUT"/>
    <s v="RBS-Regional 3"/>
    <d v="2026-10-05T10:54:06"/>
    <d v="2026-10-07T19:04:1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FO_WFM"/>
    <s v="X"/>
    <s v="NO ADDON"/>
    <m/>
    <s v="Provisioning Failed|WFM|INF009701912|PDI_-8.57742,116.0819372_double input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71"/>
    <n v="1002625508"/>
    <n v="3"/>
    <x v="0"/>
    <n v="5"/>
    <s v="MATARAM"/>
    <s v="INNER - NUSA TENGGARA"/>
    <s v="MTR"/>
    <s v="REG"/>
    <s v="AO"/>
    <x v="0"/>
    <s v="1P INET"/>
    <s v="OSS - FALLOUT"/>
    <s v="RBS-Regional 3"/>
    <d v="2026-10-07T09:52:35"/>
    <d v="2026-10-11T14:16:33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FO_WFM"/>
    <s v="X"/>
    <s v="NO ADDON"/>
    <m/>
    <s v="Provisioning Failed|WFM|INF009765772|cancel bs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1"/>
  </r>
  <r>
    <n v="72"/>
    <n v="1002633484"/>
    <n v="3"/>
    <x v="0"/>
    <n v="5"/>
    <s v="MATARAM"/>
    <s v="INNER - NUSA TENGGARA"/>
    <s v="MTR"/>
    <s v="REG"/>
    <s v="AO"/>
    <x v="0"/>
    <s v="1P INET"/>
    <s v="100 | REVOKE COMPLETED"/>
    <s v="RBS-Regional 3"/>
    <d v="2026-10-12T15:52:40"/>
    <d v="2026-10-14T12:54:49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Revoke Completed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1"/>
  </r>
  <r>
    <n v="73"/>
    <n v="1002635291"/>
    <n v="3"/>
    <x v="0"/>
    <n v="5"/>
    <s v="MATARAM"/>
    <s v="INNER - NUSA TENGGARA"/>
    <s v="MTR"/>
    <s v="REG"/>
    <s v="AO"/>
    <x v="0"/>
    <s v="1P INET"/>
    <s v="MIE - SEND SURVEY"/>
    <s v="RBS-Regional 3"/>
    <d v="2026-10-13T14:44:39"/>
    <d v="2026-10-13T14:46:05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SURVEY_NEW_MANJA"/>
    <s v="X"/>
    <s v="NO ADDON"/>
    <m/>
    <s v="MIE - SEND SURVEY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m/>
    <m/>
    <m/>
    <e v="#NUM!"/>
    <e v="#NUM!"/>
    <x v="1"/>
  </r>
  <r>
    <n v="74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75"/>
    <n v="1002633659"/>
    <n v="3"/>
    <x v="0"/>
    <n v="5"/>
    <s v="MATARAM"/>
    <s v="BIMA"/>
    <s v="SAP"/>
    <s v="REG"/>
    <s v="AO"/>
    <x v="0"/>
    <s v="1P INET"/>
    <s v="7 | OSS - PROVISIONING ISSUED"/>
    <s v="RBS-Regional 3"/>
    <d v="2026-10-12T16:44:36"/>
    <d v="2026-10-14T11:33:33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m/>
    <s v="PI"/>
    <s v="BIMA BARAT"/>
    <s v="OCA"/>
    <m/>
    <s v="Provisioning Issued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1"/>
  </r>
  <r>
    <n v="76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0"/>
  </r>
  <r>
    <n v="77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0"/>
  </r>
  <r>
    <n v="78"/>
    <n v="1002635143"/>
    <n v="3"/>
    <x v="0"/>
    <n v="5"/>
    <s v="MATARAM"/>
    <s v="BIMA"/>
    <s v="SIL"/>
    <s v="REG"/>
    <s v="AO"/>
    <x v="0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0"/>
  </r>
  <r>
    <n v="79"/>
    <n v="1002620949"/>
    <n v="3"/>
    <x v="0"/>
    <n v="5"/>
    <s v="MATARAM"/>
    <s v="BIMA"/>
    <s v="SIL"/>
    <s v="REG"/>
    <s v="AO"/>
    <x v="0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1"/>
  </r>
  <r>
    <n v="80"/>
    <n v="1002635217"/>
    <n v="3"/>
    <x v="0"/>
    <n v="5"/>
    <s v="MATARAM"/>
    <s v="BIMA"/>
    <s v="SIL"/>
    <s v="REG"/>
    <s v="AO"/>
    <x v="0"/>
    <s v="1P INET"/>
    <s v="7 | OSS - PROVISIONING ISSUED"/>
    <s v="RBS-Regional 3"/>
    <d v="2026-10-13T14:25:40"/>
    <d v="2026-10-14T11:33:43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m/>
    <s v="PI"/>
    <s v="BIMA BARAT"/>
    <s v="NO ADDON"/>
    <m/>
    <s v="Provisioning Issued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1"/>
  </r>
  <r>
    <n v="81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82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0"/>
  </r>
  <r>
    <n v="83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1"/>
  </r>
  <r>
    <n v="84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85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86"/>
    <n v="1002628624"/>
    <n v="3"/>
    <x v="0"/>
    <n v="5"/>
    <s v="MATARAM"/>
    <s v="BIMA"/>
    <s v="DMP"/>
    <s v="REG"/>
    <s v="AO"/>
    <x v="0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1"/>
  </r>
  <r>
    <n v="87"/>
    <n v="1002628788"/>
    <n v="3"/>
    <x v="0"/>
    <n v="5"/>
    <s v="MATARAM"/>
    <s v="BIMA"/>
    <s v="DMP"/>
    <s v="REG"/>
    <s v="AO"/>
    <x v="0"/>
    <s v="1P INET"/>
    <s v="7 | OSS - PROVISIONING ISSUED"/>
    <s v="RBS-Regional 3"/>
    <d v="2026-10-09T08:31:36"/>
    <d v="2026-10-10T08:10:55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m/>
    <s v="PI"/>
    <s v="DOMPU"/>
    <s v="NO ADDON"/>
    <m/>
    <s v="Provisioning Issued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1"/>
  </r>
  <r>
    <n v="88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1"/>
  </r>
  <r>
    <n v="89"/>
    <n v="1002635779"/>
    <n v="3"/>
    <x v="0"/>
    <n v="5"/>
    <s v="MATARAM"/>
    <s v="BIMA"/>
    <s v="DMP"/>
    <s v="REG"/>
    <s v="AO"/>
    <x v="0"/>
    <m/>
    <s v="8 | OSS - PONR"/>
    <s v="RBS-Regional 3"/>
    <d v="2026-10-13T17:35:15"/>
    <d v="2026-10-13T18:08:43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ACT_COM"/>
    <s v="DOMPU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m/>
    <m/>
    <m/>
    <e v="#NUM!"/>
    <e v="#NUM!"/>
    <x v="1"/>
  </r>
  <r>
    <n v="90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1"/>
  </r>
  <r>
    <n v="91"/>
    <n v="1002634833"/>
    <n v="3"/>
    <x v="0"/>
    <n v="5"/>
    <s v="MATARAM"/>
    <s v="SUMBAWA"/>
    <s v="EMP"/>
    <s v="REG"/>
    <s v="AO"/>
    <x v="0"/>
    <s v="1P INET"/>
    <s v="7 | OSS - PROVISIONING ISSUED"/>
    <s v="RBS-Regional 3"/>
    <d v="2026-10-13T12:08:34"/>
    <d v="2026-10-14T11:09:40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I"/>
    <s v="SUMBAWA TIMUR"/>
    <s v="NO ADDON"/>
    <m/>
    <s v="Provisioning Issu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1"/>
  </r>
  <r>
    <n v="92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</r>
  <r>
    <n v="93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0"/>
  </r>
  <r>
    <n v="94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0"/>
  </r>
  <r>
    <n v="95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0"/>
  </r>
  <r>
    <n v="96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0"/>
  </r>
  <r>
    <n v="97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0"/>
  </r>
  <r>
    <n v="98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0"/>
  </r>
  <r>
    <n v="99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0"/>
  </r>
  <r>
    <n v="100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0"/>
  </r>
  <r>
    <n v="101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1"/>
  </r>
  <r>
    <n v="102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</r>
  <r>
    <n v="103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</r>
  <r>
    <n v="104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105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106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</r>
  <r>
    <n v="107"/>
    <n v="1002633536"/>
    <n v="3"/>
    <x v="0"/>
    <n v="5"/>
    <s v="MATARAM"/>
    <s v="SUMBAWA"/>
    <s v="SBW"/>
    <s v="REG"/>
    <s v="AO"/>
    <x v="0"/>
    <s v="1P INET"/>
    <s v="7 | OSS - PROVISIONING ISSUED"/>
    <s v="RBS-Regional 3"/>
    <d v="2026-10-12T16:05:34"/>
    <d v="2026-10-13T15:24:15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m/>
    <s v="PI"/>
    <s v="X"/>
    <s v="OCA"/>
    <m/>
    <s v="Provisioning Issued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1"/>
  </r>
  <r>
    <n v="108"/>
    <n v="1002621752"/>
    <n v="3"/>
    <x v="0"/>
    <n v="5"/>
    <s v="MATARAM"/>
    <s v="SUMBAWA"/>
    <s v="SBW"/>
    <s v="REG"/>
    <s v="AO"/>
    <x v="0"/>
    <s v="1P INET"/>
    <s v="OSS - FALLOUT"/>
    <s v="RBS-Regional 3"/>
    <d v="2026-10-05T09:32:53"/>
    <d v="2026-10-10T15:54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FO_WFM"/>
    <s v="X"/>
    <s v="NETMONK"/>
    <m/>
    <s v="Provisioning Failed|WFM|INF009754649|PDI_-8.4974931,117.42561690000001_dobel input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109"/>
    <n v="1002627383"/>
    <n v="3"/>
    <x v="0"/>
    <n v="5"/>
    <s v="MATARAM"/>
    <s v="SUMBAWA"/>
    <s v="SBW"/>
    <s v="REG"/>
    <s v="AO"/>
    <x v="0"/>
    <s v="1P INET"/>
    <s v="CC - HD1A - INPROGRESS UNCONTACTED"/>
    <s v="RBS-Regional 3"/>
    <d v="2026-10-08T10:16:05"/>
    <d v="2026-10-14T09:52:24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Benita Lailani 40951377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1"/>
  </r>
  <r>
    <n v="110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0"/>
  </r>
  <r>
    <n v="111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112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0"/>
  </r>
  <r>
    <n v="113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0"/>
  </r>
  <r>
    <n v="114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0"/>
  </r>
  <r>
    <n v="115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0"/>
  </r>
  <r>
    <n v="116"/>
    <n v="1002629858"/>
    <n v="3"/>
    <x v="0"/>
    <n v="5"/>
    <s v="MATARAM"/>
    <s v="SUMBAWA"/>
    <s v="TLW"/>
    <s v="REG"/>
    <s v="AO"/>
    <x v="0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</r>
  <r>
    <n v="117"/>
    <n v="1002631694"/>
    <n v="3"/>
    <x v="0"/>
    <n v="5"/>
    <s v="MATARAM"/>
    <s v="SUMBAWA"/>
    <s v="TLW"/>
    <s v="REG"/>
    <s v="AO"/>
    <x v="0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0"/>
  </r>
  <r>
    <n v="118"/>
    <n v="1002631706"/>
    <n v="3"/>
    <x v="0"/>
    <n v="5"/>
    <s v="MATARAM"/>
    <s v="SUMBAWA"/>
    <s v="TLW"/>
    <s v="REG"/>
    <s v="AO"/>
    <x v="0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0"/>
  </r>
  <r>
    <n v="119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1"/>
  </r>
  <r>
    <n v="120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1"/>
  </r>
  <r>
    <n v="121"/>
    <n v="1002627389"/>
    <n v="3"/>
    <x v="0"/>
    <n v="5"/>
    <s v="MATARAM"/>
    <s v="SUMBAWA"/>
    <s v="TLW"/>
    <s v="REG"/>
    <s v="AO"/>
    <x v="0"/>
    <m/>
    <s v="CC - HD1A - INPROGRESS UNCONTACTED"/>
    <s v="RBS-Regional 3"/>
    <d v="2026-10-08T10:17:40"/>
    <d v="2026-10-14T10:15:06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HANIF NUROHMAN 40981182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</r>
  <r>
    <n v="122"/>
    <n v="1002627397"/>
    <n v="3"/>
    <x v="0"/>
    <n v="5"/>
    <s v="MATARAM"/>
    <s v="SUMBAWA"/>
    <s v="TLW"/>
    <s v="REG"/>
    <s v="AO"/>
    <x v="0"/>
    <m/>
    <s v="CC - HD1A - INPROGRESS UNCONTACTED"/>
    <s v="RBS-Regional 3"/>
    <d v="2026-10-08T10:19:12"/>
    <d v="2026-10-14T10:15:08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HANIF NUROHMAN 40981182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</r>
  <r>
    <n v="123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0"/>
  </r>
  <r>
    <n v="124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0"/>
  </r>
  <r>
    <n v="125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0"/>
  </r>
  <r>
    <n v="126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1"/>
  </r>
  <r>
    <n v="127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0"/>
  </r>
  <r>
    <n v="128"/>
    <n v="1002634165"/>
    <n v="3"/>
    <x v="1"/>
    <n v="5"/>
    <s v="MALANG"/>
    <s v="KEPANJEN"/>
    <s v="SBM"/>
    <s v="REG"/>
    <s v="AO"/>
    <x v="0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0"/>
  </r>
  <r>
    <n v="129"/>
    <n v="1002631808"/>
    <n v="3"/>
    <x v="1"/>
    <n v="5"/>
    <s v="MALANG"/>
    <s v="KEPANJEN"/>
    <s v="SBP"/>
    <s v="REG"/>
    <s v="AO"/>
    <x v="0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0"/>
  </r>
  <r>
    <n v="130"/>
    <n v="1002632776"/>
    <n v="3"/>
    <x v="1"/>
    <n v="5"/>
    <s v="MALANG"/>
    <s v="KEPANJEN"/>
    <s v="SBP"/>
    <s v="REG"/>
    <s v="AO"/>
    <x v="0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0"/>
  </r>
  <r>
    <n v="131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0"/>
  </r>
  <r>
    <n v="132"/>
    <n v="1002633053"/>
    <n v="3"/>
    <x v="1"/>
    <n v="5"/>
    <s v="MALANG"/>
    <s v="KEPANJEN"/>
    <s v="TUR"/>
    <s v="REG"/>
    <s v="AO"/>
    <x v="0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0"/>
  </r>
  <r>
    <n v="133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0"/>
  </r>
  <r>
    <n v="134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0"/>
  </r>
  <r>
    <n v="135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0"/>
  </r>
  <r>
    <n v="136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0"/>
  </r>
  <r>
    <n v="137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1"/>
  </r>
  <r>
    <n v="138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0"/>
  </r>
  <r>
    <n v="139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1"/>
  </r>
  <r>
    <n v="140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</r>
  <r>
    <n v="141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0"/>
  </r>
  <r>
    <n v="142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0"/>
  </r>
  <r>
    <n v="143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0"/>
  </r>
  <r>
    <n v="144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0"/>
  </r>
  <r>
    <n v="145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0"/>
  </r>
  <r>
    <n v="146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0"/>
  </r>
  <r>
    <n v="147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0"/>
  </r>
  <r>
    <n v="148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0"/>
  </r>
  <r>
    <n v="149"/>
    <n v="1002635715"/>
    <n v="3"/>
    <x v="1"/>
    <n v="5"/>
    <s v="MALANG"/>
    <s v="KEPANJEN"/>
    <s v="KLJ"/>
    <s v="REG"/>
    <s v="AO"/>
    <x v="0"/>
    <s v="1P INET"/>
    <s v="MIA - INVALID SURVEY"/>
    <s v="RBS-Regional 3"/>
    <d v="2026-10-13T16:56:41"/>
    <d v="2026-10-14T05:15:13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SURVEY_NEW_MANJA"/>
    <s v="KLOJEN"/>
    <s v="NO ADDON"/>
    <m/>
    <s v="MIE - INVALID SURVEY - Kendala Jalur/Rute Tarikan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m/>
    <m/>
    <m/>
    <e v="#NUM!"/>
    <e v="#NUM!"/>
    <x v="1"/>
  </r>
  <r>
    <n v="150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0"/>
  </r>
  <r>
    <n v="151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0"/>
  </r>
  <r>
    <n v="152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0"/>
  </r>
  <r>
    <n v="153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0"/>
  </r>
  <r>
    <n v="154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0"/>
  </r>
  <r>
    <n v="155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0"/>
  </r>
  <r>
    <n v="156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0"/>
  </r>
  <r>
    <n v="157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1"/>
  </r>
  <r>
    <n v="158"/>
    <n v="1002634286"/>
    <n v="3"/>
    <x v="1"/>
    <n v="5"/>
    <s v="MALANG"/>
    <s v="BATU"/>
    <s v="KPO"/>
    <s v="REG"/>
    <s v="AO"/>
    <x v="0"/>
    <s v="1P INET"/>
    <s v="MIE - SEND SURVEY"/>
    <s v="RBS-Regional 3"/>
    <d v="2026-10-13T09:53:40"/>
    <d v="2026-10-13T09:56:01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m/>
    <s v="SURVEY_NEW_MANJA"/>
    <s v="KARANGPLOSO"/>
    <s v="NO ADDON"/>
    <m/>
    <s v="MIE - SEND SURVEY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1"/>
  </r>
  <r>
    <n v="159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0"/>
  </r>
  <r>
    <n v="160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0"/>
  </r>
  <r>
    <n v="161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0"/>
  </r>
  <r>
    <n v="162"/>
    <n v="1002624419"/>
    <n v="3"/>
    <x v="1"/>
    <n v="5"/>
    <s v="MALANG"/>
    <s v="BATU"/>
    <s v="SGS"/>
    <s v="REG"/>
    <s v="AO"/>
    <x v="0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63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64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0"/>
  </r>
  <r>
    <n v="165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0"/>
  </r>
  <r>
    <n v="166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1"/>
  </r>
  <r>
    <n v="167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168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0"/>
  </r>
  <r>
    <n v="169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0"/>
  </r>
  <r>
    <n v="170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</r>
  <r>
    <n v="171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0"/>
  </r>
  <r>
    <n v="172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173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0"/>
  </r>
  <r>
    <n v="174"/>
    <n v="1002631731"/>
    <n v="3"/>
    <x v="1"/>
    <n v="5"/>
    <s v="MALANG"/>
    <s v="BATU"/>
    <s v="BLB"/>
    <s v="REG"/>
    <s v="AO"/>
    <x v="0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0"/>
  </r>
  <r>
    <n v="175"/>
    <n v="1002635776"/>
    <n v="3"/>
    <x v="1"/>
    <n v="5"/>
    <s v="MALANG"/>
    <s v="BATU"/>
    <s v="BLB"/>
    <s v="REG"/>
    <s v="AO"/>
    <x v="0"/>
    <s v="1P INET"/>
    <s v="8 | OSS - PONR"/>
    <s v="RBS-Regional 3"/>
    <d v="2026-10-13T17:31:35"/>
    <d v="2026-10-14T11:34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ACT_COM"/>
    <s v="BLIMBING"/>
    <s v="NO ADDON"/>
    <m/>
    <s v="PONR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m/>
    <m/>
    <m/>
    <e v="#NUM!"/>
    <e v="#NUM!"/>
    <x v="1"/>
  </r>
  <r>
    <n v="176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1"/>
  </r>
  <r>
    <n v="177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1"/>
  </r>
  <r>
    <n v="178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1"/>
  </r>
  <r>
    <n v="179"/>
    <n v="1002634487"/>
    <n v="3"/>
    <x v="1"/>
    <n v="5"/>
    <s v="KEDIRI"/>
    <s v="BLITAR"/>
    <s v="LDY"/>
    <s v="REG"/>
    <s v="AO"/>
    <x v="0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</r>
  <r>
    <n v="180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0"/>
  </r>
  <r>
    <n v="181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0"/>
  </r>
  <r>
    <n v="182"/>
    <n v="1002632487"/>
    <n v="3"/>
    <x v="1"/>
    <n v="5"/>
    <s v="KEDIRI"/>
    <s v="BLITAR"/>
    <s v="SNT"/>
    <s v="REG"/>
    <s v="AO"/>
    <x v="0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0"/>
  </r>
  <r>
    <n v="183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0"/>
  </r>
  <r>
    <n v="184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0"/>
  </r>
  <r>
    <n v="185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0"/>
  </r>
  <r>
    <n v="186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0"/>
  </r>
  <r>
    <n v="187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</r>
  <r>
    <n v="188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0"/>
  </r>
  <r>
    <n v="189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0"/>
  </r>
  <r>
    <n v="190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0"/>
  </r>
  <r>
    <n v="191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</r>
  <r>
    <n v="192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0"/>
  </r>
  <r>
    <n v="193"/>
    <n v="1002634827"/>
    <n v="3"/>
    <x v="1"/>
    <n v="5"/>
    <s v="KEDIRI"/>
    <s v="TULUNGAGUNG"/>
    <s v="TUL"/>
    <s v="REG"/>
    <s v="AO"/>
    <x v="0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0"/>
  </r>
  <r>
    <n v="194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1"/>
  </r>
  <r>
    <n v="195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1"/>
  </r>
  <r>
    <n v="196"/>
    <n v="1002620919"/>
    <n v="3"/>
    <x v="1"/>
    <n v="5"/>
    <s v="KEDIRI"/>
    <s v="TULUNGAGUNG"/>
    <s v="TUL"/>
    <s v="REG"/>
    <s v="AO"/>
    <x v="0"/>
    <m/>
    <s v="QC MIA - INVALID QUALITY CONTROL MIA"/>
    <s v="RBS-Regional 3"/>
    <d v="2026-10-03T12:12:24"/>
    <d v="2026-10-13T18:27:24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Foto Lokasi Instalasi Tidak Valid - mohon upload lokasi secara langsung tidak A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197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1"/>
  </r>
  <r>
    <n v="198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1"/>
  </r>
  <r>
    <n v="199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0"/>
  </r>
  <r>
    <n v="200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</r>
  <r>
    <n v="201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0"/>
  </r>
  <r>
    <n v="202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0"/>
  </r>
  <r>
    <n v="203"/>
    <n v="1002633297"/>
    <n v="3"/>
    <x v="2"/>
    <n v="4"/>
    <s v="MAGELANG"/>
    <s v="KEBUMEN"/>
    <s v="GOM"/>
    <s v="REG"/>
    <s v="AO"/>
    <x v="0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0"/>
  </r>
  <r>
    <n v="204"/>
    <n v="1002634938"/>
    <n v="3"/>
    <x v="2"/>
    <n v="4"/>
    <s v="MAGELANG"/>
    <s v="KEBUMEN"/>
    <s v="GOM"/>
    <s v="REG"/>
    <s v="AO"/>
    <x v="0"/>
    <s v="1P INET"/>
    <s v="7 | OSS - PROVISIONING ISSUED"/>
    <s v="RBS-Regional 3"/>
    <d v="2026-10-13T13:08:35"/>
    <d v="2026-10-14T11:13:31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m/>
    <s v="PI"/>
    <s v="GOMBONG"/>
    <s v="NO ADDON"/>
    <m/>
    <s v="Provisioning Issued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1"/>
  </r>
  <r>
    <n v="205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</r>
  <r>
    <n v="206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0"/>
  </r>
  <r>
    <n v="207"/>
    <n v="1002632713"/>
    <n v="3"/>
    <x v="2"/>
    <n v="4"/>
    <s v="MAGELANG"/>
    <s v="KEBUMEN"/>
    <s v="KBM"/>
    <s v="REG"/>
    <s v="AO"/>
    <x v="0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0"/>
  </r>
  <r>
    <n v="208"/>
    <n v="1002628737"/>
    <n v="3"/>
    <x v="2"/>
    <n v="4"/>
    <s v="MAGELANG"/>
    <s v="PURWOREJJO"/>
    <s v="KTA"/>
    <s v="REG"/>
    <s v="AO"/>
    <x v="0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0"/>
  </r>
  <r>
    <n v="209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0"/>
  </r>
  <r>
    <n v="210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0"/>
  </r>
  <r>
    <n v="211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0"/>
  </r>
  <r>
    <n v="212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0"/>
  </r>
  <r>
    <n v="213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0"/>
  </r>
  <r>
    <n v="214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0"/>
  </r>
  <r>
    <n v="215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0"/>
  </r>
  <r>
    <n v="216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0"/>
  </r>
  <r>
    <n v="217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0"/>
  </r>
  <r>
    <n v="218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0"/>
  </r>
  <r>
    <n v="219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0"/>
  </r>
  <r>
    <n v="220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0"/>
  </r>
  <r>
    <n v="221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0"/>
  </r>
  <r>
    <n v="222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0"/>
  </r>
  <r>
    <n v="223"/>
    <n v="1002628289"/>
    <n v="3"/>
    <x v="2"/>
    <n v="4"/>
    <s v="MAGELANG"/>
    <s v="MAGELANG"/>
    <s v="MGE"/>
    <s v="REG"/>
    <s v="AO"/>
    <x v="0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0"/>
  </r>
  <r>
    <n v="224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0"/>
  </r>
  <r>
    <n v="225"/>
    <n v="1002629417"/>
    <n v="3"/>
    <x v="2"/>
    <n v="4"/>
    <s v="MAGELANG"/>
    <s v="MAGELANG"/>
    <s v="MGE"/>
    <s v="REG"/>
    <s v="AO"/>
    <x v="0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0"/>
  </r>
  <r>
    <n v="226"/>
    <n v="1002632805"/>
    <n v="3"/>
    <x v="2"/>
    <n v="4"/>
    <s v="MAGELANG"/>
    <s v="MAGELANG"/>
    <s v="MGE"/>
    <s v="REG"/>
    <s v="AO"/>
    <x v="0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0"/>
  </r>
  <r>
    <n v="227"/>
    <n v="1002632314"/>
    <n v="3"/>
    <x v="2"/>
    <n v="4"/>
    <s v="MAGELANG"/>
    <s v="MAGELANG"/>
    <s v="MGE"/>
    <s v="REG"/>
    <s v="AO"/>
    <x v="0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0"/>
  </r>
  <r>
    <n v="228"/>
    <n v="1002633718"/>
    <n v="3"/>
    <x v="2"/>
    <n v="4"/>
    <s v="MAGELANG"/>
    <s v="MAGELANG"/>
    <s v="MGE"/>
    <s v="REG"/>
    <s v="AO"/>
    <x v="0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0"/>
  </r>
  <r>
    <n v="229"/>
    <n v="1002635861"/>
    <n v="3"/>
    <x v="2"/>
    <n v="4"/>
    <s v="MAGELANG"/>
    <s v="MAGELANG"/>
    <s v="MGE"/>
    <s v="REG"/>
    <s v="AO"/>
    <x v="0"/>
    <s v="1P INET"/>
    <s v="MIE - SEND SURVEY"/>
    <s v="RBS-Regional 3"/>
    <d v="2026-10-13T18:56:39"/>
    <d v="2026-10-13T18:58:01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SURVEY_NEW_MANJA"/>
    <s v="X"/>
    <s v="NO ADDON"/>
    <m/>
    <s v="MIE - SEND SURVEY"/>
    <s v="HSI Bisnis Promo Hari Pelanggan Nasional PSB 70% - 50 Mbps"/>
    <s v="INDIBIZ"/>
    <m/>
    <m/>
    <d v="2026-10-14T15:00:00"/>
    <s v="2026-10-14 15:00:00 | Manja : 14 Okt 2026 Jam : Pagi (08.00) Note : Hubungi pelanggan terlebih dahulu"/>
    <m/>
    <m/>
    <m/>
    <e v="#NUM!"/>
    <e v="#NUM!"/>
    <x v="1"/>
  </r>
  <r>
    <n v="230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</r>
  <r>
    <n v="231"/>
    <n v="1002634637"/>
    <n v="3"/>
    <x v="2"/>
    <n v="4"/>
    <s v="MAGELANG"/>
    <s v="MAGELANG"/>
    <s v="MTY"/>
    <s v="REG"/>
    <s v="AO"/>
    <x v="0"/>
    <s v="1P INET"/>
    <s v="8 | OSS - PONR"/>
    <s v="RBS-Regional 3"/>
    <d v="2026-10-13T11:08:35"/>
    <d v="2026-10-14T12:28:57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ACT_COM"/>
    <s v="MERTOYUDAN"/>
    <s v="NO ADDON"/>
    <m/>
    <s v="PONR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m/>
    <m/>
    <m/>
    <e v="#NUM!"/>
    <e v="#NUM!"/>
    <x v="1"/>
  </r>
  <r>
    <n v="232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0"/>
  </r>
  <r>
    <n v="233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0"/>
  </r>
  <r>
    <n v="234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0"/>
  </r>
  <r>
    <n v="235"/>
    <n v="1002634911"/>
    <n v="3"/>
    <x v="2"/>
    <n v="4"/>
    <s v="MAGELANG"/>
    <s v="MUNTILAN"/>
    <s v="SWT"/>
    <s v="REG"/>
    <s v="AO"/>
    <x v="0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</r>
  <r>
    <n v="236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1"/>
  </r>
  <r>
    <n v="237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1"/>
  </r>
  <r>
    <n v="238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0"/>
  </r>
  <r>
    <n v="239"/>
    <n v="1002626819"/>
    <n v="3"/>
    <x v="2"/>
    <n v="4"/>
    <s v="MAGELANG"/>
    <s v="TEMANGGUNG"/>
    <s v="PRN"/>
    <s v="REG"/>
    <s v="AO"/>
    <x v="0"/>
    <s v="1P INET"/>
    <s v="SIBEL - CREATE ORDER FAIL"/>
    <s v="RBS-Regional 3"/>
    <d v="2026-10-07T16:50:53"/>
    <d v="2026-10-08T15:40:47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INPROGRESS_SC"/>
    <s v="PARAK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1"/>
  </r>
  <r>
    <n v="240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0"/>
  </r>
  <r>
    <n v="241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0"/>
  </r>
  <r>
    <n v="242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1"/>
  </r>
  <r>
    <n v="243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0"/>
  </r>
  <r>
    <n v="244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0"/>
  </r>
  <r>
    <n v="245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0"/>
  </r>
  <r>
    <n v="246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0"/>
  </r>
  <r>
    <n v="247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0"/>
  </r>
  <r>
    <n v="248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0"/>
  </r>
  <r>
    <n v="249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0"/>
  </r>
  <r>
    <n v="250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</r>
  <r>
    <n v="251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</r>
  <r>
    <n v="252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0"/>
  </r>
  <r>
    <n v="253"/>
    <n v="1002633789"/>
    <n v="3"/>
    <x v="1"/>
    <n v="5"/>
    <s v="KEDIRI"/>
    <s v="KEDIRI"/>
    <s v="PAE"/>
    <s v="REG"/>
    <s v="AO"/>
    <x v="0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</r>
  <r>
    <n v="254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</r>
  <r>
    <n v="255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0"/>
  </r>
  <r>
    <n v="256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0"/>
  </r>
  <r>
    <n v="257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0"/>
  </r>
  <r>
    <n v="258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0"/>
  </r>
  <r>
    <n v="259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0"/>
  </r>
  <r>
    <n v="260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</r>
  <r>
    <n v="261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262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263"/>
    <n v="1002635371"/>
    <n v="3"/>
    <x v="1"/>
    <n v="5"/>
    <s v="KEDIRI"/>
    <s v="NGANJUK"/>
    <s v="NJK"/>
    <s v="REG"/>
    <s v="AO"/>
    <x v="0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1"/>
  </r>
  <r>
    <n v="264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1"/>
  </r>
  <r>
    <n v="265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1"/>
  </r>
  <r>
    <n v="266"/>
    <n v="1002628061"/>
    <n v="3"/>
    <x v="1"/>
    <n v="5"/>
    <s v="KEDIRI"/>
    <s v="NGANJUK"/>
    <s v="NJK"/>
    <s v="REG"/>
    <s v="AO"/>
    <x v="0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1"/>
  </r>
  <r>
    <n v="267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0"/>
  </r>
  <r>
    <n v="268"/>
    <n v="1002625982"/>
    <n v="3"/>
    <x v="1"/>
    <n v="5"/>
    <s v="KEDIRI"/>
    <s v="NGANJUK"/>
    <s v="WRJ"/>
    <s v="REG"/>
    <s v="AO"/>
    <x v="0"/>
    <s v="1P INET"/>
    <s v="9 | WFM - UN-SCS"/>
    <s v="RBS-Regional 3"/>
    <d v="2026-10-07T12:34:40"/>
    <d v="2026-10-07T15:39:09"/>
    <n v="69405772"/>
    <m/>
    <n v="152641203079"/>
    <s v="CV KULPIZ CREATIVE STUDIO"/>
    <s v="ODP-WRJ-FD/74 FD/D06/74.01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1"/>
  </r>
  <r>
    <n v="269"/>
    <n v="1002626078"/>
    <n v="3"/>
    <x v="1"/>
    <n v="5"/>
    <s v="KEDIRI"/>
    <s v="NGANJUK"/>
    <s v="WRJ"/>
    <s v="REG"/>
    <s v="AO"/>
    <x v="0"/>
    <s v="1P INET"/>
    <s v="9 | WFM - UN-SCS"/>
    <s v="RBS-Regional 3"/>
    <d v="2026-10-07T13:11:36"/>
    <d v="2026-10-07T15:39:30"/>
    <n v="69405832"/>
    <m/>
    <n v="152641203080"/>
    <s v="CV KULPIZ CREATIVE STUDIO"/>
    <s v="ODP-WRJ-FD/74 FD/D06/74.01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1"/>
  </r>
  <r>
    <n v="270"/>
    <n v="1002623876"/>
    <n v="3"/>
    <x v="1"/>
    <n v="5"/>
    <s v="KEDIRI"/>
    <s v="NGANJUK"/>
    <s v="WRJ"/>
    <s v="REG"/>
    <s v="AO"/>
    <x v="0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</r>
  <r>
    <n v="271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</r>
  <r>
    <n v="272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273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0"/>
  </r>
  <r>
    <n v="274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</r>
  <r>
    <n v="275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0"/>
  </r>
  <r>
    <n v="276"/>
    <n v="1002629874"/>
    <n v="3"/>
    <x v="1"/>
    <n v="5"/>
    <s v="KEDIRI"/>
    <s v="KEDIRI"/>
    <s v="KDI"/>
    <s v="REG"/>
    <s v="AO"/>
    <x v="0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0"/>
  </r>
  <r>
    <n v="277"/>
    <n v="1002622269"/>
    <n v="3"/>
    <x v="1"/>
    <n v="5"/>
    <s v="KEDIRI"/>
    <s v="KEDIRI"/>
    <s v="KDI"/>
    <s v="REG"/>
    <s v="AO"/>
    <x v="0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1"/>
  </r>
  <r>
    <n v="278"/>
    <n v="1002634461"/>
    <n v="3"/>
    <x v="1"/>
    <n v="5"/>
    <s v="KEDIRI"/>
    <s v="KEDIRI"/>
    <s v="KDI"/>
    <s v="REG"/>
    <s v="AO"/>
    <x v="0"/>
    <s v="1P INET"/>
    <s v="7 | OSS - PROVISIONING ISSUED"/>
    <s v="RBS-Regional 3"/>
    <d v="2026-10-13T10:32:34"/>
    <d v="2026-10-14T08:15:26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I"/>
    <s v="X"/>
    <s v="NO ADDON"/>
    <m/>
    <s v="Provisioning Issu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m/>
    <m/>
    <m/>
    <e v="#NUM!"/>
    <e v="#NUM!"/>
    <x v="1"/>
  </r>
  <r>
    <n v="279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0"/>
  </r>
  <r>
    <n v="280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0"/>
  </r>
  <r>
    <n v="281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0"/>
  </r>
  <r>
    <n v="282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0"/>
  </r>
  <r>
    <n v="283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0"/>
  </r>
  <r>
    <n v="284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0"/>
  </r>
  <r>
    <n v="285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1"/>
  </r>
  <r>
    <n v="286"/>
    <n v="1002620437"/>
    <n v="3"/>
    <x v="1"/>
    <n v="5"/>
    <s v="MADIUN"/>
    <s v="MADIUN"/>
    <s v="CRB"/>
    <s v="REG"/>
    <s v="AO"/>
    <x v="0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1"/>
  </r>
  <r>
    <n v="287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0"/>
  </r>
  <r>
    <n v="288"/>
    <n v="1002632229"/>
    <n v="3"/>
    <x v="1"/>
    <n v="5"/>
    <s v="MADIUN"/>
    <s v="MADIUN"/>
    <s v="CRB"/>
    <s v="REG"/>
    <s v="AO"/>
    <x v="0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0"/>
  </r>
  <r>
    <n v="289"/>
    <n v="1002635389"/>
    <n v="3"/>
    <x v="1"/>
    <n v="5"/>
    <s v="MADIUN"/>
    <s v="MADIUN"/>
    <s v="CRB"/>
    <s v="REG"/>
    <s v="AO"/>
    <x v="0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0"/>
  </r>
  <r>
    <n v="290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0"/>
  </r>
  <r>
    <n v="291"/>
    <n v="1002634638"/>
    <n v="3"/>
    <x v="1"/>
    <n v="5"/>
    <s v="MADIUN"/>
    <s v="MADIUN"/>
    <s v="MNZ"/>
    <s v="REG"/>
    <s v="AO"/>
    <x v="0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0"/>
  </r>
  <r>
    <n v="292"/>
    <n v="1002633817"/>
    <n v="3"/>
    <x v="1"/>
    <n v="5"/>
    <s v="MADIUN"/>
    <s v="MADIUN"/>
    <s v="UTR"/>
    <s v="REG"/>
    <s v="AO"/>
    <x v="0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0"/>
  </r>
  <r>
    <n v="293"/>
    <n v="1002633853"/>
    <n v="3"/>
    <x v="1"/>
    <n v="5"/>
    <s v="MADIUN"/>
    <s v="MADIUN"/>
    <s v="MSP"/>
    <s v="REG"/>
    <s v="AO"/>
    <x v="0"/>
    <s v="1P INET"/>
    <s v="7 | OSS - PROVISIONING ISSUED"/>
    <s v="RBS-Regional 3"/>
    <d v="2026-10-12T19:20:39"/>
    <d v="2026-10-14T08:05:27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I"/>
    <s v="CARUBAN"/>
    <s v="NO ADDON"/>
    <m/>
    <s v="Provisioning Issu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m/>
    <m/>
    <m/>
    <e v="#NUM!"/>
    <e v="#NUM!"/>
    <x v="1"/>
  </r>
  <r>
    <n v="294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0"/>
  </r>
  <r>
    <n v="295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0"/>
  </r>
  <r>
    <n v="296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</r>
  <r>
    <n v="297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0"/>
  </r>
  <r>
    <n v="298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0"/>
  </r>
  <r>
    <n v="299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0"/>
  </r>
  <r>
    <n v="300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0"/>
  </r>
  <r>
    <n v="301"/>
    <n v="1002634806"/>
    <n v="3"/>
    <x v="1"/>
    <n v="5"/>
    <s v="MADIUN"/>
    <s v="PONOROGO"/>
    <s v="PNZ"/>
    <s v="REG"/>
    <s v="AO"/>
    <x v="0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0"/>
  </r>
  <r>
    <n v="302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0"/>
  </r>
  <r>
    <n v="303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0"/>
  </r>
  <r>
    <n v="304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0"/>
  </r>
  <r>
    <n v="305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0"/>
  </r>
  <r>
    <n v="306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0"/>
  </r>
  <r>
    <n v="307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0"/>
  </r>
  <r>
    <n v="308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309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0"/>
  </r>
  <r>
    <n v="310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0"/>
  </r>
  <r>
    <n v="311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0"/>
  </r>
  <r>
    <n v="312"/>
    <n v="1002632946"/>
    <n v="3"/>
    <x v="1"/>
    <n v="5"/>
    <s v="MADIUN"/>
    <s v="PONOROGO"/>
    <s v="PON"/>
    <s v="REG"/>
    <s v="AO"/>
    <x v="0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0"/>
  </r>
  <r>
    <n v="313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</r>
  <r>
    <n v="314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1"/>
  </r>
  <r>
    <n v="315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</r>
  <r>
    <n v="316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</r>
  <r>
    <n v="317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0"/>
  </r>
  <r>
    <n v="318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0"/>
  </r>
  <r>
    <n v="319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0"/>
  </r>
  <r>
    <n v="320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0"/>
  </r>
  <r>
    <n v="321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0"/>
  </r>
  <r>
    <n v="322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0"/>
  </r>
  <r>
    <n v="323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0"/>
  </r>
  <r>
    <n v="324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</r>
  <r>
    <n v="325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</r>
  <r>
    <n v="326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0"/>
  </r>
  <r>
    <n v="327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1"/>
  </r>
  <r>
    <n v="328"/>
    <n v="1002632461"/>
    <n v="3"/>
    <x v="2"/>
    <n v="4"/>
    <s v="YOGYAKARTA"/>
    <s v="BANTUL"/>
    <s v="WTS"/>
    <s v="REG"/>
    <s v="AO"/>
    <x v="0"/>
    <s v="1P INET"/>
    <s v="7 | OSS - PROVISIONING ISSUED"/>
    <s v="RBS-Regional 3"/>
    <d v="2026-10-12T10:49:41"/>
    <d v="2026-10-13T15:09:36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m/>
    <s v="PI"/>
    <s v="WATES"/>
    <s v="NO ADDON"/>
    <m/>
    <s v="Provisioning Issued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1"/>
  </r>
  <r>
    <n v="329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330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331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0"/>
  </r>
  <r>
    <n v="332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0"/>
  </r>
  <r>
    <n v="333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0"/>
  </r>
  <r>
    <n v="334"/>
    <n v="1002632730"/>
    <n v="3"/>
    <x v="2"/>
    <n v="4"/>
    <s v="YOGYAKARTA"/>
    <s v="GUNUNG KIDUL"/>
    <s v="WNS"/>
    <s v="REG"/>
    <s v="AO"/>
    <x v="0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0"/>
  </r>
  <r>
    <n v="335"/>
    <n v="1002628491"/>
    <n v="3"/>
    <x v="2"/>
    <n v="4"/>
    <s v="YOGYAKARTA"/>
    <s v="GUNUNG KIDUL"/>
    <s v="WNS"/>
    <s v="REG"/>
    <s v="AO"/>
    <x v="0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1"/>
  </r>
  <r>
    <n v="336"/>
    <n v="1002631176"/>
    <n v="3"/>
    <x v="2"/>
    <n v="4"/>
    <s v="YOGYAKARTA"/>
    <s v="SLEMAN"/>
    <s v="PKM"/>
    <s v="REG"/>
    <s v="AO"/>
    <x v="0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0"/>
  </r>
  <r>
    <n v="337"/>
    <n v="1002631470"/>
    <n v="3"/>
    <x v="2"/>
    <n v="4"/>
    <s v="YOGYAKARTA"/>
    <s v="SLEMAN"/>
    <s v="PKM"/>
    <s v="REG"/>
    <s v="AO"/>
    <x v="0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1"/>
  </r>
  <r>
    <n v="338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0"/>
  </r>
  <r>
    <n v="339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</r>
  <r>
    <n v="340"/>
    <n v="1002627612"/>
    <n v="3"/>
    <x v="2"/>
    <n v="4"/>
    <s v="YOGYAKARTA"/>
    <s v="SLEMAN"/>
    <s v="SMN"/>
    <s v="REG"/>
    <s v="AO"/>
    <x v="0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</r>
  <r>
    <n v="341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0"/>
  </r>
  <r>
    <n v="342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0"/>
  </r>
  <r>
    <n v="343"/>
    <n v="1002627614"/>
    <n v="3"/>
    <x v="2"/>
    <n v="4"/>
    <s v="YOGYAKARTA"/>
    <s v="SLEMAN"/>
    <s v="SMN"/>
    <s v="REG"/>
    <s v="AO"/>
    <x v="0"/>
    <s v="1P INET"/>
    <s v="MIA - INVALID SURVEY"/>
    <s v="RBS-Regional 3"/>
    <d v="2026-10-08T12:52:27"/>
    <d v="2026-10-14T11:41:32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SURVEY_NEW_MANJA"/>
    <s v="X"/>
    <s v="NO ADDON"/>
    <m/>
    <s v="MIE - INVALID SURVEY - Double Input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344"/>
    <n v="1002635406"/>
    <n v="3"/>
    <x v="2"/>
    <n v="4"/>
    <s v="YOGYAKARTA"/>
    <s v="INNER - YOGYA JATENG SELATAN"/>
    <s v="BBS"/>
    <s v="REG"/>
    <s v="AO"/>
    <x v="0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0"/>
  </r>
  <r>
    <n v="345"/>
    <n v="1002633012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1"/>
  </r>
  <r>
    <n v="346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0"/>
  </r>
  <r>
    <n v="347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0"/>
  </r>
  <r>
    <n v="348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0"/>
  </r>
  <r>
    <n v="349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0"/>
  </r>
  <r>
    <n v="350"/>
    <n v="1002634498"/>
    <n v="3"/>
    <x v="2"/>
    <n v="4"/>
    <s v="YOGYAKARTA"/>
    <s v="INNER - YOGYA JATENG SELATAN"/>
    <s v="KEN"/>
    <s v="REG"/>
    <s v="AO"/>
    <x v="0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0"/>
  </r>
  <r>
    <n v="351"/>
    <n v="1002634245"/>
    <n v="3"/>
    <x v="2"/>
    <n v="4"/>
    <s v="YOGYAKARTA"/>
    <s v="INNER - YOGYA JATENG SELATAN"/>
    <s v="KEN"/>
    <s v="REG"/>
    <s v="AO"/>
    <x v="0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0"/>
  </r>
  <r>
    <n v="352"/>
    <n v="100263097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</r>
  <r>
    <n v="353"/>
    <n v="1002630963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1"/>
  </r>
  <r>
    <n v="354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1"/>
  </r>
  <r>
    <n v="355"/>
    <n v="1002630984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10-10T14:19:40"/>
    <d v="2026-10-12T08:05:42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m/>
    <s v="PI"/>
    <s v="KENTUNGAN"/>
    <s v="NO ADDON"/>
    <m/>
    <s v="Provisioning Issued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1"/>
  </r>
  <r>
    <n v="356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1"/>
  </r>
  <r>
    <n v="357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0"/>
  </r>
  <r>
    <n v="358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0"/>
  </r>
  <r>
    <n v="359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0"/>
  </r>
  <r>
    <n v="360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0"/>
  </r>
  <r>
    <n v="361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0"/>
  </r>
  <r>
    <n v="362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0"/>
  </r>
  <r>
    <n v="363"/>
    <n v="1002633244"/>
    <n v="3"/>
    <x v="2"/>
    <n v="4"/>
    <s v="YOGYAKARTA"/>
    <s v="INNER - YOGYA JATENG SELATAN"/>
    <s v="KBU"/>
    <s v="REG"/>
    <s v="AO"/>
    <x v="0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0"/>
  </r>
  <r>
    <n v="364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1"/>
  </r>
  <r>
    <n v="365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1"/>
  </r>
  <r>
    <n v="366"/>
    <n v="1002634358"/>
    <n v="3"/>
    <x v="2"/>
    <n v="4"/>
    <s v="YOGYAKARTA"/>
    <s v="INNER - YOGYA JATENG SELATAN"/>
    <s v="KBU"/>
    <s v="REG"/>
    <s v="AO"/>
    <x v="0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1"/>
  </r>
  <r>
    <n v="367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0"/>
  </r>
  <r>
    <n v="368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0"/>
  </r>
  <r>
    <n v="369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</r>
  <r>
    <n v="370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0"/>
  </r>
  <r>
    <n v="371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0"/>
  </r>
  <r>
    <n v="372"/>
    <n v="1002627187"/>
    <n v="3"/>
    <x v="2"/>
    <n v="4"/>
    <s v="YOGYAKARTA"/>
    <s v="BANTUL"/>
    <s v="BTL"/>
    <s v="REG"/>
    <s v="AO"/>
    <x v="0"/>
    <m/>
    <s v="MIA - INVALID SURVEY"/>
    <s v="RBS-Regional 2"/>
    <d v="2026-10-08T09:19:29"/>
    <d v="2026-10-14T11:44:27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SURVEY_NEW_MANJA"/>
    <s v="X"/>
    <s v="NO ADDON"/>
    <m/>
    <s v="MIE - INVALID SURVEY - Bangunan/Perangkat Pelanggan Belum Siap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1"/>
  </r>
  <r>
    <n v="373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1"/>
  </r>
  <r>
    <n v="374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0"/>
  </r>
  <r>
    <n v="375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0"/>
  </r>
  <r>
    <n v="376"/>
    <n v="1002628835"/>
    <n v="3"/>
    <x v="2"/>
    <n v="4"/>
    <s v="YOGYAKARTA"/>
    <s v="SLEMAN"/>
    <s v="GOD"/>
    <s v="REG"/>
    <s v="AO"/>
    <x v="0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1"/>
  </r>
  <r>
    <n v="377"/>
    <n v="1002625534"/>
    <n v="3"/>
    <x v="2"/>
    <n v="4"/>
    <s v="YOGYAKARTA"/>
    <s v="SLEMAN"/>
    <s v="GOD"/>
    <s v="REG"/>
    <s v="AO"/>
    <x v="0"/>
    <m/>
    <s v="7 | OSS - PROVISIONING ISSUED"/>
    <s v="RBS-Regional 3"/>
    <d v="2026-10-07T10:03:06"/>
    <d v="2026-10-09T15:45:1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1"/>
  </r>
  <r>
    <n v="378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0"/>
  </r>
  <r>
    <n v="379"/>
    <n v="1002635421"/>
    <n v="3"/>
    <x v="2"/>
    <n v="4"/>
    <s v="YOGYAKARTA"/>
    <s v="INNER - YOGYA JATENG SELATAN"/>
    <s v="KGD"/>
    <s v="REG"/>
    <s v="AO"/>
    <x v="0"/>
    <s v="1P INET"/>
    <s v="8 | OSS - PONR"/>
    <s v="RBS-Regional 3"/>
    <d v="2026-10-13T15:25:35"/>
    <d v="2026-10-14T12:54:06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ACT_COM"/>
    <s v="KOTAGEDE"/>
    <s v="NO ADDON"/>
    <m/>
    <s v="PONR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m/>
    <m/>
    <m/>
    <e v="#NUM!"/>
    <e v="#NUM!"/>
    <x v="1"/>
  </r>
  <r>
    <n v="380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1"/>
  </r>
  <r>
    <n v="381"/>
    <n v="1002627319"/>
    <n v="3"/>
    <x v="2"/>
    <n v="4"/>
    <s v="YOGYAKARTA"/>
    <s v="INNER - YOGYA JATENG SELATAN"/>
    <s v="KGD"/>
    <s v="REG"/>
    <s v="AO"/>
    <x v="0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</r>
  <r>
    <n v="382"/>
    <n v="1002630666"/>
    <n v="3"/>
    <x v="2"/>
    <n v="4"/>
    <s v="YOGYAKARTA"/>
    <s v="INNER - YOGYA JATENG SELATAN"/>
    <s v="KGD"/>
    <s v="REG"/>
    <s v="AO"/>
    <x v="0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1"/>
  </r>
  <r>
    <n v="383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0"/>
  </r>
  <r>
    <n v="384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0"/>
  </r>
  <r>
    <n v="385"/>
    <n v="1002631148"/>
    <n v="3"/>
    <x v="2"/>
    <n v="4"/>
    <s v="YOGYAKARTA"/>
    <s v="INNER - YOGYA JATENG SELATAN"/>
    <s v="PGR"/>
    <s v="REG"/>
    <s v="AO"/>
    <x v="0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0"/>
  </r>
  <r>
    <n v="386"/>
    <n v="1002632278"/>
    <n v="3"/>
    <x v="2"/>
    <n v="4"/>
    <s v="YOGYAKARTA"/>
    <s v="INNER - YOGYA JATENG SELATAN"/>
    <s v="PGR"/>
    <s v="REG"/>
    <s v="AO"/>
    <x v="0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0"/>
  </r>
  <r>
    <n v="387"/>
    <n v="1002633738"/>
    <n v="3"/>
    <x v="2"/>
    <n v="4"/>
    <s v="YOGYAKARTA"/>
    <s v="INNER - YOGYA JATENG SELATAN"/>
    <s v="PGR"/>
    <s v="REG"/>
    <s v="AO"/>
    <x v="0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0"/>
  </r>
  <r>
    <n v="388"/>
    <n v="1002635089"/>
    <n v="3"/>
    <x v="2"/>
    <n v="4"/>
    <s v="YOGYAKARTA"/>
    <s v="INNER - YOGYA JATENG SELATAN"/>
    <s v="PGR"/>
    <s v="REG"/>
    <s v="AO"/>
    <x v="0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0"/>
  </r>
  <r>
    <n v="389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</r>
  <r>
    <n v="390"/>
    <n v="1002631919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1"/>
  </r>
  <r>
    <n v="391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1"/>
  </r>
  <r>
    <n v="392"/>
    <n v="1002619759"/>
    <n v="3"/>
    <x v="2"/>
    <n v="4"/>
    <s v="YOGYAKARTA"/>
    <s v="INNER - YOGYA JATENG SELATAN"/>
    <s v="PGR"/>
    <s v="REG"/>
    <s v="AO"/>
    <x v="0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1"/>
  </r>
  <r>
    <n v="393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0"/>
  </r>
  <r>
    <n v="394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0"/>
  </r>
  <r>
    <n v="395"/>
    <n v="1002635615"/>
    <n v="3"/>
    <x v="3"/>
    <n v="5"/>
    <s v="MADURA"/>
    <s v="BANGKALAN"/>
    <s v="ARB"/>
    <s v="REG"/>
    <s v="AO"/>
    <x v="0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0"/>
  </r>
  <r>
    <n v="396"/>
    <n v="1002622415"/>
    <n v="3"/>
    <x v="3"/>
    <n v="5"/>
    <s v="MADURA"/>
    <s v="BANGKALAN"/>
    <s v="ARB"/>
    <s v="REG"/>
    <s v="AO"/>
    <x v="0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1"/>
  </r>
  <r>
    <n v="397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0"/>
  </r>
  <r>
    <n v="398"/>
    <n v="1002625032"/>
    <n v="3"/>
    <x v="3"/>
    <n v="5"/>
    <s v="MADURA"/>
    <s v="BANGKALAN"/>
    <s v="BKL"/>
    <s v="REG"/>
    <s v="AO"/>
    <x v="0"/>
    <m/>
    <s v="MIA - INVALID SURVEY"/>
    <s v="RBS-Regional 3"/>
    <d v="2026-10-06T16:47:50"/>
    <d v="2026-10-08T09:44:05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1"/>
  </r>
  <r>
    <n v="399"/>
    <n v="1002632973"/>
    <n v="3"/>
    <x v="3"/>
    <n v="5"/>
    <s v="MADURA"/>
    <s v="BANGKALAN"/>
    <s v="BEA"/>
    <s v="REG"/>
    <s v="AO"/>
    <x v="0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0"/>
  </r>
  <r>
    <n v="400"/>
    <n v="1002621239"/>
    <n v="3"/>
    <x v="3"/>
    <n v="5"/>
    <s v="MADURA"/>
    <s v="BANGKALAN"/>
    <s v="BEA"/>
    <s v="REG"/>
    <s v="AO"/>
    <x v="0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1"/>
  </r>
  <r>
    <n v="401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0"/>
  </r>
  <r>
    <n v="402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0"/>
  </r>
  <r>
    <n v="403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0"/>
  </r>
  <r>
    <n v="404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1"/>
  </r>
  <r>
    <n v="405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0"/>
  </r>
  <r>
    <n v="406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1"/>
  </r>
  <r>
    <n v="407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0"/>
  </r>
  <r>
    <n v="408"/>
    <n v="1002634569"/>
    <n v="3"/>
    <x v="3"/>
    <n v="5"/>
    <s v="MADURA"/>
    <s v="BANGKALAN"/>
    <s v="SPG"/>
    <s v="REG"/>
    <s v="AO"/>
    <x v="0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1"/>
  </r>
  <r>
    <n v="409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0"/>
  </r>
  <r>
    <n v="410"/>
    <n v="1002633983"/>
    <n v="3"/>
    <x v="3"/>
    <n v="5"/>
    <s v="MADURA"/>
    <s v="BANGKALAN"/>
    <s v="KPP"/>
    <s v="REG"/>
    <s v="AO"/>
    <x v="0"/>
    <s v="1P INET"/>
    <s v="OSS - FALLOUT"/>
    <s v="RBS-Regional 3"/>
    <d v="2026-10-13T08:25:35"/>
    <d v="2026-10-14T12:43:56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FO_ASAP"/>
    <s v="X"/>
    <s v="NO ADDON"/>
    <m/>
    <s v="Provisioning Failed|ACTIVATION|INF009812219|MGR_PORT_NOT_FOUND:ServicePort Not Found / ONT Connectivity is Missing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m/>
    <m/>
    <m/>
    <e v="#NUM!"/>
    <e v="#NUM!"/>
    <x v="1"/>
  </r>
  <r>
    <n v="411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0"/>
  </r>
  <r>
    <n v="412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0"/>
  </r>
  <r>
    <n v="413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0"/>
  </r>
  <r>
    <n v="414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0"/>
  </r>
  <r>
    <n v="415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0"/>
  </r>
  <r>
    <n v="416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0"/>
  </r>
  <r>
    <n v="417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0"/>
  </r>
  <r>
    <n v="418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0"/>
  </r>
  <r>
    <n v="419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0"/>
  </r>
  <r>
    <n v="420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0"/>
  </r>
  <r>
    <n v="421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0"/>
  </r>
  <r>
    <n v="422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0"/>
  </r>
  <r>
    <n v="423"/>
    <n v="1002634477"/>
    <n v="3"/>
    <x v="3"/>
    <n v="5"/>
    <s v="MADURA"/>
    <s v="PAMEKASAN"/>
    <s v="PME"/>
    <s v="REG"/>
    <s v="AO"/>
    <x v="0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0"/>
  </r>
  <r>
    <n v="424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1"/>
  </r>
  <r>
    <n v="425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1"/>
  </r>
  <r>
    <n v="426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</r>
  <r>
    <n v="427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1"/>
  </r>
  <r>
    <n v="428"/>
    <n v="1002634253"/>
    <n v="3"/>
    <x v="3"/>
    <n v="5"/>
    <s v="MADURA"/>
    <s v="PAMEKASAN"/>
    <s v="PME"/>
    <s v="REG"/>
    <s v="AO"/>
    <x v="0"/>
    <s v="1P INET"/>
    <s v="8 | OSS - PONR"/>
    <s v="RBS-Regional 3"/>
    <d v="2026-10-13T09:46:35"/>
    <d v="2026-10-14T12:38:28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ACT_COM"/>
    <s v="PAMEKASAN"/>
    <s v="NETMONK"/>
    <m/>
    <s v="PONR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m/>
    <m/>
    <m/>
    <e v="#NUM!"/>
    <e v="#NUM!"/>
    <x v="1"/>
  </r>
  <r>
    <n v="429"/>
    <n v="1002635685"/>
    <n v="3"/>
    <x v="3"/>
    <n v="5"/>
    <s v="MADURA"/>
    <s v="PAMEKASAN"/>
    <s v="WRP"/>
    <s v="REG"/>
    <s v="AO"/>
    <x v="0"/>
    <s v="1P INET"/>
    <s v="MIE - SEND SURVEY"/>
    <s v="RBS-Regional 3"/>
    <d v="2026-10-13T16:43:35"/>
    <d v="2026-10-13T16:46:06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SURVEY_NEW_MANJA"/>
    <s v="X"/>
    <s v="NO ADDON"/>
    <m/>
    <s v="MIE - SEND SURVEY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m/>
    <m/>
    <m/>
    <e v="#NUM!"/>
    <e v="#NUM!"/>
    <x v="1"/>
  </r>
  <r>
    <n v="430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1"/>
  </r>
  <r>
    <n v="431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1"/>
  </r>
  <r>
    <n v="432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1"/>
  </r>
  <r>
    <n v="433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0"/>
  </r>
  <r>
    <n v="434"/>
    <n v="1002632985"/>
    <n v="3"/>
    <x v="3"/>
    <n v="5"/>
    <s v="MADURA"/>
    <s v="PAMEKASAN"/>
    <s v="PRG"/>
    <s v="REG"/>
    <s v="AO"/>
    <x v="0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0"/>
  </r>
  <r>
    <n v="435"/>
    <n v="1002631866"/>
    <n v="3"/>
    <x v="3"/>
    <n v="5"/>
    <s v="MADURA"/>
    <s v="PAMEKASAN"/>
    <s v="PRG"/>
    <s v="REG"/>
    <s v="AO"/>
    <x v="0"/>
    <s v="1P INET"/>
    <s v="OSS - FALLOUT"/>
    <s v="RBS-Regional 3"/>
    <d v="2026-10-12T07:16:39"/>
    <d v="2026-10-13T11:21:14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FO_WFM"/>
    <s v="X"/>
    <s v="NETMONK"/>
    <m/>
    <s v="Provisioning Failed|WFM|INF009793945|PDI_-7.102539999999999,113.8134121_KENDALA PELANGGAN DOUBLE INPUT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1"/>
  </r>
  <r>
    <n v="436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0"/>
  </r>
  <r>
    <n v="437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0"/>
  </r>
  <r>
    <n v="438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0"/>
  </r>
  <r>
    <n v="439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0"/>
  </r>
  <r>
    <n v="440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0"/>
  </r>
  <r>
    <n v="441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0"/>
  </r>
  <r>
    <n v="442"/>
    <n v="1002633772"/>
    <n v="3"/>
    <x v="3"/>
    <n v="5"/>
    <s v="MADURA"/>
    <s v="PAMEKASAN"/>
    <s v="SMP"/>
    <s v="REG"/>
    <s v="AO"/>
    <x v="0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</r>
  <r>
    <n v="443"/>
    <n v="1002635495"/>
    <n v="3"/>
    <x v="3"/>
    <n v="5"/>
    <s v="MADURA"/>
    <s v="PAMEKASAN"/>
    <s v="SMP"/>
    <s v="REG"/>
    <s v="AO"/>
    <x v="0"/>
    <s v="1P INET"/>
    <s v="8 | OSS - PONR"/>
    <s v="RBS-Regional 3"/>
    <d v="2026-10-13T15:44:39"/>
    <d v="2026-10-14T10:33:26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ACT_COM"/>
    <s v="X"/>
    <s v="NO ADDON"/>
    <m/>
    <s v="PONR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m/>
    <m/>
    <m/>
    <e v="#NUM!"/>
    <e v="#NUM!"/>
    <x v="1"/>
  </r>
  <r>
    <n v="444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1"/>
  </r>
  <r>
    <n v="445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0"/>
  </r>
  <r>
    <n v="446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0"/>
  </r>
  <r>
    <n v="447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0"/>
  </r>
  <r>
    <n v="448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</r>
  <r>
    <n v="449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0"/>
  </r>
  <r>
    <n v="450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1"/>
  </r>
  <r>
    <n v="451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0"/>
  </r>
  <r>
    <n v="452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0"/>
  </r>
  <r>
    <n v="453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0"/>
  </r>
  <r>
    <n v="454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1"/>
  </r>
  <r>
    <n v="455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0"/>
  </r>
  <r>
    <n v="456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0"/>
  </r>
  <r>
    <n v="457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0"/>
  </r>
  <r>
    <n v="458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0"/>
  </r>
  <r>
    <n v="459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1"/>
  </r>
  <r>
    <n v="460"/>
    <n v="1002635132"/>
    <n v="3"/>
    <x v="3"/>
    <n v="5"/>
    <s v="SBY UTARA"/>
    <s v="KENJERAN"/>
    <s v="KPS"/>
    <s v="REG"/>
    <s v="AO"/>
    <x v="0"/>
    <s v="1P INET"/>
    <s v="7 | OSS - PROVISIONING ISSUED"/>
    <s v="RBS-Regional 3"/>
    <d v="2026-10-13T13:59:35"/>
    <d v="2026-10-14T10:11:2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I"/>
    <s v="KAPASAN"/>
    <s v="NETMONK"/>
    <m/>
    <s v="Provisioning Issu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m/>
    <m/>
    <m/>
    <e v="#NUM!"/>
    <e v="#NUM!"/>
    <x v="1"/>
  </r>
  <r>
    <n v="461"/>
    <n v="1002635150"/>
    <n v="3"/>
    <x v="3"/>
    <n v="5"/>
    <s v="SBY UTARA"/>
    <s v="KENJERAN"/>
    <s v="KPS"/>
    <s v="REG"/>
    <s v="AO"/>
    <x v="0"/>
    <s v="1P INET"/>
    <s v="OSS - FALLOUT"/>
    <s v="RBS-Regional 3"/>
    <d v="2026-10-13T14:04:35"/>
    <d v="2026-10-14T12:46:56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FO_WFM"/>
    <s v="KAPASAN"/>
    <s v="NETMONK"/>
    <m/>
    <s v="Provisioning Failed|WFM|INF009812270|PDI_-7.2380396000000005,112.7491143_double input dengan SC 1002635132 pelanggan ternyata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1"/>
  </r>
  <r>
    <n v="462"/>
    <n v="1002635105"/>
    <n v="3"/>
    <x v="3"/>
    <n v="5"/>
    <s v="SBY UTARA"/>
    <s v="KENJERAN"/>
    <s v="KPS"/>
    <s v="REG"/>
    <s v="AO"/>
    <x v="0"/>
    <m/>
    <s v="MIE - SEND SURVEY"/>
    <s v="RBS-Regional 3"/>
    <d v="2026-10-13T13:55:31"/>
    <d v="2026-10-13T16:02:0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SURVEY_NEW_MANJA"/>
    <s v="KAPASAN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m/>
    <m/>
    <m/>
    <e v="#NUM!"/>
    <e v="#NUM!"/>
    <x v="1"/>
  </r>
  <r>
    <n v="463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1"/>
  </r>
  <r>
    <n v="464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0"/>
  </r>
  <r>
    <n v="465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0"/>
  </r>
  <r>
    <n v="466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0"/>
  </r>
  <r>
    <n v="467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</r>
  <r>
    <n v="468"/>
    <n v="1002629220"/>
    <n v="3"/>
    <x v="3"/>
    <n v="5"/>
    <s v="SBY SELATAN"/>
    <s v="KETINTANG"/>
    <s v="IJK"/>
    <s v="REG"/>
    <s v="AO"/>
    <x v="0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</r>
  <r>
    <n v="469"/>
    <n v="1002633465"/>
    <n v="3"/>
    <x v="3"/>
    <n v="5"/>
    <s v="SBY SELATAN"/>
    <s v="KETINTANG"/>
    <s v="IJK"/>
    <s v="REG"/>
    <s v="AO"/>
    <x v="0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0"/>
  </r>
  <r>
    <n v="470"/>
    <n v="1002628545"/>
    <n v="3"/>
    <x v="3"/>
    <n v="5"/>
    <s v="SBY SELATAN"/>
    <s v="KETINTANG"/>
    <s v="IJK"/>
    <s v="REG"/>
    <s v="AO"/>
    <x v="0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1"/>
  </r>
  <r>
    <n v="471"/>
    <n v="1002633689"/>
    <n v="3"/>
    <x v="3"/>
    <n v="5"/>
    <s v="SBY SELATAN"/>
    <s v="KETINTANG"/>
    <s v="IJK"/>
    <s v="REG"/>
    <s v="AO"/>
    <x v="0"/>
    <s v="1P INET"/>
    <s v="MIA - INVALID SURVEY"/>
    <s v="RBS-Regional 3"/>
    <d v="2026-10-12T16:53:39"/>
    <d v="2026-10-13T15:00:3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SURVEY_NEW_MANJA"/>
    <s v="WARU INJOKO"/>
    <s v="NO ADDON"/>
    <m/>
    <s v="MIE - INVALID SURVEY - Kendala Jalur/Rute Tarikan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1"/>
  </r>
  <r>
    <n v="472"/>
    <n v="1002633751"/>
    <n v="3"/>
    <x v="3"/>
    <n v="5"/>
    <s v="SBY SELATAN"/>
    <s v="KETINTANG"/>
    <s v="IJK"/>
    <s v="REG"/>
    <s v="AO"/>
    <x v="0"/>
    <m/>
    <s v="QC MIA - INVALID QUALITY CONTROL MIA"/>
    <s v="RBS-Regional 3"/>
    <d v="2026-10-12T17:34:33"/>
    <d v="2026-10-14T09:01:02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Foto Lokasi Instalasi Terlihat Sebagian - Uploadkan foto bangunan tampak depan lebih m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</r>
  <r>
    <n v="473"/>
    <n v="1002635155"/>
    <n v="3"/>
    <x v="3"/>
    <n v="5"/>
    <s v="SBY SELATAN"/>
    <s v="KETINTANG"/>
    <s v="IJK"/>
    <s v="REG"/>
    <s v="AO"/>
    <x v="0"/>
    <m/>
    <s v="MIE - SEND SURVEY"/>
    <s v="RBS-Regional 3"/>
    <d v="2026-10-13T14:10:40"/>
    <d v="2026-10-13T15:24:12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SURVEY_NEW_MANJA"/>
    <s v="WARU INJOK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m/>
    <m/>
    <m/>
    <e v="#NUM!"/>
    <e v="#NUM!"/>
    <x v="1"/>
  </r>
  <r>
    <n v="474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75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0"/>
  </r>
  <r>
    <n v="476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0"/>
  </r>
  <r>
    <n v="477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0"/>
  </r>
  <r>
    <n v="478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1"/>
  </r>
  <r>
    <n v="479"/>
    <n v="1002626289"/>
    <n v="3"/>
    <x v="3"/>
    <n v="5"/>
    <s v="SBY UTARA"/>
    <s v="TANDES"/>
    <s v="KNN"/>
    <s v="REG"/>
    <s v="AO"/>
    <x v="0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1"/>
  </r>
  <r>
    <n v="480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1"/>
  </r>
  <r>
    <n v="481"/>
    <n v="1002635446"/>
    <n v="3"/>
    <x v="3"/>
    <n v="5"/>
    <s v="SBY UTARA"/>
    <s v="TANDES"/>
    <s v="KNN"/>
    <s v="REG"/>
    <s v="AO"/>
    <x v="0"/>
    <s v="1P INET"/>
    <s v="MIE - SEND SURVEY"/>
    <s v="RBS-Regional 3"/>
    <d v="2026-10-13T15:31:40"/>
    <d v="2026-10-13T15:34:09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SURVEY_NEW_MANJA"/>
    <s v="KANDANGAN"/>
    <s v="NO ADDON"/>
    <m/>
    <s v="MIE - SEND SURVEY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m/>
    <m/>
    <m/>
    <e v="#NUM!"/>
    <e v="#NUM!"/>
    <x v="1"/>
  </r>
  <r>
    <n v="482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</r>
  <r>
    <n v="483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0"/>
  </r>
  <r>
    <n v="484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0"/>
  </r>
  <r>
    <n v="485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0"/>
  </r>
  <r>
    <n v="486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0"/>
  </r>
  <r>
    <n v="487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0"/>
  </r>
  <r>
    <n v="488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1"/>
  </r>
  <r>
    <n v="489"/>
    <n v="1002625196"/>
    <n v="3"/>
    <x v="3"/>
    <n v="5"/>
    <s v="SBY UTARA"/>
    <s v="TANDES"/>
    <s v="LKI"/>
    <s v="REG"/>
    <s v="AO"/>
    <x v="0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</r>
  <r>
    <n v="490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1"/>
  </r>
  <r>
    <n v="491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0"/>
  </r>
  <r>
    <n v="492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0"/>
  </r>
  <r>
    <n v="493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0"/>
  </r>
  <r>
    <n v="494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1"/>
  </r>
  <r>
    <n v="495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1"/>
  </r>
  <r>
    <n v="496"/>
    <n v="1002632692"/>
    <n v="3"/>
    <x v="3"/>
    <n v="5"/>
    <s v="SBY UTARA"/>
    <s v="TANDES"/>
    <s v="TNS"/>
    <s v="REG"/>
    <s v="AO"/>
    <x v="0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1"/>
  </r>
  <r>
    <n v="497"/>
    <n v="1002634941"/>
    <n v="3"/>
    <x v="3"/>
    <n v="5"/>
    <s v="SBY UTARA"/>
    <s v="TANDES"/>
    <s v="TNS"/>
    <s v="REG"/>
    <s v="AO"/>
    <x v="0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1"/>
  </r>
  <r>
    <n v="498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0"/>
  </r>
  <r>
    <n v="499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0"/>
  </r>
  <r>
    <n v="500"/>
    <n v="1002631920"/>
    <n v="3"/>
    <x v="3"/>
    <n v="5"/>
    <s v="SBY SELATAN"/>
    <s v="TANDES"/>
    <s v="DMO"/>
    <s v="REG"/>
    <s v="AO"/>
    <x v="0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0"/>
  </r>
  <r>
    <n v="501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1"/>
  </r>
  <r>
    <n v="502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0"/>
  </r>
  <r>
    <n v="503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0"/>
  </r>
  <r>
    <n v="504"/>
    <n v="1002630920"/>
    <n v="3"/>
    <x v="3"/>
    <n v="5"/>
    <s v="SBY UTARA"/>
    <s v="TANDES"/>
    <s v="KLN"/>
    <s v="REG"/>
    <s v="AO"/>
    <x v="0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0"/>
  </r>
  <r>
    <n v="505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1"/>
  </r>
  <r>
    <n v="506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1"/>
  </r>
  <r>
    <n v="507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1"/>
  </r>
  <r>
    <n v="508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1"/>
  </r>
  <r>
    <n v="509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0"/>
  </r>
  <r>
    <n v="510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0"/>
  </r>
  <r>
    <n v="511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512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0"/>
  </r>
  <r>
    <n v="513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0"/>
  </r>
  <r>
    <n v="514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0"/>
  </r>
  <r>
    <n v="515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0"/>
  </r>
  <r>
    <n v="516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1"/>
  </r>
  <r>
    <n v="517"/>
    <n v="1002625298"/>
    <n v="3"/>
    <x v="3"/>
    <n v="5"/>
    <s v="SBY UTARA"/>
    <s v="MANYAR"/>
    <s v="MGO"/>
    <s v="REG"/>
    <s v="AO"/>
    <x v="0"/>
    <m/>
    <s v="MIA - INVALID SURVEY"/>
    <s v="RBS-Regional 3"/>
    <d v="2026-10-07T08:33:01"/>
    <d v="2026-10-09T20:37:32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1"/>
  </r>
  <r>
    <n v="518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1"/>
  </r>
  <r>
    <n v="519"/>
    <n v="1002631448"/>
    <n v="3"/>
    <x v="3"/>
    <n v="5"/>
    <s v="SBY UTARA"/>
    <s v="MANYAR"/>
    <s v="MGO"/>
    <s v="REG"/>
    <s v="AO"/>
    <x v="0"/>
    <s v="1P INET"/>
    <s v="MIA - INVALID SURVEY"/>
    <s v="RBS-Regional 3"/>
    <d v="2026-10-11T10:07:35"/>
    <d v="2026-10-13T08:36:4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INVALID SURVEY - Kendala Jalur/Rute Tarikan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1"/>
  </r>
  <r>
    <n v="520"/>
    <n v="1002634167"/>
    <n v="3"/>
    <x v="3"/>
    <n v="5"/>
    <s v="SBY UTARA"/>
    <s v="MANYAR"/>
    <s v="MGO"/>
    <s v="REG"/>
    <s v="AO"/>
    <x v="0"/>
    <m/>
    <s v="QC MIA - INVALID QUALITY CONTROL MIA"/>
    <s v="RBS-Regional 3"/>
    <d v="2026-10-13T09:29:03"/>
    <d v="2026-10-13T18:35:52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ingin konfirmasi nama usaha terdaftar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521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0"/>
  </r>
  <r>
    <n v="522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0"/>
  </r>
  <r>
    <n v="523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</r>
  <r>
    <n v="524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</r>
  <r>
    <n v="525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1"/>
  </r>
  <r>
    <n v="526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</r>
  <r>
    <n v="527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0"/>
  </r>
  <r>
    <n v="528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0"/>
  </r>
  <r>
    <n v="529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0"/>
  </r>
  <r>
    <n v="530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</r>
  <r>
    <n v="531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0"/>
  </r>
  <r>
    <n v="532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</r>
  <r>
    <n v="533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</r>
  <r>
    <n v="534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0"/>
  </r>
  <r>
    <n v="535"/>
    <n v="1002634907"/>
    <n v="3"/>
    <x v="3"/>
    <n v="5"/>
    <s v="SBY SELATAN"/>
    <s v="MANYAR"/>
    <s v="MYR"/>
    <s v="REG"/>
    <s v="AO"/>
    <x v="0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0"/>
  </r>
  <r>
    <n v="536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1"/>
  </r>
  <r>
    <n v="537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0"/>
  </r>
  <r>
    <n v="538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0"/>
  </r>
  <r>
    <n v="539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0"/>
  </r>
  <r>
    <n v="540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1"/>
  </r>
  <r>
    <n v="541"/>
    <n v="1002634538"/>
    <n v="3"/>
    <x v="3"/>
    <n v="5"/>
    <s v="SBY SELATAN"/>
    <s v="KETINTANG"/>
    <s v="RKT"/>
    <s v="REG"/>
    <s v="AO"/>
    <x v="0"/>
    <s v="1P INET"/>
    <s v="8 | OSS - PONR"/>
    <s v="RBS-Regional 3"/>
    <d v="2026-10-13T10:47:35"/>
    <d v="2026-10-14T11:35:31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ACT_COM"/>
    <s v="RUNGKUT"/>
    <s v="NO ADDON"/>
    <m/>
    <s v="PONR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m/>
    <m/>
    <m/>
    <e v="#NUM!"/>
    <e v="#NUM!"/>
    <x v="1"/>
  </r>
  <r>
    <n v="542"/>
    <n v="1002634046"/>
    <n v="3"/>
    <x v="3"/>
    <n v="5"/>
    <s v="SBY SELATAN"/>
    <s v="KETINTANG"/>
    <s v="RKT"/>
    <s v="REG"/>
    <s v="AO"/>
    <x v="0"/>
    <s v="1P INET"/>
    <s v="MIA - INVALID SURVEY"/>
    <s v="RBS-Regional 3"/>
    <d v="2026-10-13T08:52:34"/>
    <d v="2026-10-13T17:56:24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SURVEY_NEW_MANJA"/>
    <s v="RUNGKUT"/>
    <s v="NO ADDON"/>
    <m/>
    <s v="MIE - INVALID SURVEY - Kendala Jalur/Rute Tarikan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m/>
    <m/>
    <m/>
    <e v="#NUM!"/>
    <e v="#NUM!"/>
    <x v="1"/>
  </r>
  <r>
    <n v="543"/>
    <n v="1002635560"/>
    <n v="3"/>
    <x v="4"/>
    <n v="4"/>
    <s v="SOLO"/>
    <s v="BOYOLALI"/>
    <s v="BYL"/>
    <s v="REG"/>
    <s v="AO"/>
    <x v="0"/>
    <m/>
    <s v="7 | OSS - PROVISIONING ISSUED"/>
    <s v="RBS-Regional 3"/>
    <d v="2026-10-13T16:07:06"/>
    <d v="2026-10-13T16:14:37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m/>
    <s v="PI"/>
    <s v="BOYOLALI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1"/>
  </r>
  <r>
    <n v="544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0"/>
  </r>
  <r>
    <n v="545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0"/>
  </r>
  <r>
    <n v="546"/>
    <n v="1002633687"/>
    <n v="3"/>
    <x v="4"/>
    <n v="4"/>
    <s v="SOLO"/>
    <s v="KLATEN"/>
    <s v="DLG"/>
    <s v="REG"/>
    <s v="AO"/>
    <x v="0"/>
    <s v="1P INET"/>
    <s v="7 | OSS - PROVISIONING ISSUED"/>
    <s v="RBS-Regional 3"/>
    <d v="2026-10-12T16:52:40"/>
    <d v="2026-10-13T15:31:34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I"/>
    <s v="DELANGGU"/>
    <s v="NO ADDON"/>
    <m/>
    <s v="Provisioning Issu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m/>
    <m/>
    <m/>
    <e v="#NUM!"/>
    <e v="#NUM!"/>
    <x v="1"/>
  </r>
  <r>
    <n v="547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0"/>
  </r>
  <r>
    <n v="548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0"/>
  </r>
  <r>
    <n v="549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0"/>
  </r>
  <r>
    <n v="550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0"/>
  </r>
  <r>
    <n v="551"/>
    <n v="1002635581"/>
    <n v="3"/>
    <x v="4"/>
    <n v="4"/>
    <s v="SOLO"/>
    <s v="KLATEN"/>
    <s v="PEN"/>
    <s v="REG"/>
    <s v="AO"/>
    <x v="0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0"/>
  </r>
  <r>
    <n v="552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0"/>
  </r>
  <r>
    <n v="553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0"/>
  </r>
  <r>
    <n v="554"/>
    <n v="1002634896"/>
    <n v="3"/>
    <x v="4"/>
    <n v="4"/>
    <s v="SOLO"/>
    <s v="INNER - SOLO JATENG TIMUR"/>
    <s v="KTO"/>
    <s v="REG"/>
    <s v="AO"/>
    <x v="0"/>
    <s v="1P INET"/>
    <s v="7 | OSS - PROVISIONING ISSUED"/>
    <s v="RBS-Regional 3"/>
    <d v="2026-10-13T12:47:35"/>
    <d v="2026-10-14T11:13:15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I"/>
    <s v="SOLO KARTOSURO"/>
    <s v="NO ADDON"/>
    <m/>
    <s v="Provisioning Issued"/>
    <s v="HSI Bisnis Promo Hari Pelanggan Nasional PSB 70% - 50 Mbps"/>
    <s v="INDIBIZ"/>
    <m/>
    <m/>
    <d v="2026-10-14T11:00:00"/>
    <s v="2026-10-14 11:00:00 | Manja : 14 Okt 2026 Jam : Pagi (08.00) Note : Hubungi pelanggan terlebih dahulu"/>
    <m/>
    <m/>
    <m/>
    <e v="#NUM!"/>
    <e v="#NUM!"/>
    <x v="1"/>
  </r>
  <r>
    <n v="555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0"/>
  </r>
  <r>
    <n v="556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0"/>
  </r>
  <r>
    <n v="557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</r>
  <r>
    <n v="558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</r>
  <r>
    <n v="559"/>
    <n v="1002635436"/>
    <n v="3"/>
    <x v="4"/>
    <n v="4"/>
    <s v="SOLO"/>
    <s v="INNER - SOLO JATENG TIMUR"/>
    <s v="SKH"/>
    <s v="REG"/>
    <s v="AO"/>
    <x v="0"/>
    <s v="1P INET"/>
    <s v="MIE - SEND SURVEY"/>
    <s v="RBS-Regional 3"/>
    <d v="2026-10-13T15:29:35"/>
    <d v="2026-10-13T15:32:06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SURVEY_NEW_MANJA"/>
    <s v="SUKOHARJO"/>
    <s v="NO ADDON"/>
    <m/>
    <s v="MIE - SEND SURVEY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m/>
    <m/>
    <m/>
    <e v="#NUM!"/>
    <e v="#NUM!"/>
    <x v="1"/>
  </r>
  <r>
    <n v="560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0"/>
  </r>
  <r>
    <n v="561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0"/>
  </r>
  <r>
    <n v="562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1"/>
  </r>
  <r>
    <n v="563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1"/>
  </r>
  <r>
    <n v="564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0"/>
  </r>
  <r>
    <n v="565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66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1"/>
  </r>
  <r>
    <n v="567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0"/>
  </r>
  <r>
    <n v="568"/>
    <n v="1002631671"/>
    <n v="3"/>
    <x v="4"/>
    <n v="4"/>
    <s v="KUDUS"/>
    <s v="BLORA"/>
    <s v="NGA"/>
    <s v="REG"/>
    <s v="AO"/>
    <x v="0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1"/>
  </r>
  <r>
    <n v="569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0"/>
  </r>
  <r>
    <n v="570"/>
    <n v="1002633968"/>
    <n v="3"/>
    <x v="4"/>
    <n v="4"/>
    <s v="KUDUS"/>
    <s v="BLORA"/>
    <s v="RDB"/>
    <s v="REG"/>
    <s v="AO"/>
    <x v="0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</r>
  <r>
    <n v="571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0"/>
  </r>
  <r>
    <n v="572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0"/>
  </r>
  <r>
    <n v="573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1"/>
  </r>
  <r>
    <n v="574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0"/>
  </r>
  <r>
    <n v="575"/>
    <n v="1002634851"/>
    <n v="3"/>
    <x v="4"/>
    <n v="4"/>
    <s v="KUDUS"/>
    <s v="PURWODADI"/>
    <s v="GBU"/>
    <s v="REG"/>
    <s v="AO"/>
    <x v="0"/>
    <s v="1P INET"/>
    <s v="7 | OSS - PROVISIONING ISSUED"/>
    <s v="RBS-Regional 3"/>
    <d v="2026-10-13T12:17:35"/>
    <d v="2026-10-14T11:13:36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I"/>
    <s v="GUBUG"/>
    <s v="NO ADDON"/>
    <m/>
    <s v="Provisioning Issu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1"/>
  </r>
  <r>
    <n v="576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0"/>
  </r>
  <r>
    <n v="577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0"/>
  </r>
  <r>
    <n v="578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0"/>
  </r>
  <r>
    <n v="579"/>
    <n v="1002630874"/>
    <n v="3"/>
    <x v="4"/>
    <n v="4"/>
    <s v="KUDUS"/>
    <s v="PURWODADI"/>
    <s v="PWB"/>
    <s v="REG"/>
    <s v="AO"/>
    <x v="0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</r>
  <r>
    <n v="580"/>
    <n v="1002632986"/>
    <n v="3"/>
    <x v="4"/>
    <n v="4"/>
    <s v="KUDUS"/>
    <s v="PURWODADI"/>
    <s v="PWB"/>
    <s v="REG"/>
    <s v="AO"/>
    <x v="0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0"/>
  </r>
  <r>
    <n v="581"/>
    <n v="1002632302"/>
    <n v="3"/>
    <x v="4"/>
    <n v="4"/>
    <s v="KUDUS"/>
    <s v="PURWODADI"/>
    <s v="PWB"/>
    <s v="REG"/>
    <s v="AO"/>
    <x v="0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</r>
  <r>
    <n v="582"/>
    <n v="1002634710"/>
    <n v="3"/>
    <x v="4"/>
    <n v="4"/>
    <s v="KUDUS"/>
    <s v="PURWODADI"/>
    <s v="PWB"/>
    <s v="REG"/>
    <s v="AO"/>
    <x v="0"/>
    <s v="1P INET"/>
    <s v="7 | OSS - PROVISIONING ISSUED"/>
    <s v="RBS-Regional 3"/>
    <d v="2026-10-13T11:22:35"/>
    <d v="2026-10-14T08:15:07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m/>
    <s v="PI"/>
    <s v="X"/>
    <s v="NO ADDON"/>
    <m/>
    <s v="Provisioning Issu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1"/>
  </r>
  <r>
    <n v="583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584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0"/>
  </r>
  <r>
    <n v="585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0"/>
  </r>
  <r>
    <n v="586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0"/>
  </r>
  <r>
    <n v="587"/>
    <n v="1002631672"/>
    <n v="3"/>
    <x v="4"/>
    <n v="4"/>
    <s v="SOLO"/>
    <s v="SRAGEN"/>
    <s v="KAR"/>
    <s v="REG"/>
    <s v="AO"/>
    <x v="0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0"/>
  </r>
  <r>
    <n v="588"/>
    <n v="1002635437"/>
    <n v="3"/>
    <x v="4"/>
    <n v="4"/>
    <s v="SOLO"/>
    <s v="SRAGEN"/>
    <s v="KAR"/>
    <s v="REG"/>
    <s v="AO"/>
    <x v="0"/>
    <m/>
    <s v="MYCX - SEND OPEN PAPERLESS"/>
    <s v="RBS-Regional 3"/>
    <d v="2026-10-13T15:31:11"/>
    <d v="2026-10-13T15:34:06"/>
    <n v="69409559"/>
    <m/>
    <n v="142567105885"/>
    <s v="CV Sentral Profit Bersama"/>
    <s v="ODP-KAR-FY/053"/>
    <m/>
    <m/>
    <m/>
    <m/>
    <n v="110.95192"/>
    <n v="-7.6332810000000002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m/>
    <m/>
    <m/>
    <s v="13-10-2026 15:39:51"/>
    <m/>
    <m/>
    <s v="INPROGRESS_SC"/>
    <s v="KARANGANYAR SOLO"/>
    <s v="NO ADDON"/>
    <m/>
    <s v="SEND PAPERLESS OPE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589"/>
    <n v="1002627119"/>
    <n v="3"/>
    <x v="4"/>
    <n v="4"/>
    <s v="SOLO"/>
    <s v="INNER - SOLO JATENG TIMUR"/>
    <s v="SOP"/>
    <s v="REG"/>
    <s v="AO"/>
    <x v="0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0"/>
  </r>
  <r>
    <n v="590"/>
    <n v="1002624473"/>
    <n v="3"/>
    <x v="4"/>
    <n v="4"/>
    <s v="SOLO"/>
    <s v="INNER - SOLO JATENG TIMUR"/>
    <s v="SOP"/>
    <s v="REG"/>
    <s v="AO"/>
    <x v="0"/>
    <m/>
    <s v="QC MIA - INVALID QUALITY CONTROL MIA"/>
    <s v="RBS-Regional 3"/>
    <d v="2026-10-06T14:03:49"/>
    <d v="2026-10-14T12:35:30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upload foto lokasi sesuai nama usaha terdafta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591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0"/>
  </r>
  <r>
    <n v="592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0"/>
  </r>
  <r>
    <n v="593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0"/>
  </r>
  <r>
    <n v="594"/>
    <n v="1002634631"/>
    <n v="3"/>
    <x v="4"/>
    <n v="4"/>
    <s v="SOLO"/>
    <s v="INNER - SOLO JATENG TIMUR"/>
    <s v="GLD"/>
    <s v="REG"/>
    <s v="AO"/>
    <x v="0"/>
    <m/>
    <s v="8 | OSS - PONR"/>
    <s v="RBS-Regional 3"/>
    <d v="2026-10-13T11:09:31"/>
    <d v="2026-10-14T11:37:25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m/>
    <m/>
    <m/>
    <e v="#NUM!"/>
    <e v="#NUM!"/>
    <x v="1"/>
  </r>
  <r>
    <n v="595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0"/>
  </r>
  <r>
    <n v="596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597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0"/>
  </r>
  <r>
    <n v="598"/>
    <n v="1002624187"/>
    <n v="3"/>
    <x v="4"/>
    <n v="4"/>
    <s v="SOLO"/>
    <s v="INNER - SOLO JATENG TIMUR"/>
    <s v="KRT"/>
    <s v="REG"/>
    <s v="AO"/>
    <x v="0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</r>
  <r>
    <n v="599"/>
    <n v="1002632982"/>
    <n v="3"/>
    <x v="4"/>
    <n v="4"/>
    <s v="SOLO"/>
    <s v="INNER - SOLO JATENG TIMUR"/>
    <s v="KRT"/>
    <s v="REG"/>
    <s v="AO"/>
    <x v="0"/>
    <m/>
    <s v="7 | OSS - PROVISIONING ISSUED"/>
    <s v="RBS-Regional 3"/>
    <d v="2026-10-12T13:45:35"/>
    <d v="2026-10-13T11:39:5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1"/>
  </r>
  <r>
    <n v="600"/>
    <n v="1002633071"/>
    <n v="3"/>
    <x v="4"/>
    <n v="4"/>
    <s v="SOLO"/>
    <s v="INNER - SOLO JATENG TIMUR"/>
    <s v="KRT"/>
    <s v="REG"/>
    <s v="AO"/>
    <x v="0"/>
    <m/>
    <s v="7 | OSS - PROVISIONING ISSUED"/>
    <s v="RBS-Regional 3"/>
    <d v="2026-10-12T14:06:21"/>
    <d v="2026-10-13T15:30:26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I"/>
    <s v="X"/>
    <s v="NO ADDON"/>
    <m/>
    <s v="Provisioning Issu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1"/>
  </r>
  <r>
    <n v="601"/>
    <n v="1002633052"/>
    <n v="3"/>
    <x v="4"/>
    <n v="4"/>
    <s v="SOLO"/>
    <s v="INNER - SOLO JATENG TIMUR"/>
    <s v="KRT"/>
    <s v="REG"/>
    <s v="AO"/>
    <x v="0"/>
    <m/>
    <s v="7 | OSS - PROVISIONING ISSUED"/>
    <s v="RBS-Regional 3"/>
    <d v="2026-10-12T13:59:35"/>
    <d v="2026-10-13T15:25:18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m/>
    <m/>
    <m/>
    <e v="#NUM!"/>
    <e v="#NUM!"/>
    <x v="1"/>
  </r>
  <r>
    <n v="602"/>
    <n v="1002633976"/>
    <n v="3"/>
    <x v="4"/>
    <n v="4"/>
    <s v="SOLO"/>
    <s v="INNER - SOLO JATENG TIMUR"/>
    <s v="KRT"/>
    <s v="REG"/>
    <s v="AO"/>
    <x v="0"/>
    <s v="1P INET"/>
    <s v="7 | OSS - PROVISIONING ISSUED"/>
    <s v="RBS-Regional 3"/>
    <d v="2026-10-13T08:22:34"/>
    <d v="2026-10-14T08:06:14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I"/>
    <s v="X"/>
    <s v="NO ADDON"/>
    <m/>
    <s v="Provisioning Issu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m/>
    <m/>
    <m/>
    <e v="#NUM!"/>
    <e v="#NUM!"/>
    <x v="1"/>
  </r>
  <r>
    <n v="603"/>
    <n v="1002624136"/>
    <n v="3"/>
    <x v="4"/>
    <n v="4"/>
    <s v="SOLO"/>
    <s v="INNER - SOLO JATENG TIMUR"/>
    <s v="KRT"/>
    <s v="REG"/>
    <s v="AO"/>
    <x v="0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1"/>
  </r>
  <r>
    <n v="604"/>
    <n v="1002635147"/>
    <n v="3"/>
    <x v="4"/>
    <n v="4"/>
    <s v="SOLO"/>
    <s v="INNER - SOLO JATENG TIMUR"/>
    <s v="KRT"/>
    <s v="REG"/>
    <s v="AO"/>
    <x v="0"/>
    <m/>
    <s v="MYCX - SEND OPEN PAPERLESS"/>
    <s v="RBS-Regional 3"/>
    <d v="2026-10-13T14:04:06"/>
    <d v="2026-10-13T14:06:20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INPROGRESS_SC"/>
    <s v="X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</r>
  <r>
    <n v="605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1"/>
  </r>
  <r>
    <n v="606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0"/>
  </r>
  <r>
    <n v="607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0"/>
  </r>
  <r>
    <n v="608"/>
    <n v="1002633339"/>
    <n v="3"/>
    <x v="4"/>
    <n v="4"/>
    <s v="SOLO"/>
    <s v="INNER - SOLO JATENG TIMUR"/>
    <s v="MSO"/>
    <s v="REG"/>
    <s v="AO"/>
    <x v="0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0"/>
  </r>
  <r>
    <n v="609"/>
    <n v="1002633488"/>
    <n v="3"/>
    <x v="4"/>
    <n v="4"/>
    <s v="SOLO"/>
    <s v="INNER - SOLO JATENG TIMUR"/>
    <s v="MSO"/>
    <s v="REG"/>
    <s v="AO"/>
    <x v="0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0"/>
  </r>
  <r>
    <n v="610"/>
    <n v="1002633215"/>
    <n v="3"/>
    <x v="4"/>
    <n v="4"/>
    <s v="SOLO"/>
    <s v="INNER - SOLO JATENG TIMUR"/>
    <s v="MSO"/>
    <s v="REG"/>
    <s v="AO"/>
    <x v="0"/>
    <m/>
    <s v="7 | OSS - PROVISIONING ISSUED"/>
    <s v="RBS-Regional 2"/>
    <d v="2026-10-12T14:48:11"/>
    <d v="2026-10-13T15:19:16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I"/>
    <s v="SOLO PALUR"/>
    <s v="NO ADDON"/>
    <m/>
    <s v="Provisioning Issu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m/>
    <m/>
    <m/>
    <e v="#NUM!"/>
    <e v="#NUM!"/>
    <x v="1"/>
  </r>
  <r>
    <n v="611"/>
    <n v="1002632051"/>
    <n v="3"/>
    <x v="4"/>
    <n v="4"/>
    <s v="SOLO"/>
    <s v="INNER - SOLO JATENG TIMUR"/>
    <s v="MSO"/>
    <s v="REG"/>
    <s v="AO"/>
    <x v="0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</r>
  <r>
    <n v="612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</r>
  <r>
    <n v="613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0"/>
  </r>
  <r>
    <n v="614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</r>
  <r>
    <n v="615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0"/>
  </r>
  <r>
    <n v="616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1"/>
  </r>
  <r>
    <n v="617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618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0"/>
  </r>
  <r>
    <n v="619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0"/>
  </r>
  <r>
    <n v="620"/>
    <n v="1002632010"/>
    <n v="3"/>
    <x v="4"/>
    <n v="4"/>
    <s v="SOLO"/>
    <s v="WONOGIRI"/>
    <s v="WNG"/>
    <s v="REG"/>
    <s v="AO"/>
    <x v="0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621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622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0"/>
  </r>
  <r>
    <n v="623"/>
    <n v="1002635006"/>
    <n v="3"/>
    <x v="5"/>
    <n v="5"/>
    <s v="SIDOARJO"/>
    <s v="JOMBANG"/>
    <s v="JOM"/>
    <s v="REG"/>
    <s v="AO"/>
    <x v="0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0"/>
  </r>
  <r>
    <n v="624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</r>
  <r>
    <n v="625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0"/>
  </r>
  <r>
    <n v="626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0"/>
  </r>
  <r>
    <n v="627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0"/>
  </r>
  <r>
    <n v="628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</r>
  <r>
    <n v="629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</r>
  <r>
    <n v="630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0"/>
  </r>
  <r>
    <n v="631"/>
    <n v="1002634266"/>
    <n v="3"/>
    <x v="5"/>
    <n v="5"/>
    <s v="SIDOARJO"/>
    <s v="JOMBANG"/>
    <s v="MOJ"/>
    <s v="REG"/>
    <s v="AO"/>
    <x v="0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0"/>
  </r>
  <r>
    <n v="632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</r>
  <r>
    <n v="633"/>
    <n v="1002635838"/>
    <n v="3"/>
    <x v="5"/>
    <n v="5"/>
    <s v="SIDOARJO"/>
    <s v="JOMBANG"/>
    <s v="MOJ"/>
    <s v="REG"/>
    <s v="AO"/>
    <x v="0"/>
    <m/>
    <s v="MIE - SEND SURVEY"/>
    <s v="RBS-Regional 3"/>
    <d v="2026-10-13T18:35:00"/>
    <d v="2026-10-13T19:20:01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SURVEY_NEW_MANJA"/>
    <s v="JOMBANG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m/>
    <m/>
    <m/>
    <e v="#NUM!"/>
    <e v="#NUM!"/>
    <x v="1"/>
  </r>
  <r>
    <n v="634"/>
    <n v="1002635845"/>
    <n v="3"/>
    <x v="5"/>
    <n v="5"/>
    <s v="SIDOARJO"/>
    <s v="JOMBANG"/>
    <s v="MOJ"/>
    <s v="REG"/>
    <s v="AO"/>
    <x v="0"/>
    <m/>
    <s v="MIE - SEND SURVEY"/>
    <s v="RBS-Regional 3"/>
    <d v="2026-10-13T18:41:36"/>
    <d v="2026-10-13T19:30:07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SURVEY_NEW_MANJA"/>
    <s v="JOMBANG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m/>
    <m/>
    <m/>
    <e v="#NUM!"/>
    <e v="#NUM!"/>
    <x v="1"/>
  </r>
  <r>
    <n v="635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0"/>
  </r>
  <r>
    <n v="636"/>
    <n v="1002632672"/>
    <n v="3"/>
    <x v="5"/>
    <n v="5"/>
    <s v="SIDOARJO"/>
    <s v="JOMBANG"/>
    <s v="NRJ"/>
    <s v="REG"/>
    <s v="AO"/>
    <x v="0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0"/>
  </r>
  <r>
    <n v="637"/>
    <n v="1002625962"/>
    <n v="3"/>
    <x v="5"/>
    <n v="5"/>
    <s v="SIDOARJO"/>
    <s v="JOMBANG"/>
    <s v="NRJ"/>
    <s v="REG"/>
    <s v="AO"/>
    <x v="0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1"/>
  </r>
  <r>
    <n v="638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0"/>
  </r>
  <r>
    <n v="639"/>
    <n v="1002632893"/>
    <n v="3"/>
    <x v="5"/>
    <n v="5"/>
    <s v="SIDOARJO"/>
    <s v="JOMBANG"/>
    <s v="POS"/>
    <s v="REG"/>
    <s v="AO"/>
    <x v="0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0"/>
  </r>
  <r>
    <n v="640"/>
    <n v="1002633296"/>
    <n v="3"/>
    <x v="5"/>
    <n v="5"/>
    <s v="SIDOARJO"/>
    <s v="MOJOKERTO"/>
    <s v="DLA"/>
    <s v="REG"/>
    <s v="AO"/>
    <x v="0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0"/>
  </r>
  <r>
    <n v="641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0"/>
  </r>
  <r>
    <n v="642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0"/>
  </r>
  <r>
    <n v="643"/>
    <n v="1002632263"/>
    <n v="3"/>
    <x v="5"/>
    <n v="5"/>
    <s v="SIDOARJO"/>
    <s v="MOJOKERTO"/>
    <s v="MJS"/>
    <s v="REG"/>
    <s v="AO"/>
    <x v="0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0"/>
  </r>
  <r>
    <n v="644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1"/>
  </r>
  <r>
    <n v="645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0"/>
  </r>
  <r>
    <n v="646"/>
    <n v="1002634919"/>
    <n v="3"/>
    <x v="5"/>
    <n v="5"/>
    <s v="SIDOARJO"/>
    <s v="MOJOKERTO"/>
    <s v="NGI"/>
    <s v="REG"/>
    <s v="AO"/>
    <x v="0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0"/>
  </r>
  <r>
    <n v="647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0"/>
  </r>
  <r>
    <n v="648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0"/>
  </r>
  <r>
    <n v="649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0"/>
  </r>
  <r>
    <n v="650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0"/>
  </r>
  <r>
    <n v="651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0"/>
  </r>
  <r>
    <n v="652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0"/>
  </r>
  <r>
    <n v="653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0"/>
  </r>
  <r>
    <n v="654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0"/>
  </r>
  <r>
    <n v="655"/>
    <n v="1002629170"/>
    <n v="3"/>
    <x v="5"/>
    <n v="5"/>
    <s v="SIDOARJO"/>
    <s v="MOJOKERTO"/>
    <s v="MRT"/>
    <s v="REG"/>
    <s v="AO"/>
    <x v="0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0"/>
  </r>
  <r>
    <n v="656"/>
    <n v="1002632644"/>
    <n v="3"/>
    <x v="5"/>
    <n v="5"/>
    <s v="SIDOARJO"/>
    <s v="MOJOKERTO"/>
    <s v="MRT"/>
    <s v="REG"/>
    <s v="AO"/>
    <x v="0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0"/>
  </r>
  <r>
    <n v="657"/>
    <n v="1002634489"/>
    <n v="3"/>
    <x v="5"/>
    <n v="5"/>
    <s v="SIDOARJO"/>
    <s v="MOJOKERTO"/>
    <s v="MRT"/>
    <s v="REG"/>
    <s v="AO"/>
    <x v="0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0"/>
  </r>
  <r>
    <n v="658"/>
    <n v="1002633978"/>
    <n v="3"/>
    <x v="5"/>
    <n v="5"/>
    <s v="SIDOARJO"/>
    <s v="MOJOKERTO"/>
    <s v="MRT"/>
    <s v="REG"/>
    <s v="AO"/>
    <x v="0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0"/>
  </r>
  <r>
    <n v="659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1"/>
  </r>
  <r>
    <n v="660"/>
    <n v="1002630123"/>
    <n v="3"/>
    <x v="5"/>
    <n v="5"/>
    <s v="SIDOARJO"/>
    <s v="MOJOKERTO"/>
    <s v="MRT"/>
    <s v="REG"/>
    <s v="AO"/>
    <x v="0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1"/>
  </r>
  <r>
    <n v="661"/>
    <n v="1002627636"/>
    <n v="3"/>
    <x v="5"/>
    <n v="5"/>
    <s v="SIDOARJO"/>
    <s v="MOJOKERTO"/>
    <s v="MRT"/>
    <s v="REG"/>
    <s v="AO"/>
    <x v="0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1"/>
  </r>
  <r>
    <n v="662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63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0"/>
  </r>
  <r>
    <n v="664"/>
    <n v="1002631456"/>
    <n v="3"/>
    <x v="5"/>
    <n v="5"/>
    <s v="SIDOARJO"/>
    <s v="INNER - JATIM TIMUR"/>
    <s v="KRN"/>
    <s v="REG"/>
    <s v="AO"/>
    <x v="0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0"/>
  </r>
  <r>
    <n v="665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</r>
  <r>
    <n v="666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</r>
  <r>
    <n v="667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0"/>
  </r>
  <r>
    <n v="668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0"/>
  </r>
  <r>
    <n v="669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</r>
  <r>
    <n v="670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0"/>
  </r>
  <r>
    <n v="671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0"/>
  </r>
  <r>
    <n v="672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0"/>
  </r>
  <r>
    <n v="673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0"/>
  </r>
  <r>
    <n v="674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0"/>
  </r>
  <r>
    <n v="675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0"/>
  </r>
  <r>
    <n v="676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</r>
  <r>
    <n v="677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m/>
    <n v="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0"/>
  </r>
  <r>
    <n v="678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0"/>
  </r>
  <r>
    <n v="679"/>
    <n v="1002635140"/>
    <n v="3"/>
    <x v="5"/>
    <n v="5"/>
    <s v="SIDOARJO"/>
    <s v="INNER - JATIM TIMUR"/>
    <s v="SDA"/>
    <s v="REG"/>
    <s v="AO"/>
    <x v="0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0"/>
  </r>
  <r>
    <n v="680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1"/>
  </r>
  <r>
    <n v="681"/>
    <n v="1002632699"/>
    <n v="3"/>
    <x v="5"/>
    <n v="5"/>
    <s v="SIDOARJO"/>
    <s v="INNER - JATIM TIMUR"/>
    <s v="SDA"/>
    <s v="REG"/>
    <s v="AO"/>
    <x v="0"/>
    <m/>
    <s v="7 | OSS - PROVISIONING ISSUED"/>
    <s v="RBS-Regional 3"/>
    <d v="2026-10-12T11:53:58"/>
    <d v="2026-10-13T11:20:56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m/>
    <s v="PI"/>
    <s v="SIDOAR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1"/>
  </r>
  <r>
    <n v="682"/>
    <n v="1002635124"/>
    <n v="3"/>
    <x v="5"/>
    <n v="5"/>
    <s v="SIDOARJO"/>
    <s v="INNER - JATIM TIMUR"/>
    <s v="SDA"/>
    <s v="REG"/>
    <s v="AO"/>
    <x v="0"/>
    <m/>
    <s v="7 | OSS - PROVISIONING ISSUED"/>
    <s v="RBS-Regional 3"/>
    <d v="2026-10-13T13:59:36"/>
    <d v="2026-10-13T19:23:52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I"/>
    <s v="SIDOAR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m/>
    <m/>
    <m/>
    <e v="#NUM!"/>
    <e v="#NUM!"/>
    <x v="1"/>
  </r>
  <r>
    <n v="683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0"/>
  </r>
  <r>
    <n v="684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0"/>
  </r>
  <r>
    <n v="685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0"/>
  </r>
  <r>
    <n v="686"/>
    <n v="1002634737"/>
    <n v="3"/>
    <x v="5"/>
    <n v="5"/>
    <s v="SIDOARJO"/>
    <s v="PASURUAN"/>
    <s v="BEJ"/>
    <s v="REG"/>
    <s v="AO"/>
    <x v="0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0"/>
  </r>
  <r>
    <n v="687"/>
    <n v="1002630881"/>
    <n v="3"/>
    <x v="5"/>
    <n v="5"/>
    <s v="SIDOARJO"/>
    <s v="PASURUAN"/>
    <s v="BEJ"/>
    <s v="REG"/>
    <s v="AO"/>
    <x v="0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1"/>
  </r>
  <r>
    <n v="688"/>
    <n v="1002629522"/>
    <n v="3"/>
    <x v="5"/>
    <n v="5"/>
    <s v="SIDOARJO"/>
    <s v="PASURUAN"/>
    <s v="GEM"/>
    <s v="REG"/>
    <s v="AO"/>
    <x v="0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0"/>
  </r>
  <r>
    <n v="689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0"/>
  </r>
  <r>
    <n v="690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0"/>
  </r>
  <r>
    <n v="691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0"/>
  </r>
  <r>
    <n v="692"/>
    <n v="1002632167"/>
    <n v="3"/>
    <x v="5"/>
    <n v="5"/>
    <s v="SIDOARJO"/>
    <s v="PASURUAN"/>
    <s v="PDA"/>
    <s v="REG"/>
    <s v="AO"/>
    <x v="0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0"/>
  </r>
  <r>
    <n v="693"/>
    <n v="1002634984"/>
    <n v="3"/>
    <x v="5"/>
    <n v="5"/>
    <s v="SIDOARJO"/>
    <s v="PASURUAN"/>
    <s v="PDA"/>
    <s v="REG"/>
    <s v="AO"/>
    <x v="0"/>
    <m/>
    <s v="8 | OSS - PONR"/>
    <s v="RBS-Regional 3"/>
    <d v="2026-10-13T13:19:21"/>
    <d v="2026-10-14T12:48:44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ACT_COM"/>
    <s v="PANDAAN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m/>
    <m/>
    <m/>
    <e v="#NUM!"/>
    <e v="#NUM!"/>
    <x v="1"/>
  </r>
  <r>
    <n v="694"/>
    <n v="1002632657"/>
    <n v="3"/>
    <x v="5"/>
    <n v="5"/>
    <s v="SIDOARJO"/>
    <s v="PASURUAN"/>
    <s v="PDA"/>
    <s v="REG"/>
    <s v="AO"/>
    <x v="0"/>
    <m/>
    <s v="FCC - HD1A - INPROGRESS FOLLOW UP"/>
    <s v="RBS-Regional 3"/>
    <d v="2026-10-12T11:43:22"/>
    <d v="2026-10-12T15:21:07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FCC"/>
    <s v="PANDAAN"/>
    <s v="NO ADDON"/>
    <m/>
    <s v="FOLLOW UP : Follow Up Ghina Swanti Ariesa 40941148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695"/>
    <n v="1002632616"/>
    <n v="3"/>
    <x v="5"/>
    <n v="5"/>
    <s v="SIDOARJO"/>
    <s v="PASURUAN"/>
    <s v="PDA"/>
    <s v="REG"/>
    <s v="AO"/>
    <x v="0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96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1"/>
  </r>
  <r>
    <n v="697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1"/>
  </r>
  <r>
    <n v="698"/>
    <n v="1002632926"/>
    <n v="3"/>
    <x v="5"/>
    <n v="5"/>
    <s v="SIDOARJO"/>
    <s v="PASURUAN"/>
    <s v="PGE"/>
    <s v="REG"/>
    <s v="AO"/>
    <x v="0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1"/>
  </r>
  <r>
    <n v="699"/>
    <n v="1002630937"/>
    <n v="3"/>
    <x v="5"/>
    <n v="5"/>
    <s v="SIDOARJO"/>
    <s v="PASURUAN"/>
    <s v="PWS"/>
    <s v="REG"/>
    <s v="AO"/>
    <x v="0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0"/>
  </r>
  <r>
    <n v="700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0"/>
  </r>
  <r>
    <n v="701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0"/>
  </r>
  <r>
    <n v="702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</r>
  <r>
    <n v="703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0"/>
  </r>
  <r>
    <n v="704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0"/>
  </r>
  <r>
    <n v="705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1"/>
  </r>
  <r>
    <n v="706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0"/>
  </r>
  <r>
    <n v="707"/>
    <n v="1002630428"/>
    <n v="3"/>
    <x v="5"/>
    <n v="5"/>
    <s v="SIDOARJO"/>
    <s v="INNER - JATIM TIMUR"/>
    <s v="TUN"/>
    <s v="REG"/>
    <s v="AO"/>
    <x v="0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1"/>
  </r>
  <r>
    <n v="708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0"/>
  </r>
  <r>
    <n v="709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0"/>
  </r>
  <r>
    <n v="710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711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0"/>
  </r>
  <r>
    <n v="712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0"/>
  </r>
  <r>
    <n v="713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</r>
  <r>
    <n v="714"/>
    <n v="1002634816"/>
    <n v="3"/>
    <x v="3"/>
    <n v="5"/>
    <s v="SBY SELATAN"/>
    <s v="KETINTANG"/>
    <s v="WRU"/>
    <s v="REG"/>
    <s v="AO"/>
    <x v="0"/>
    <s v="1P INET"/>
    <s v="7 | OSS - PROVISIONING ISSUED"/>
    <s v="RBS-Regional 3"/>
    <d v="2026-10-13T11:58:39"/>
    <d v="2026-10-14T11:10:27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I"/>
    <s v="WARU INJOKO"/>
    <s v="NO ADDON"/>
    <m/>
    <s v="Provisioning Issu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</r>
  <r>
    <n v="715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</r>
  <r>
    <n v="716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</r>
  <r>
    <n v="717"/>
    <n v="1002630631"/>
    <n v="3"/>
    <x v="3"/>
    <n v="5"/>
    <s v="SBY SELATAN"/>
    <s v="KETINTANG"/>
    <s v="WRU"/>
    <s v="REG"/>
    <s v="AO"/>
    <x v="0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1"/>
  </r>
  <r>
    <n v="718"/>
    <n v="1002633079"/>
    <n v="3"/>
    <x v="3"/>
    <n v="5"/>
    <s v="SBY SELATAN"/>
    <s v="KETINTANG"/>
    <s v="WRU"/>
    <s v="REG"/>
    <s v="AO"/>
    <x v="0"/>
    <m/>
    <s v="QC MIA - INVALID QUALITY CONTROL MIA"/>
    <s v="RBS-Regional 3"/>
    <d v="2026-10-12T14:09:10"/>
    <d v="2026-10-13T17:43:27"/>
    <n v="69408686"/>
    <m/>
    <n v="152302238502"/>
    <s v="Badan cahaya lestari permai abadi"/>
    <s v="ODP-WR1-FGV/40"/>
    <m/>
    <m/>
    <m/>
    <m/>
    <n v="112.72813619999999"/>
    <n v="-7.386986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QC1"/>
    <s v="WARU INJOKO"/>
    <s v="NO ADDON"/>
    <m/>
    <s v="QC MIA - INVALID QUALITY CONTROL MIA - Foto Kartu Identitas Blur -  upload ulang ktp karena blu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19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720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0"/>
  </r>
  <r>
    <n v="721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0"/>
  </r>
  <r>
    <n v="722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0"/>
  </r>
  <r>
    <n v="723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0"/>
  </r>
  <r>
    <n v="724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0"/>
  </r>
  <r>
    <n v="725"/>
    <n v="1002632056"/>
    <n v="3"/>
    <x v="3"/>
    <n v="5"/>
    <s v="SBY SELATAN"/>
    <s v="KETINTANG"/>
    <s v="TPO"/>
    <s v="REG"/>
    <s v="AO"/>
    <x v="0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0"/>
  </r>
  <r>
    <n v="726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1"/>
  </r>
  <r>
    <n v="727"/>
    <n v="1002630512"/>
    <n v="3"/>
    <x v="3"/>
    <n v="5"/>
    <s v="SBY SELATAN"/>
    <s v="KETINTANG"/>
    <s v="TPO"/>
    <s v="REG"/>
    <s v="AO"/>
    <x v="0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</r>
  <r>
    <n v="728"/>
    <n v="1002635882"/>
    <n v="3"/>
    <x v="3"/>
    <n v="5"/>
    <s v="SBY SELATAN"/>
    <s v="KETINTANG"/>
    <s v="TPO"/>
    <s v="REG"/>
    <s v="AO"/>
    <x v="0"/>
    <s v="1P INET"/>
    <s v="MIE - SEND SURVEY"/>
    <s v="RBS-Regional 3"/>
    <d v="2026-10-13T19:20:39"/>
    <d v="2026-10-13T19:22:01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m/>
    <s v="SURVEY_NEW_MANJA"/>
    <s v="TROPODO"/>
    <s v="NO ADDON"/>
    <m/>
    <s v="MIE - SEND SURVEY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1"/>
  </r>
  <r>
    <n v="729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0"/>
  </r>
  <r>
    <n v="730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0"/>
  </r>
  <r>
    <n v="731"/>
    <n v="1002634564"/>
    <n v="3"/>
    <x v="4"/>
    <n v="4"/>
    <s v="KUDUS"/>
    <s v="KUDUS"/>
    <s v="DMA"/>
    <s v="REG"/>
    <s v="AO"/>
    <x v="0"/>
    <s v="1P INET"/>
    <s v="OSS - FALLOUT"/>
    <s v="RBS-Regional 3"/>
    <d v="2026-10-13T10:52:35"/>
    <d v="2026-10-14T08:33:5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FO_WFM"/>
    <s v="DEMAK"/>
    <s v="NO ADDON"/>
    <m/>
    <s v="Provisioning Failed|WFM|INF009806478|cancel order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1"/>
  </r>
  <r>
    <n v="732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0"/>
  </r>
  <r>
    <n v="733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0"/>
  </r>
  <r>
    <n v="734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0"/>
  </r>
  <r>
    <n v="735"/>
    <n v="1002633640"/>
    <n v="3"/>
    <x v="6"/>
    <n v="4"/>
    <s v="SEMARANG"/>
    <s v="SALATIGA"/>
    <s v="SLI"/>
    <s v="REG"/>
    <s v="AO"/>
    <x v="0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0"/>
  </r>
  <r>
    <n v="736"/>
    <n v="1002631043"/>
    <n v="3"/>
    <x v="6"/>
    <n v="4"/>
    <s v="SEMARANG"/>
    <s v="SALATIGA"/>
    <s v="SLI"/>
    <s v="REG"/>
    <s v="AO"/>
    <x v="0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1"/>
  </r>
  <r>
    <n v="737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1"/>
  </r>
  <r>
    <n v="738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0"/>
  </r>
  <r>
    <n v="739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0"/>
  </r>
  <r>
    <n v="740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0"/>
  </r>
  <r>
    <n v="741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0"/>
  </r>
  <r>
    <n v="742"/>
    <n v="1002632912"/>
    <n v="3"/>
    <x v="6"/>
    <n v="4"/>
    <s v="SEMARANG"/>
    <s v="UNGARAN"/>
    <s v="BDN"/>
    <s v="REG"/>
    <s v="AO"/>
    <x v="0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1"/>
  </r>
  <r>
    <n v="743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744"/>
    <n v="1002632073"/>
    <n v="3"/>
    <x v="6"/>
    <n v="4"/>
    <s v="SEMARANG"/>
    <s v="UNGARAN"/>
    <s v="BWE"/>
    <s v="REG"/>
    <s v="AO"/>
    <x v="0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0"/>
  </r>
  <r>
    <n v="745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0"/>
  </r>
  <r>
    <n v="746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0"/>
  </r>
  <r>
    <n v="747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</r>
  <r>
    <n v="748"/>
    <n v="1002631960"/>
    <n v="3"/>
    <x v="4"/>
    <n v="4"/>
    <s v="KUDUS"/>
    <s v="JEPARA"/>
    <s v="BAN"/>
    <s v="REG"/>
    <s v="AO"/>
    <x v="0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0"/>
  </r>
  <r>
    <n v="749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1"/>
  </r>
  <r>
    <n v="750"/>
    <n v="1002635027"/>
    <n v="3"/>
    <x v="4"/>
    <n v="4"/>
    <s v="KUDUS"/>
    <s v="JEPARA"/>
    <s v="BAN"/>
    <s v="REG"/>
    <s v="AO"/>
    <x v="0"/>
    <s v="1P INET"/>
    <s v="7 | OSS - PROVISIONING ISSUED"/>
    <s v="RBS-Regional 3"/>
    <d v="2026-10-13T13:33:35"/>
    <d v="2026-10-14T11:24:5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I"/>
    <s v="X"/>
    <s v="NO ADDON"/>
    <m/>
    <s v="Provisioning Issu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m/>
    <m/>
    <m/>
    <e v="#NUM!"/>
    <e v="#NUM!"/>
    <x v="1"/>
  </r>
  <r>
    <n v="751"/>
    <n v="1002634106"/>
    <n v="3"/>
    <x v="4"/>
    <n v="4"/>
    <s v="KUDUS"/>
    <s v="JEPARA"/>
    <s v="JPR"/>
    <s v="REG"/>
    <s v="AO"/>
    <x v="0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</r>
  <r>
    <n v="752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0"/>
  </r>
  <r>
    <n v="753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0"/>
  </r>
  <r>
    <n v="754"/>
    <n v="1002633324"/>
    <n v="3"/>
    <x v="4"/>
    <n v="4"/>
    <s v="KUDUS"/>
    <s v="JEPARA"/>
    <s v="PEC"/>
    <s v="REG"/>
    <s v="AO"/>
    <x v="0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0"/>
  </r>
  <r>
    <n v="755"/>
    <n v="1002622968"/>
    <n v="3"/>
    <x v="4"/>
    <n v="4"/>
    <s v="KUDUS"/>
    <s v="JEPARA"/>
    <s v="PEC"/>
    <s v="REG"/>
    <s v="AO"/>
    <x v="0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1"/>
  </r>
  <r>
    <n v="756"/>
    <n v="1002635274"/>
    <n v="3"/>
    <x v="4"/>
    <n v="4"/>
    <s v="KUDUS"/>
    <s v="JEPARA"/>
    <s v="PEC"/>
    <s v="REG"/>
    <s v="AO"/>
    <x v="0"/>
    <s v="1P INET"/>
    <s v="7 | OSS - PROVISIONING ISSUED"/>
    <s v="RBS-Regional 3"/>
    <d v="2026-10-13T14:40:35"/>
    <d v="2026-10-14T11:29:08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PI"/>
    <s v="PECANGAAN"/>
    <s v="NO ADDON"/>
    <m/>
    <s v="Provisioning Issued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1"/>
  </r>
  <r>
    <n v="757"/>
    <n v="1002630499"/>
    <n v="3"/>
    <x v="4"/>
    <n v="4"/>
    <s v="KUDUS"/>
    <s v="JEPARA"/>
    <s v="PEC"/>
    <s v="REG"/>
    <s v="AO"/>
    <x v="0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1"/>
  </r>
  <r>
    <n v="758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0"/>
  </r>
  <r>
    <n v="759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0"/>
  </r>
  <r>
    <n v="760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0"/>
  </r>
  <r>
    <n v="761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0"/>
  </r>
  <r>
    <n v="762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0"/>
  </r>
  <r>
    <n v="763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0"/>
  </r>
  <r>
    <n v="764"/>
    <n v="1002633469"/>
    <n v="3"/>
    <x v="4"/>
    <n v="4"/>
    <s v="KUDUS"/>
    <s v="KUDUS"/>
    <s v="KUD"/>
    <s v="REG"/>
    <s v="AO"/>
    <x v="0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0"/>
  </r>
  <r>
    <n v="765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1"/>
  </r>
  <r>
    <n v="766"/>
    <n v="1002624154"/>
    <n v="3"/>
    <x v="4"/>
    <n v="4"/>
    <s v="KUDUS"/>
    <s v="KUDUS"/>
    <s v="KUD"/>
    <s v="REG"/>
    <s v="AO"/>
    <x v="0"/>
    <s v="1P INET"/>
    <s v="OSS - FALLOUT"/>
    <s v="RBS-Regional 3"/>
    <d v="2026-10-06T12:22:40"/>
    <d v="2026-10-07T14:40:18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FO_WFM"/>
    <s v="X"/>
    <s v="NO ADDON"/>
    <m/>
    <s v="Provisioning Failed|WFM|INF009697334|PP_-6.757595,110.8445867_pelanggan minta di pending dulu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1"/>
  </r>
  <r>
    <n v="767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0"/>
  </r>
  <r>
    <n v="768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0"/>
  </r>
  <r>
    <n v="769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0"/>
  </r>
  <r>
    <n v="770"/>
    <n v="1002631947"/>
    <n v="3"/>
    <x v="4"/>
    <n v="4"/>
    <s v="KUDUS"/>
    <s v="PATI"/>
    <s v="PAT"/>
    <s v="REG"/>
    <s v="AO"/>
    <x v="0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0"/>
  </r>
  <r>
    <n v="771"/>
    <n v="1002631958"/>
    <n v="3"/>
    <x v="4"/>
    <n v="4"/>
    <s v="KUDUS"/>
    <s v="PATI"/>
    <s v="PAT"/>
    <s v="REG"/>
    <s v="AO"/>
    <x v="0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0"/>
  </r>
  <r>
    <n v="772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1"/>
  </r>
  <r>
    <n v="773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</r>
  <r>
    <n v="774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</r>
  <r>
    <n v="775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0"/>
  </r>
  <r>
    <n v="776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0"/>
  </r>
  <r>
    <n v="777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1"/>
  </r>
  <r>
    <n v="778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0"/>
  </r>
  <r>
    <n v="779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0"/>
  </r>
  <r>
    <n v="780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0"/>
  </r>
  <r>
    <n v="781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1"/>
  </r>
  <r>
    <n v="782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0"/>
  </r>
  <r>
    <n v="783"/>
    <n v="1002631099"/>
    <n v="3"/>
    <x v="6"/>
    <n v="4"/>
    <s v="SEMARANG"/>
    <s v="KENDAL"/>
    <s v="WLR"/>
    <s v="REG"/>
    <s v="AO"/>
    <x v="0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0"/>
  </r>
  <r>
    <n v="784"/>
    <n v="1002630991"/>
    <n v="3"/>
    <x v="6"/>
    <n v="4"/>
    <s v="SEMARANG"/>
    <s v="KENDAL"/>
    <s v="WLR"/>
    <s v="REG"/>
    <s v="AO"/>
    <x v="0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0"/>
  </r>
  <r>
    <n v="785"/>
    <n v="1002627502"/>
    <n v="3"/>
    <x v="6"/>
    <n v="4"/>
    <s v="SEMARANG"/>
    <s v="KENDAL"/>
    <s v="WLR"/>
    <s v="REG"/>
    <s v="AO"/>
    <x v="0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</r>
  <r>
    <n v="786"/>
    <n v="1002627504"/>
    <n v="3"/>
    <x v="6"/>
    <n v="4"/>
    <s v="SEMARANG"/>
    <s v="KENDAL"/>
    <s v="WLR"/>
    <s v="REG"/>
    <s v="AO"/>
    <x v="0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</r>
  <r>
    <n v="787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</r>
  <r>
    <n v="788"/>
    <n v="1002631308"/>
    <n v="3"/>
    <x v="6"/>
    <n v="4"/>
    <s v="SEMARANG"/>
    <s v="INNER - SEMARANG JATENG UTARA"/>
    <s v="MJE"/>
    <s v="REG"/>
    <s v="AO"/>
    <x v="0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0"/>
  </r>
  <r>
    <n v="789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0"/>
  </r>
  <r>
    <n v="790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1"/>
  </r>
  <r>
    <n v="791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0"/>
  </r>
  <r>
    <n v="792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0"/>
  </r>
  <r>
    <n v="793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0"/>
  </r>
  <r>
    <n v="794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0"/>
  </r>
  <r>
    <n v="795"/>
    <n v="1002633056"/>
    <n v="3"/>
    <x v="6"/>
    <n v="4"/>
    <s v="SEMARANG"/>
    <s v="INNER - SEMARANG JATENG UTARA"/>
    <s v="SMT"/>
    <s v="REG"/>
    <s v="AO"/>
    <x v="0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0"/>
  </r>
  <r>
    <n v="796"/>
    <n v="1002624670"/>
    <n v="3"/>
    <x v="6"/>
    <n v="4"/>
    <s v="SEMARANG"/>
    <s v="INNER - SEMARANG JATENG UTARA"/>
    <s v="SMT"/>
    <s v="REG"/>
    <s v="AO"/>
    <x v="0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1"/>
  </r>
  <r>
    <n v="797"/>
    <n v="1002629384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1"/>
  </r>
  <r>
    <n v="798"/>
    <n v="1002635528"/>
    <n v="3"/>
    <x v="6"/>
    <n v="4"/>
    <s v="SEMARANG"/>
    <s v="INNER - SEMARANG JATENG UTARA"/>
    <s v="SMT"/>
    <s v="REG"/>
    <s v="AO"/>
    <x v="0"/>
    <s v="1P INET"/>
    <s v="MIE - SEND SURVEY"/>
    <s v="RBS-Regional 3"/>
    <d v="2026-10-13T15:55:40"/>
    <d v="2026-10-13T15:58:06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m/>
    <s v="SURVEY_NEW_MANJA"/>
    <s v="SEMARANG TUGU"/>
    <s v="NO ADDON"/>
    <m/>
    <s v="MIE - SEND SURVEY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1"/>
  </r>
  <r>
    <n v="799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0"/>
  </r>
  <r>
    <n v="800"/>
    <n v="1002635537"/>
    <n v="3"/>
    <x v="6"/>
    <n v="4"/>
    <s v="SEMARANG"/>
    <s v="INNER - SEMARANG JATENG UTARA"/>
    <s v="SMC"/>
    <s v="REG"/>
    <s v="AO"/>
    <x v="0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0"/>
  </r>
  <r>
    <n v="801"/>
    <n v="1002629191"/>
    <n v="3"/>
    <x v="6"/>
    <n v="4"/>
    <s v="SEMARANG"/>
    <s v="INNER - SEMARANG JATENG UTARA"/>
    <s v="SMC"/>
    <s v="REG"/>
    <s v="AO"/>
    <x v="0"/>
    <s v="1P INET"/>
    <s v="7 | OSS - PROVISIONING ISSUED"/>
    <s v="RBS-Regional 3"/>
    <d v="2026-10-09T10:26:35"/>
    <d v="2026-10-13T08:06:03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m/>
    <s v="PI"/>
    <s v="X"/>
    <s v="NO ADDON"/>
    <m/>
    <s v="Provisioning Issu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1"/>
  </r>
  <r>
    <n v="802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0"/>
  </r>
  <r>
    <n v="803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0"/>
  </r>
  <r>
    <n v="804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0"/>
  </r>
  <r>
    <n v="805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</r>
  <r>
    <n v="806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0"/>
  </r>
  <r>
    <n v="807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0"/>
  </r>
  <r>
    <n v="808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1"/>
  </r>
  <r>
    <n v="809"/>
    <n v="1002634871"/>
    <n v="3"/>
    <x v="6"/>
    <n v="4"/>
    <s v="SEMARANG"/>
    <s v="INNER - SEMARANG JATENG UTARA"/>
    <s v="GNK"/>
    <s v="REG"/>
    <s v="AO"/>
    <x v="0"/>
    <s v="1P INET"/>
    <s v="7 | OSS - PROVISIONING ISSUED"/>
    <s v="RBS-Regional 3"/>
    <d v="2026-10-13T12:29:35"/>
    <d v="2026-10-14T11:19:57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I"/>
    <s v="JOHAR"/>
    <s v="NO ADDON"/>
    <m/>
    <s v="Provisioning Issu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</r>
  <r>
    <n v="810"/>
    <n v="1002619811"/>
    <n v="3"/>
    <x v="6"/>
    <n v="4"/>
    <s v="SEMARANG"/>
    <s v="INNER - SEMARANG JATENG UTARA"/>
    <s v="GNK"/>
    <s v="REG"/>
    <s v="AO"/>
    <x v="0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1"/>
  </r>
  <r>
    <n v="811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0"/>
  </r>
  <r>
    <n v="812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0"/>
  </r>
  <r>
    <n v="813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0"/>
  </r>
  <r>
    <n v="814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0"/>
  </r>
  <r>
    <n v="815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16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17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0"/>
  </r>
  <r>
    <n v="818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819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0"/>
  </r>
  <r>
    <n v="820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0"/>
  </r>
  <r>
    <n v="821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0"/>
  </r>
  <r>
    <n v="822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0"/>
  </r>
  <r>
    <n v="823"/>
    <n v="1002632060"/>
    <n v="3"/>
    <x v="6"/>
    <n v="4"/>
    <s v="SEMARANG"/>
    <s v="INNER - SEMARANG JATENG UTARA"/>
    <s v="MJP"/>
    <s v="REG"/>
    <s v="AO"/>
    <x v="0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0"/>
  </r>
  <r>
    <n v="824"/>
    <n v="1002626892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</r>
  <r>
    <n v="825"/>
    <n v="1002626903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</r>
  <r>
    <n v="826"/>
    <n v="1002633388"/>
    <n v="3"/>
    <x v="6"/>
    <n v="4"/>
    <s v="SEMARANG"/>
    <s v="INNER - SEMARANG JATENG UTARA"/>
    <s v="MJP"/>
    <s v="REG"/>
    <s v="AO"/>
    <x v="0"/>
    <m/>
    <s v="MIA - INVALID SURVEY"/>
    <s v="RBS-Regional 3"/>
    <d v="2026-10-12T15:34:33"/>
    <d v="2026-10-13T17:52:27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SURVEY_NEW_MANJA"/>
    <s v="MAJAPAHIT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Manja : 14 Okt 2026 Jam : Pagi (08.00) Note : Hubungi pelanggan terlebih dahulu|40971304|MYDITA"/>
    <m/>
    <m/>
    <m/>
    <e v="#NUM!"/>
    <e v="#NUM!"/>
    <x v="1"/>
  </r>
  <r>
    <n v="827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0"/>
  </r>
  <r>
    <n v="828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0"/>
  </r>
  <r>
    <n v="829"/>
    <n v="1002632388"/>
    <n v="3"/>
    <x v="6"/>
    <n v="4"/>
    <s v="SEMARANG"/>
    <s v="INNER - SEMARANG JATENG UTARA"/>
    <s v="SSL"/>
    <s v="REG"/>
    <s v="AO"/>
    <x v="0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</r>
  <r>
    <n v="830"/>
    <n v="1002635731"/>
    <n v="3"/>
    <x v="6"/>
    <n v="4"/>
    <s v="SEMARANG"/>
    <s v="INNER - SEMARANG JATENG UTARA"/>
    <s v="SSL"/>
    <s v="REG"/>
    <s v="AO"/>
    <x v="0"/>
    <s v="1P INET"/>
    <s v="MIE - SEND SURVEY"/>
    <s v="RBS-Regional 3"/>
    <d v="2026-10-13T17:04:34"/>
    <d v="2026-10-13T17:06:01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SURVEY_NEW_MANJA"/>
    <s v="X"/>
    <s v="NETMONK"/>
    <m/>
    <s v="MIE - SEND SURVEY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m/>
    <m/>
    <m/>
    <e v="#NUM!"/>
    <e v="#NUM!"/>
    <x v="1"/>
  </r>
  <r>
    <n v="831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0"/>
  </r>
  <r>
    <n v="832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0"/>
  </r>
  <r>
    <n v="833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1"/>
  </r>
  <r>
    <n v="834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0"/>
  </r>
  <r>
    <n v="835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0"/>
  </r>
  <r>
    <n v="836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0"/>
  </r>
  <r>
    <n v="837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0"/>
  </r>
  <r>
    <n v="838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0"/>
  </r>
  <r>
    <n v="839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</r>
  <r>
    <n v="840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0"/>
  </r>
  <r>
    <n v="841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0"/>
  </r>
  <r>
    <n v="842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0"/>
  </r>
  <r>
    <n v="843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0"/>
  </r>
  <r>
    <n v="844"/>
    <n v="1002631686"/>
    <n v="3"/>
    <x v="2"/>
    <n v="4"/>
    <s v="PURWOKERTO"/>
    <s v="PURWOKERTO"/>
    <s v="PWT"/>
    <s v="REG"/>
    <s v="AO"/>
    <x v="0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0"/>
  </r>
  <r>
    <n v="845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1"/>
  </r>
  <r>
    <n v="846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1"/>
  </r>
  <r>
    <n v="847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1"/>
  </r>
  <r>
    <n v="848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1"/>
  </r>
  <r>
    <n v="849"/>
    <n v="1002634996"/>
    <n v="3"/>
    <x v="2"/>
    <n v="4"/>
    <s v="PURWOKERTO"/>
    <s v="PURWOKERTO"/>
    <s v="PWT"/>
    <s v="REG"/>
    <s v="AO"/>
    <x v="0"/>
    <s v="1P INET"/>
    <s v="8 | OSS - PONR"/>
    <s v="RBS-Regional 3"/>
    <d v="2026-10-13T13:23:39"/>
    <d v="2026-10-14T12:27:57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ACT_COM"/>
    <s v="X"/>
    <s v="NO ADDON"/>
    <m/>
    <s v="PONR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</r>
  <r>
    <n v="850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1"/>
  </r>
  <r>
    <n v="851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0"/>
  </r>
  <r>
    <n v="852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0"/>
  </r>
  <r>
    <n v="853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0"/>
  </r>
  <r>
    <n v="854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0"/>
  </r>
  <r>
    <n v="855"/>
    <n v="1002634796"/>
    <n v="3"/>
    <x v="2"/>
    <n v="4"/>
    <s v="PURWOKERTO"/>
    <s v="CILACAP"/>
    <s v="GML"/>
    <s v="REG"/>
    <s v="AO"/>
    <x v="0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0"/>
  </r>
  <r>
    <n v="856"/>
    <n v="1002634325"/>
    <n v="3"/>
    <x v="2"/>
    <n v="4"/>
    <s v="PURWOKERTO"/>
    <s v="CILACAP"/>
    <s v="GML"/>
    <s v="REG"/>
    <s v="AO"/>
    <x v="0"/>
    <m/>
    <s v="OSS - TESTING SERVICE"/>
    <s v="RBS-Regional 3"/>
    <d v="2026-10-13T10:04:56"/>
    <d v="2026-10-14T12:32:28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ACT_COM"/>
    <s v="X"/>
    <s v="NO ADDON"/>
    <m/>
    <s v="Testing Service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m/>
    <m/>
    <m/>
    <e v="#NUM!"/>
    <e v="#NUM!"/>
    <x v="1"/>
  </r>
  <r>
    <n v="857"/>
    <n v="1002629458"/>
    <n v="3"/>
    <x v="2"/>
    <n v="4"/>
    <s v="PURWOKERTO"/>
    <s v="CILACAP"/>
    <s v="GML"/>
    <s v="REG"/>
    <s v="AO"/>
    <x v="0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1"/>
  </r>
  <r>
    <n v="858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0"/>
  </r>
  <r>
    <n v="859"/>
    <n v="1002632283"/>
    <n v="3"/>
    <x v="2"/>
    <n v="4"/>
    <s v="PURWOKERTO"/>
    <s v="CILACAP"/>
    <s v="MAN"/>
    <s v="REG"/>
    <s v="AO"/>
    <x v="0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0"/>
  </r>
  <r>
    <n v="860"/>
    <n v="1002632094"/>
    <n v="3"/>
    <x v="2"/>
    <n v="4"/>
    <s v="PURWOKERTO"/>
    <s v="CILACAP"/>
    <s v="MAN"/>
    <s v="REG"/>
    <s v="AO"/>
    <x v="0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0"/>
  </r>
  <r>
    <n v="861"/>
    <n v="1002635304"/>
    <n v="3"/>
    <x v="2"/>
    <n v="4"/>
    <s v="PURWOKERTO"/>
    <s v="CILACAP"/>
    <s v="MAN"/>
    <s v="REG"/>
    <s v="AO"/>
    <x v="0"/>
    <s v="1P INET"/>
    <s v="8 | OSS - PONR"/>
    <s v="RBS-Regional 3"/>
    <d v="2026-10-13T14:49:41"/>
    <d v="2026-10-14T12:32:24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ACT_COM"/>
    <s v="MAJENANG"/>
    <s v="NO ADDON"/>
    <m/>
    <s v="PONR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m/>
    <m/>
    <m/>
    <e v="#NUM!"/>
    <e v="#NUM!"/>
    <x v="1"/>
  </r>
  <r>
    <n v="862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</r>
  <r>
    <n v="863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</r>
  <r>
    <n v="864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0"/>
  </r>
  <r>
    <n v="865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0"/>
  </r>
  <r>
    <n v="866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0"/>
  </r>
  <r>
    <n v="867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0"/>
  </r>
  <r>
    <n v="868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</r>
  <r>
    <n v="869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0"/>
  </r>
  <r>
    <n v="870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0"/>
  </r>
  <r>
    <n v="871"/>
    <n v="1002631122"/>
    <n v="3"/>
    <x v="2"/>
    <n v="4"/>
    <s v="PURWOKERTO"/>
    <s v="BANJARNEGARA"/>
    <s v="BJR"/>
    <s v="REG"/>
    <s v="AO"/>
    <x v="0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0"/>
  </r>
  <r>
    <n v="872"/>
    <n v="1002631559"/>
    <n v="3"/>
    <x v="2"/>
    <n v="4"/>
    <s v="PURWOKERTO"/>
    <s v="BANJARNEGARA"/>
    <s v="BJR"/>
    <s v="REG"/>
    <s v="AO"/>
    <x v="0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0"/>
  </r>
  <r>
    <n v="873"/>
    <n v="1002633345"/>
    <n v="3"/>
    <x v="2"/>
    <n v="4"/>
    <s v="PURWOKERTO"/>
    <s v="BANJARNEGARA"/>
    <s v="BJR"/>
    <s v="REG"/>
    <s v="AO"/>
    <x v="0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0"/>
  </r>
  <r>
    <n v="874"/>
    <n v="1002634943"/>
    <n v="3"/>
    <x v="2"/>
    <n v="4"/>
    <s v="PURWOKERTO"/>
    <s v="BANJARNEGARA"/>
    <s v="BJR"/>
    <s v="REG"/>
    <s v="AO"/>
    <x v="0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0"/>
  </r>
  <r>
    <n v="875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</r>
  <r>
    <n v="876"/>
    <n v="1002634798"/>
    <n v="3"/>
    <x v="2"/>
    <n v="4"/>
    <s v="PURWOKERTO"/>
    <s v="BANJARNEGARA"/>
    <s v="BJR"/>
    <s v="REG"/>
    <s v="AO"/>
    <x v="0"/>
    <s v="1P INET"/>
    <s v="MIE - SEND SURVEY"/>
    <s v="RBS-Regional 3"/>
    <d v="2026-10-13T11:50:35"/>
    <d v="2026-10-13T11:52:02"/>
    <n v="69409288"/>
    <m/>
    <n v="146372102998"/>
    <s v="AKUSAARAA WORKSPACE"/>
    <s v="ODP-BJR-FZ/099 FZ/D06/099.01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m/>
    <s v="SURVEY_NEW_MANJA"/>
    <s v="X"/>
    <s v="NO ADDON"/>
    <m/>
    <s v="MIE - SEND SURVEY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1"/>
  </r>
  <r>
    <n v="877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</r>
  <r>
    <n v="878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</r>
  <r>
    <n v="879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0"/>
  </r>
  <r>
    <n v="880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0"/>
  </r>
  <r>
    <n v="881"/>
    <n v="1002630989"/>
    <n v="3"/>
    <x v="2"/>
    <n v="4"/>
    <s v="PURWOKERTO"/>
    <s v="BANJARNEGARA"/>
    <s v="KLP"/>
    <s v="REG"/>
    <s v="AO"/>
    <x v="0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0"/>
  </r>
  <r>
    <n v="882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1"/>
  </r>
  <r>
    <n v="883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1"/>
  </r>
  <r>
    <n v="884"/>
    <n v="1002633360"/>
    <n v="3"/>
    <x v="2"/>
    <n v="4"/>
    <s v="PURWOKERTO"/>
    <s v="BANJARNEGARA"/>
    <s v="KLP"/>
    <s v="REG"/>
    <s v="AO"/>
    <x v="0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1"/>
  </r>
  <r>
    <n v="885"/>
    <n v="1002629240"/>
    <n v="3"/>
    <x v="2"/>
    <n v="4"/>
    <s v="PURWOKERTO"/>
    <s v="BANJARNEGARA"/>
    <s v="KLP"/>
    <s v="REG"/>
    <s v="AO"/>
    <x v="0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</r>
  <r>
    <n v="886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0"/>
  </r>
  <r>
    <n v="887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0"/>
  </r>
  <r>
    <n v="888"/>
    <n v="1002635166"/>
    <n v="3"/>
    <x v="2"/>
    <n v="4"/>
    <s v="MAGELANG"/>
    <s v="WONOSOBO"/>
    <s v="WOS"/>
    <s v="REG"/>
    <s v="AO"/>
    <x v="0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</r>
  <r>
    <n v="889"/>
    <n v="1002635409"/>
    <n v="3"/>
    <x v="2"/>
    <n v="4"/>
    <s v="MAGELANG"/>
    <s v="WONOSOBO"/>
    <s v="WOS"/>
    <s v="REG"/>
    <s v="AO"/>
    <x v="0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1"/>
  </r>
  <r>
    <n v="890"/>
    <n v="1002633275"/>
    <n v="3"/>
    <x v="2"/>
    <n v="4"/>
    <s v="MAGELANG"/>
    <s v="WONOSOBO"/>
    <s v="WOS"/>
    <s v="REG"/>
    <s v="AO"/>
    <x v="0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891"/>
    <n v="1002633602"/>
    <n v="3"/>
    <x v="2"/>
    <n v="4"/>
    <s v="MAGELANG"/>
    <s v="WONOSOBO"/>
    <s v="WOS"/>
    <s v="REG"/>
    <s v="AO"/>
    <x v="0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1"/>
  </r>
  <r>
    <n v="892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0"/>
  </r>
  <r>
    <n v="893"/>
    <n v="1002632112"/>
    <n v="3"/>
    <x v="6"/>
    <n v="4"/>
    <s v="PEKALONGAN"/>
    <s v="BATANG"/>
    <s v="BTG"/>
    <s v="REG"/>
    <s v="AO"/>
    <x v="0"/>
    <m/>
    <s v="7 | OSS - PROVISIONING ISSUED"/>
    <s v="RBS-Regional 3"/>
    <d v="2026-10-12T09:30:02"/>
    <d v="2026-10-14T08:05:30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1"/>
  </r>
  <r>
    <n v="894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1"/>
  </r>
  <r>
    <n v="895"/>
    <n v="1002632064"/>
    <n v="3"/>
    <x v="6"/>
    <n v="4"/>
    <s v="PEKALONGAN"/>
    <s v="BATANG"/>
    <s v="BTG"/>
    <s v="REG"/>
    <s v="AO"/>
    <x v="0"/>
    <m/>
    <s v="8 | OSS - PONR"/>
    <s v="RBS-Regional 3"/>
    <d v="2026-10-12T09:16:45"/>
    <d v="2026-10-14T12:18:56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ACT_COM"/>
    <s v="X"/>
    <s v="NO ADDON"/>
    <m/>
    <s v="PONR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m/>
    <m/>
    <m/>
    <e v="#NUM!"/>
    <e v="#NUM!"/>
    <x v="1"/>
  </r>
  <r>
    <n v="896"/>
    <n v="1002632088"/>
    <n v="3"/>
    <x v="6"/>
    <n v="4"/>
    <s v="PEKALONGAN"/>
    <s v="BATANG"/>
    <s v="BTG"/>
    <s v="REG"/>
    <s v="AO"/>
    <x v="0"/>
    <m/>
    <s v="8 | OSS - PONR"/>
    <s v="RBS-Regional 3"/>
    <d v="2026-10-12T09:21:34"/>
    <d v="2026-10-14T12:17:21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m/>
    <m/>
    <m/>
    <e v="#NUM!"/>
    <e v="#NUM!"/>
    <x v="1"/>
  </r>
  <r>
    <n v="897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0"/>
  </r>
  <r>
    <n v="898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899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0"/>
  </r>
  <r>
    <n v="900"/>
    <n v="1002632675"/>
    <n v="3"/>
    <x v="6"/>
    <n v="4"/>
    <s v="PEKALONGAN"/>
    <s v="PEKALONGAN"/>
    <s v="PKL"/>
    <s v="REG"/>
    <s v="AO"/>
    <x v="0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0"/>
  </r>
  <r>
    <n v="901"/>
    <n v="1002620906"/>
    <n v="3"/>
    <x v="6"/>
    <n v="4"/>
    <s v="PEKALONGAN"/>
    <s v="PEKALONGAN"/>
    <s v="PKL"/>
    <s v="REG"/>
    <s v="AO"/>
    <x v="0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1"/>
  </r>
  <r>
    <n v="902"/>
    <n v="1002634931"/>
    <n v="3"/>
    <x v="6"/>
    <n v="4"/>
    <s v="PEKALONGAN"/>
    <s v="PEKALONGAN"/>
    <s v="KJE"/>
    <s v="REG"/>
    <s v="AO"/>
    <x v="0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0"/>
  </r>
  <r>
    <n v="903"/>
    <n v="1002633177"/>
    <n v="3"/>
    <x v="6"/>
    <n v="4"/>
    <s v="PEKALONGAN"/>
    <s v="PEKALONGAN"/>
    <s v="KJE"/>
    <s v="REG"/>
    <s v="AO"/>
    <x v="0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1"/>
  </r>
  <r>
    <n v="904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0"/>
  </r>
  <r>
    <n v="905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0"/>
  </r>
  <r>
    <n v="906"/>
    <n v="1002633042"/>
    <n v="3"/>
    <x v="6"/>
    <n v="4"/>
    <s v="PEKALONGAN"/>
    <s v="PEKALONGAN"/>
    <s v="KDW"/>
    <s v="REG"/>
    <s v="AO"/>
    <x v="0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0"/>
  </r>
  <r>
    <n v="907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1"/>
  </r>
  <r>
    <n v="908"/>
    <n v="1002630998"/>
    <n v="3"/>
    <x v="6"/>
    <n v="4"/>
    <s v="PEKALONGAN"/>
    <s v="PEKALONGAN"/>
    <s v="KDW"/>
    <s v="REG"/>
    <s v="AO"/>
    <x v="0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1"/>
  </r>
  <r>
    <n v="909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910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0"/>
  </r>
  <r>
    <n v="911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0"/>
  </r>
  <r>
    <n v="912"/>
    <n v="1002625630"/>
    <n v="3"/>
    <x v="6"/>
    <n v="4"/>
    <s v="PEKALONGAN"/>
    <s v="PEMALANG"/>
    <s v="CMA"/>
    <s v="REG"/>
    <s v="AO"/>
    <x v="0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1"/>
  </r>
  <r>
    <n v="913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914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1"/>
  </r>
  <r>
    <n v="915"/>
    <n v="1002625039"/>
    <n v="3"/>
    <x v="6"/>
    <n v="4"/>
    <s v="PEKALONGAN"/>
    <s v="PEMALANG"/>
    <s v="PML"/>
    <s v="REG"/>
    <s v="AO"/>
    <x v="0"/>
    <m/>
    <s v="QC MIA - INVALID QUALITY CONTROL MIA"/>
    <s v="RBS-Regional 3"/>
    <d v="2026-10-06T16:50:13"/>
    <d v="2026-10-13T19:00:57"/>
    <n v="69405324"/>
    <m/>
    <n v="142278112955"/>
    <s v="PT NIKE INDONESIA"/>
    <s v="ODP-PML-FG/06"/>
    <m/>
    <m/>
    <m/>
    <m/>
    <n v="109.3876746"/>
    <n v="-6.9008136000000002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QC1"/>
    <s v="X"/>
    <s v="NO ADDON"/>
    <m/>
    <s v="QC MIA - INVALID QUALITY CONTROL MIA - Foto Lokasi Instalasi Tidak Valid - silakan uploadkan foto lokasi pemasngan sesuai us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16"/>
    <n v="1002633352"/>
    <n v="3"/>
    <x v="6"/>
    <n v="4"/>
    <s v="PEKALONGAN"/>
    <s v="PEMALANG"/>
    <s v="PML"/>
    <s v="REG"/>
    <s v="AO"/>
    <x v="0"/>
    <m/>
    <s v="CC - HD1A - INPROGRESS UNCONTACTED"/>
    <s v="RBS-Regional 3"/>
    <d v="2026-10-12T15:20:11"/>
    <d v="2026-10-14T11:13:55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FCC"/>
    <s v="X"/>
    <s v="NO ADDON"/>
    <m/>
    <s v="UNCONTACTED : Invalid Phone Number Benita Lailani 40951377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1"/>
  </r>
  <r>
    <n v="917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1"/>
  </r>
  <r>
    <n v="918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0"/>
  </r>
  <r>
    <n v="919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0"/>
  </r>
  <r>
    <n v="920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0"/>
  </r>
  <r>
    <n v="921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0"/>
  </r>
  <r>
    <n v="922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0"/>
  </r>
  <r>
    <n v="923"/>
    <n v="1002628062"/>
    <n v="3"/>
    <x v="2"/>
    <n v="4"/>
    <s v="PURWOKERTO"/>
    <s v="PURBALINGGA"/>
    <s v="BBT"/>
    <s v="REG"/>
    <s v="AO"/>
    <x v="0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0"/>
  </r>
  <r>
    <n v="924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</r>
  <r>
    <n v="925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0"/>
  </r>
  <r>
    <n v="926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0"/>
  </r>
  <r>
    <n v="927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</r>
  <r>
    <n v="928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</r>
  <r>
    <n v="929"/>
    <n v="1002631745"/>
    <n v="3"/>
    <x v="2"/>
    <n v="4"/>
    <s v="PURWOKERTO"/>
    <s v="PURBALINGGA"/>
    <s v="PBG"/>
    <s v="REG"/>
    <s v="AO"/>
    <x v="0"/>
    <m/>
    <s v="7 | OSS - PROVISIONING ISSUED"/>
    <s v="RBS-Regional 2"/>
    <d v="2026-10-11T17:05:27"/>
    <d v="2026-10-14T09:27:12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1"/>
  </r>
  <r>
    <n v="930"/>
    <n v="1002631895"/>
    <n v="3"/>
    <x v="2"/>
    <n v="4"/>
    <s v="PURWOKERTO"/>
    <s v="PURBALINGGA"/>
    <s v="PBG"/>
    <s v="REG"/>
    <s v="AO"/>
    <x v="0"/>
    <m/>
    <s v="8 | OSS - PONR"/>
    <s v="RBS-Regional 2"/>
    <d v="2026-10-12T08:13:36"/>
    <d v="2026-10-14T09:41:26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m/>
    <m/>
    <m/>
    <e v="#NUM!"/>
    <e v="#NUM!"/>
    <x v="1"/>
  </r>
  <r>
    <n v="931"/>
    <n v="1002634402"/>
    <n v="3"/>
    <x v="2"/>
    <n v="4"/>
    <s v="PURWOKERTO"/>
    <s v="PURBALINGGA"/>
    <s v="PBG"/>
    <s v="REG"/>
    <s v="AO"/>
    <x v="0"/>
    <s v="1P INET"/>
    <s v="8 | OSS - PONR"/>
    <s v="RBS-Regional 3"/>
    <d v="2026-10-13T10:20:34"/>
    <d v="2026-10-14T11:09:01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ACT_COM"/>
    <s v="X"/>
    <s v="NO ADDON"/>
    <m/>
    <s v="PONR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m/>
    <m/>
    <m/>
    <e v="#NUM!"/>
    <e v="#NUM!"/>
    <x v="1"/>
  </r>
  <r>
    <n v="932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1"/>
  </r>
  <r>
    <n v="933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1"/>
  </r>
  <r>
    <n v="934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1"/>
  </r>
  <r>
    <n v="935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0"/>
  </r>
  <r>
    <n v="936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0"/>
  </r>
  <r>
    <n v="937"/>
    <n v="1002635782"/>
    <n v="3"/>
    <x v="6"/>
    <n v="4"/>
    <s v="PEKALONGAN"/>
    <s v="BREBES"/>
    <s v="BKA"/>
    <s v="REG"/>
    <s v="AO"/>
    <x v="0"/>
    <s v="1P INET"/>
    <s v="MIE - SEND SURVEY"/>
    <s v="RBS-Regional 3"/>
    <d v="2026-10-13T17:35:39"/>
    <d v="2026-10-13T17:38:01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SURVEY_NEW_MANJA"/>
    <s v="X"/>
    <s v="NO ADDON"/>
    <m/>
    <s v="MIE - SEND SURVEY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1"/>
  </r>
  <r>
    <n v="938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1"/>
  </r>
  <r>
    <n v="939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0"/>
  </r>
  <r>
    <n v="940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0"/>
  </r>
  <r>
    <n v="941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0"/>
  </r>
  <r>
    <n v="942"/>
    <n v="1002618417"/>
    <n v="3"/>
    <x v="6"/>
    <n v="4"/>
    <s v="PEKALONGAN"/>
    <s v="BREBES"/>
    <s v="BMU"/>
    <s v="REG"/>
    <s v="AO"/>
    <x v="0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1"/>
  </r>
  <r>
    <n v="943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0"/>
  </r>
  <r>
    <n v="944"/>
    <n v="1002633494"/>
    <n v="3"/>
    <x v="6"/>
    <n v="4"/>
    <s v="PEKALONGAN"/>
    <s v="BREBES"/>
    <s v="KTM"/>
    <s v="REG"/>
    <s v="AO"/>
    <x v="0"/>
    <s v="1P INET"/>
    <s v="7 | OSS - PROVISIONING ISSUED"/>
    <s v="RBS-Regional 3"/>
    <d v="2026-10-12T15:55:36"/>
    <d v="2026-10-14T08:10:02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m/>
    <s v="PI"/>
    <s v="KETANGGUNGAN"/>
    <s v="NO ADDON"/>
    <m/>
    <s v="Provisioning Issu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1"/>
  </r>
  <r>
    <n v="945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0"/>
  </r>
  <r>
    <n v="946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947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948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949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</r>
  <r>
    <n v="950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</r>
  <r>
    <n v="951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</r>
  <r>
    <n v="952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0"/>
  </r>
  <r>
    <n v="953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0"/>
  </r>
  <r>
    <n v="954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0"/>
  </r>
  <r>
    <n v="955"/>
    <n v="1002632336"/>
    <n v="3"/>
    <x v="6"/>
    <n v="4"/>
    <s v="PEKALONGAN"/>
    <s v="TEGAL"/>
    <s v="TEG"/>
    <s v="REG"/>
    <s v="AO"/>
    <x v="0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0"/>
  </r>
  <r>
    <n v="956"/>
    <n v="1002632646"/>
    <n v="3"/>
    <x v="6"/>
    <n v="4"/>
    <s v="PEKALONGAN"/>
    <s v="TEGAL"/>
    <s v="TEG"/>
    <s v="REG"/>
    <s v="AO"/>
    <x v="0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0"/>
  </r>
  <r>
    <n v="957"/>
    <n v="1002634259"/>
    <n v="3"/>
    <x v="6"/>
    <n v="4"/>
    <s v="PEKALONGAN"/>
    <s v="TEGAL"/>
    <s v="TEG"/>
    <s v="REG"/>
    <s v="AO"/>
    <x v="0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0"/>
  </r>
  <r>
    <n v="958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1"/>
  </r>
  <r>
    <n v="959"/>
    <n v="1002629774"/>
    <n v="3"/>
    <x v="6"/>
    <n v="4"/>
    <s v="PEKALONGAN"/>
    <s v="TEGAL"/>
    <s v="TEG"/>
    <s v="REG"/>
    <s v="AO"/>
    <x v="0"/>
    <s v="1P INET"/>
    <s v="CC - HD1A - INPROGRESS UNCONTACTED"/>
    <s v="RBS-Regional 3"/>
    <d v="2026-10-09T13:56:17"/>
    <d v="2026-10-14T12:03:40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FCC"/>
    <s v="X"/>
    <s v="NO ADDON"/>
    <m/>
    <s v="UNCONTACTED : Telepon Tidak Diangkat - RNA NENG PUTRI MEILINDA PERMATASARI 40981184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</r>
  <r>
    <n v="960"/>
    <n v="1002633302"/>
    <n v="3"/>
    <x v="6"/>
    <n v="4"/>
    <s v="PEKALONGAN"/>
    <s v="TEGAL"/>
    <s v="TEG"/>
    <s v="REG"/>
    <s v="AO"/>
    <x v="0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1"/>
  </r>
  <r>
    <n v="961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1"/>
  </r>
  <r>
    <n v="962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</r>
  <r>
    <n v="963"/>
    <n v="1002635067"/>
    <n v="3"/>
    <x v="6"/>
    <n v="4"/>
    <s v="PEKALONGAN"/>
    <s v="SLAWI"/>
    <s v="ADW"/>
    <s v="REG"/>
    <s v="AO"/>
    <x v="0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</r>
  <r>
    <n v="964"/>
    <n v="1002635826"/>
    <n v="3"/>
    <x v="6"/>
    <n v="4"/>
    <s v="PEKALONGAN"/>
    <s v="SLAWI"/>
    <s v="ADW"/>
    <s v="REG"/>
    <s v="AO"/>
    <x v="0"/>
    <s v="1P INET"/>
    <s v="8 | OSS - PONR"/>
    <s v="RBS-Regional 3"/>
    <d v="2026-10-13T18:19:39"/>
    <d v="2026-10-14T12:50:0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ACT_COM"/>
    <s v="ADIWERNA"/>
    <s v="NO ADDON"/>
    <m/>
    <s v="PONR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m/>
    <m/>
    <m/>
    <e v="#NUM!"/>
    <e v="#NUM!"/>
    <x v="1"/>
  </r>
  <r>
    <n v="965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0"/>
  </r>
  <r>
    <n v="966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0"/>
  </r>
  <r>
    <n v="967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0"/>
  </r>
  <r>
    <n v="968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0"/>
  </r>
  <r>
    <n v="969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</r>
  <r>
    <n v="970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0"/>
  </r>
  <r>
    <n v="971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1"/>
  </r>
  <r>
    <n v="972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1"/>
  </r>
  <r>
    <n v="973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</r>
  <r>
    <n v="974"/>
    <n v="1002631021"/>
    <n v="3"/>
    <x v="6"/>
    <n v="4"/>
    <s v="PEKALONGAN"/>
    <s v="SLAWI"/>
    <s v="SLW"/>
    <s v="REG"/>
    <s v="AO"/>
    <x v="0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0"/>
  </r>
  <r>
    <n v="975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0"/>
  </r>
  <r>
    <n v="976"/>
    <n v="1002632552"/>
    <n v="3"/>
    <x v="3"/>
    <n v="5"/>
    <s v="SBY UTARA"/>
    <s v="TANDES"/>
    <s v="BBE"/>
    <s v="REG"/>
    <s v="AO"/>
    <x v="0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0"/>
  </r>
  <r>
    <n v="977"/>
    <n v="1002630592"/>
    <n v="3"/>
    <x v="3"/>
    <n v="5"/>
    <s v="SBY UTARA"/>
    <s v="TANDES"/>
    <s v="BBE"/>
    <s v="REG"/>
    <s v="AO"/>
    <x v="0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1"/>
  </r>
  <r>
    <n v="978"/>
    <n v="1002624054"/>
    <n v="3"/>
    <x v="3"/>
    <n v="5"/>
    <s v="SBY UTARA"/>
    <s v="TANDES"/>
    <s v="BBE"/>
    <s v="REG"/>
    <s v="AO"/>
    <x v="0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1"/>
  </r>
  <r>
    <n v="979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0"/>
  </r>
  <r>
    <n v="980"/>
    <n v="1002634691"/>
    <n v="3"/>
    <x v="3"/>
    <n v="5"/>
    <s v="SBY UTARA"/>
    <s v="GRESIK"/>
    <s v="CRM"/>
    <s v="REG"/>
    <s v="AO"/>
    <x v="0"/>
    <s v="1P INET"/>
    <s v="7 | OSS - PROVISIONING ISSUED"/>
    <s v="RBS-Regional 3"/>
    <d v="2026-10-13T11:19:34"/>
    <d v="2026-10-14T08:15:31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I"/>
    <s v="NON-HERO GRESIK"/>
    <s v="NO ADDON"/>
    <m/>
    <s v="Provisioning Issu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1"/>
  </r>
  <r>
    <n v="981"/>
    <n v="1002629909"/>
    <n v="3"/>
    <x v="3"/>
    <n v="5"/>
    <s v="SBY UTARA"/>
    <s v="GRESIK"/>
    <s v="DDS"/>
    <s v="REG"/>
    <s v="AO"/>
    <x v="0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0"/>
  </r>
  <r>
    <n v="982"/>
    <n v="1002634875"/>
    <n v="3"/>
    <x v="3"/>
    <n v="5"/>
    <s v="SBY UTARA"/>
    <s v="GRESIK"/>
    <s v="DDS"/>
    <s v="REG"/>
    <s v="AO"/>
    <x v="0"/>
    <s v="1P INET"/>
    <s v="8 | OSS - PONR"/>
    <s v="RBS-Regional 3"/>
    <d v="2026-10-13T12:32:40"/>
    <d v="2026-10-14T10:03:19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ACT_COM"/>
    <s v="GRESIK"/>
    <s v="NO ADDON"/>
    <m/>
    <s v="PONR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</r>
  <r>
    <n v="983"/>
    <n v="1002629849"/>
    <n v="3"/>
    <x v="3"/>
    <n v="5"/>
    <s v="SBY UTARA"/>
    <s v="GRESIK"/>
    <s v="DDS"/>
    <s v="REG"/>
    <s v="AO"/>
    <x v="0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</r>
  <r>
    <n v="984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985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986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0"/>
  </r>
  <r>
    <n v="987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</r>
  <r>
    <n v="988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0"/>
  </r>
  <r>
    <n v="989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0"/>
  </r>
  <r>
    <n v="990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0"/>
  </r>
  <r>
    <n v="991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0"/>
  </r>
  <r>
    <n v="992"/>
    <n v="1002634749"/>
    <n v="3"/>
    <x v="3"/>
    <n v="5"/>
    <s v="SBY UTARA"/>
    <s v="GRESIK"/>
    <s v="GSK"/>
    <s v="REG"/>
    <s v="AO"/>
    <x v="0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</r>
  <r>
    <n v="993"/>
    <n v="1002634314"/>
    <n v="3"/>
    <x v="3"/>
    <n v="5"/>
    <s v="SBY UTARA"/>
    <s v="GRESIK"/>
    <s v="GSK"/>
    <s v="REG"/>
    <s v="AO"/>
    <x v="0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0"/>
  </r>
  <r>
    <n v="994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</r>
  <r>
    <n v="995"/>
    <n v="1002632218"/>
    <n v="3"/>
    <x v="3"/>
    <n v="5"/>
    <s v="SBY UTARA"/>
    <s v="GRESIK"/>
    <s v="GSK"/>
    <s v="REG"/>
    <s v="AO"/>
    <x v="0"/>
    <m/>
    <s v="MIE - SEND SURVEY"/>
    <s v="RBS-Regional 3"/>
    <d v="2026-10-12T09:55:49"/>
    <d v="2026-10-14T08:46:01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m/>
    <m/>
    <m/>
    <e v="#NUM!"/>
    <e v="#NUM!"/>
    <x v="1"/>
  </r>
  <r>
    <n v="996"/>
    <n v="1002632253"/>
    <n v="3"/>
    <x v="3"/>
    <n v="5"/>
    <s v="SBY UTARA"/>
    <s v="GRESIK"/>
    <s v="GSK"/>
    <s v="REG"/>
    <s v="AO"/>
    <x v="0"/>
    <m/>
    <s v="MIE - SEND SURVEY"/>
    <s v="RBS-Regional 3"/>
    <d v="2026-10-12T10:04:29"/>
    <d v="2026-10-13T10:42:03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m/>
    <m/>
    <m/>
    <e v="#NUM!"/>
    <e v="#NUM!"/>
    <x v="1"/>
  </r>
  <r>
    <n v="997"/>
    <n v="1002635632"/>
    <n v="3"/>
    <x v="3"/>
    <n v="5"/>
    <s v="SBY UTARA"/>
    <s v="GRESIK"/>
    <s v="GSK"/>
    <s v="REG"/>
    <s v="AO"/>
    <x v="0"/>
    <s v="1P INET"/>
    <s v="MIE - SEND SURVEY"/>
    <s v="RBS-Regional 3"/>
    <d v="2026-10-13T16:26:34"/>
    <d v="2026-10-13T16:28:01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m/>
    <s v="SURVEY_NEW_MANJA"/>
    <s v="GRESIK"/>
    <s v="NO ADDON"/>
    <m/>
    <s v="MIE - SEND SURVEY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1"/>
  </r>
  <r>
    <n v="998"/>
    <n v="1002635445"/>
    <n v="3"/>
    <x v="3"/>
    <n v="5"/>
    <s v="SBY UTARA"/>
    <s v="GRESIK"/>
    <s v="GSK"/>
    <s v="REG"/>
    <s v="AO"/>
    <x v="0"/>
    <s v="1P INET"/>
    <s v="MIE - SEND SURVEY"/>
    <s v="RBS-Regional 3"/>
    <d v="2026-10-13T15:31:35"/>
    <d v="2026-10-13T15:34:01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m/>
    <s v="SURVEY_NEW_MANJA"/>
    <s v="GRESIK"/>
    <s v="NO ADDON"/>
    <m/>
    <s v="MIE - SEND SURVEY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1"/>
  </r>
  <r>
    <n v="999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000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</r>
  <r>
    <n v="1001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</r>
  <r>
    <n v="1002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0"/>
  </r>
  <r>
    <n v="1003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</r>
  <r>
    <n v="1004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</r>
  <r>
    <n v="1005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1"/>
  </r>
  <r>
    <n v="1006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1"/>
  </r>
  <r>
    <n v="1007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0"/>
  </r>
  <r>
    <n v="1008"/>
    <n v="1002627224"/>
    <n v="3"/>
    <x v="3"/>
    <n v="5"/>
    <s v="SBY UTARA"/>
    <s v="GRESIK"/>
    <s v="BWN"/>
    <s v="REG"/>
    <s v="AO"/>
    <x v="0"/>
    <m/>
    <s v="OSS - FALLOUT"/>
    <s v="RBS-Regional 3"/>
    <d v="2026-10-08T09:31:15"/>
    <d v="2026-10-12T18:49:34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FO_WFM"/>
    <s v="GRESIK"/>
    <s v="NO ADDON"/>
    <m/>
    <s v="Provisioning Failed|WFM|INF009785171|PP_-7.2347818,112.5636013_PATK -6.894237995147705, 112.45146942138672 RN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1"/>
  </r>
  <r>
    <n v="1009"/>
    <n v="1002628108"/>
    <n v="3"/>
    <x v="3"/>
    <n v="5"/>
    <s v="SBY UTARA"/>
    <s v="GRESIK"/>
    <s v="BWN"/>
    <s v="REG"/>
    <s v="AO"/>
    <x v="0"/>
    <m/>
    <s v="OSS - FALLOUT"/>
    <s v="RBS-Regional 3"/>
    <d v="2026-10-08T16:00:03"/>
    <d v="2026-10-12T18:53:10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FO_WFM"/>
    <s v="GRESIK"/>
    <s v="NO ADDON"/>
    <m/>
    <s v="Provisioning Failed|WFM|INF009785253|PP_-7.2347868,112.5635932_PP PEL -6.894237995147705, 112.45146942138672 RN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1"/>
  </r>
  <r>
    <n v="1010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0"/>
  </r>
  <r>
    <n v="1011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0"/>
  </r>
  <r>
    <n v="1012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0"/>
  </r>
  <r>
    <n v="1013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0"/>
  </r>
  <r>
    <n v="1014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1015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1"/>
  </r>
  <r>
    <n v="1016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1"/>
  </r>
  <r>
    <n v="1017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</r>
  <r>
    <n v="1018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0"/>
  </r>
  <r>
    <n v="1019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0"/>
  </r>
  <r>
    <n v="1020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0"/>
  </r>
  <r>
    <n v="1021"/>
    <n v="1002632662"/>
    <n v="3"/>
    <x v="3"/>
    <n v="5"/>
    <s v="SBY UTARA"/>
    <s v="LAMONGAN"/>
    <s v="BBA"/>
    <s v="REG"/>
    <s v="AO"/>
    <x v="0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0"/>
  </r>
  <r>
    <n v="1022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1"/>
  </r>
  <r>
    <n v="1023"/>
    <n v="1002634011"/>
    <n v="3"/>
    <x v="3"/>
    <n v="5"/>
    <s v="SBY UTARA"/>
    <s v="LAMONGAN"/>
    <s v="BBA"/>
    <s v="REG"/>
    <s v="AO"/>
    <x v="0"/>
    <m/>
    <s v="7 | OSS - PROVISIONING ISSUED"/>
    <s v="RBS-Regional 3"/>
    <d v="2026-10-13T08:38:23"/>
    <d v="2026-10-14T10:10:52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m/>
    <m/>
    <m/>
    <e v="#NUM!"/>
    <e v="#NUM!"/>
    <x v="1"/>
  </r>
  <r>
    <n v="1024"/>
    <n v="1002625399"/>
    <n v="3"/>
    <x v="3"/>
    <n v="5"/>
    <s v="SBY UTARA"/>
    <s v="LAMONGAN"/>
    <s v="BBA"/>
    <s v="REG"/>
    <s v="AO"/>
    <x v="0"/>
    <m/>
    <s v="OSS - FALLOUT"/>
    <s v="RBS-Regional 3"/>
    <d v="2026-10-07T09:18:08"/>
    <d v="2026-10-08T13:18:08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FO_WFM"/>
    <s v="X"/>
    <s v="NO ADDON"/>
    <m/>
    <s v="Provisioning Failed|WFM|INF009711933|TOJ_-7.3337967,112.2235879_TOJ_-7.334374,112.224067 jarak odp terdekat lebih dari 500m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1"/>
  </r>
  <r>
    <n v="1025"/>
    <n v="1002633035"/>
    <n v="3"/>
    <x v="3"/>
    <n v="5"/>
    <s v="SBY UTARA"/>
    <s v="LAMONGAN"/>
    <s v="BBA"/>
    <s v="REG"/>
    <s v="AO"/>
    <x v="0"/>
    <m/>
    <s v="MIE - SEND SURVEY"/>
    <s v="RBS-Regional 3"/>
    <d v="2026-10-12T13:56:25"/>
    <d v="2026-10-14T09:56:06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SURVEY_NEW_MANJA"/>
    <s v="X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m/>
    <m/>
    <m/>
    <e v="#NUM!"/>
    <e v="#NUM!"/>
    <x v="1"/>
  </r>
  <r>
    <n v="1026"/>
    <n v="1002630624"/>
    <n v="3"/>
    <x v="3"/>
    <n v="5"/>
    <s v="SBY UTARA"/>
    <s v="LAMONGAN"/>
    <s v="BBA"/>
    <s v="REG"/>
    <s v="AO"/>
    <x v="0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</r>
  <r>
    <n v="1027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0"/>
  </r>
  <r>
    <n v="1028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0"/>
  </r>
  <r>
    <n v="1029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0"/>
  </r>
  <r>
    <n v="1030"/>
    <n v="1002617657"/>
    <n v="3"/>
    <x v="3"/>
    <n v="5"/>
    <s v="SBY UTARA"/>
    <s v="LAMONGAN"/>
    <s v="BDG"/>
    <s v="REG"/>
    <s v="AO"/>
    <x v="0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1"/>
  </r>
  <r>
    <n v="1031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0"/>
  </r>
  <r>
    <n v="1032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0"/>
  </r>
  <r>
    <n v="1033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0"/>
  </r>
  <r>
    <n v="1034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0"/>
  </r>
  <r>
    <n v="1035"/>
    <n v="1002634723"/>
    <n v="3"/>
    <x v="3"/>
    <n v="5"/>
    <s v="SBY UTARA"/>
    <s v="LAMONGAN"/>
    <s v="LMG"/>
    <s v="REG"/>
    <s v="AO"/>
    <x v="0"/>
    <s v="1P INET"/>
    <s v="7 | OSS - PROVISIONING ISSUED"/>
    <s v="RBS-Regional 3"/>
    <d v="2026-10-13T11:25:39"/>
    <d v="2026-10-14T10:09:44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I"/>
    <s v="LAMONGAN"/>
    <s v="NO ADDON"/>
    <m/>
    <s v="Provisioning Issu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m/>
    <m/>
    <m/>
    <e v="#NUM!"/>
    <e v="#NUM!"/>
    <x v="1"/>
  </r>
  <r>
    <n v="1036"/>
    <n v="1002630636"/>
    <n v="3"/>
    <x v="3"/>
    <n v="5"/>
    <s v="SBY UTARA"/>
    <s v="LAMONGAN"/>
    <s v="LMG"/>
    <s v="REG"/>
    <s v="AO"/>
    <x v="0"/>
    <s v="1P INET"/>
    <s v="OSS - FALLOUT"/>
    <s v="RBS-Regional 3"/>
    <d v="2026-10-10T09:06:35"/>
    <d v="2026-10-11T16:38:00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FO_WFM"/>
    <s v="LAMONGAN"/>
    <s v="NO ADDON"/>
    <m/>
    <s v="Provisioning Failed|WFM|INF009767638|TOJ_-7.1237011,112.41827880000001_TOJ_ -7.128078,112.476929_JARAK ODP TERDEKAT LEBIH 250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1"/>
  </r>
  <r>
    <n v="1037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</r>
  <r>
    <n v="1038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</r>
  <r>
    <n v="1039"/>
    <n v="1002633249"/>
    <n v="3"/>
    <x v="3"/>
    <n v="5"/>
    <s v="SBY UTARA"/>
    <s v="LAMONGAN"/>
    <s v="LMG"/>
    <s v="REG"/>
    <s v="AO"/>
    <x v="0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</r>
  <r>
    <n v="1040"/>
    <n v="1002625131"/>
    <n v="3"/>
    <x v="3"/>
    <n v="5"/>
    <s v="SBY UTARA"/>
    <s v="LAMONGAN"/>
    <s v="LMG"/>
    <s v="REG"/>
    <s v="AO"/>
    <x v="0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</r>
  <r>
    <n v="1041"/>
    <n v="1002631938"/>
    <n v="3"/>
    <x v="3"/>
    <n v="5"/>
    <s v="SBY UTARA"/>
    <s v="LAMONGAN"/>
    <s v="SDD"/>
    <s v="REG"/>
    <s v="AO"/>
    <x v="0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0"/>
  </r>
  <r>
    <n v="1042"/>
    <n v="1002631975"/>
    <n v="3"/>
    <x v="3"/>
    <n v="5"/>
    <s v="SBY UTARA"/>
    <s v="LAMONGAN"/>
    <s v="SDD"/>
    <s v="REG"/>
    <s v="AO"/>
    <x v="0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0"/>
  </r>
  <r>
    <n v="1043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0"/>
  </r>
  <r>
    <n v="1044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0"/>
  </r>
  <r>
    <n v="1045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0"/>
  </r>
  <r>
    <n v="1046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0"/>
  </r>
  <r>
    <n v="1047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0"/>
  </r>
  <r>
    <n v="1048"/>
    <n v="1002631288"/>
    <n v="3"/>
    <x v="1"/>
    <n v="5"/>
    <s v="MADIUN"/>
    <s v="BOJONEGORO"/>
    <s v="BJN"/>
    <s v="REG"/>
    <s v="AO"/>
    <x v="0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0"/>
  </r>
  <r>
    <n v="1049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0"/>
  </r>
  <r>
    <n v="1050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0"/>
  </r>
  <r>
    <n v="1051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0"/>
  </r>
  <r>
    <n v="1052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0"/>
  </r>
  <r>
    <n v="1053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0"/>
  </r>
  <r>
    <n v="1054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0"/>
  </r>
  <r>
    <n v="1055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1"/>
  </r>
  <r>
    <n v="1056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1"/>
  </r>
  <r>
    <n v="1057"/>
    <n v="1002626340"/>
    <n v="3"/>
    <x v="1"/>
    <n v="5"/>
    <s v="MADIUN"/>
    <s v="BOJONEGORO"/>
    <s v="SMJ"/>
    <s v="REG"/>
    <s v="AO"/>
    <x v="0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1"/>
  </r>
  <r>
    <n v="1058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</r>
  <r>
    <n v="1059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0"/>
  </r>
  <r>
    <n v="1060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</r>
  <r>
    <n v="1061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0"/>
  </r>
  <r>
    <n v="1062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1"/>
  </r>
  <r>
    <n v="1063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</r>
  <r>
    <n v="1064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</r>
  <r>
    <n v="1065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</r>
  <r>
    <n v="1066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0"/>
  </r>
  <r>
    <n v="1067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</r>
  <r>
    <n v="1068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</r>
  <r>
    <n v="1069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0"/>
  </r>
  <r>
    <n v="1070"/>
    <n v="1002633818"/>
    <n v="3"/>
    <x v="1"/>
    <n v="5"/>
    <s v="MADIUN"/>
    <s v="TUBAN"/>
    <s v="MRR"/>
    <s v="REG"/>
    <s v="AO"/>
    <x v="0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</r>
  <r>
    <n v="1071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1"/>
  </r>
  <r>
    <n v="1072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0"/>
  </r>
  <r>
    <n v="1073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0"/>
  </r>
  <r>
    <n v="1074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0"/>
  </r>
  <r>
    <n v="1075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076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077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0"/>
  </r>
  <r>
    <n v="1078"/>
    <n v="1002633151"/>
    <n v="3"/>
    <x v="0"/>
    <n v="5"/>
    <s v="KUPANG"/>
    <s v="KUPANG"/>
    <s v="BAA"/>
    <s v="REG"/>
    <s v="AO"/>
    <x v="0"/>
    <s v="1P INET"/>
    <s v="7 | OSS - PROVISIONING ISSUED"/>
    <s v="RBS-Regional 3"/>
    <d v="2026-10-12T14:25:41"/>
    <d v="2026-10-13T11:34:52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I"/>
    <s v="X"/>
    <s v="NETMONK"/>
    <m/>
    <s v="Provisioning Issu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m/>
    <m/>
    <m/>
    <e v="#NUM!"/>
    <e v="#NUM!"/>
    <x v="1"/>
  </r>
  <r>
    <n v="1079"/>
    <n v="1002632651"/>
    <n v="3"/>
    <x v="0"/>
    <n v="5"/>
    <s v="KUPANG"/>
    <s v="KUPANG"/>
    <s v="OSP"/>
    <s v="REG"/>
    <s v="AO"/>
    <x v="0"/>
    <s v="1P INET"/>
    <s v="7 | OSS - PROVISIONING ISSUED"/>
    <s v="RBS-Regional 3"/>
    <d v="2026-10-12T11:38:34"/>
    <d v="2026-10-13T08:14:44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I"/>
    <s v="KUPANG"/>
    <s v="NO ADDON"/>
    <m/>
    <s v="Provisioning Issued"/>
    <s v="HSI Bisnis Promo Hari Pelanggan Nasional PSB 70% - 50 Mbps"/>
    <s v="INDIBIZ"/>
    <m/>
    <m/>
    <d v="2026-10-13T08:00:00"/>
    <s v="2026-10-13 08:00:00 | Tanggal: 13/10/2026 Jam Pasang: 10.00 Note: Hubungi sebelum ke lokasi, terimakasih.  "/>
    <m/>
    <m/>
    <m/>
    <e v="#NUM!"/>
    <e v="#NUM!"/>
    <x v="1"/>
  </r>
  <r>
    <n v="1080"/>
    <n v="1002632737"/>
    <n v="3"/>
    <x v="0"/>
    <n v="5"/>
    <s v="KUPANG"/>
    <s v="KUPANG"/>
    <s v="OSP"/>
    <s v="REG"/>
    <s v="AO"/>
    <x v="0"/>
    <s v="1P INET"/>
    <s v="7 | OSS - PROVISIONING ISSUED"/>
    <s v="RBS-Regional 3"/>
    <d v="2026-10-12T12:08:35"/>
    <d v="2026-10-13T11:13:24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I"/>
    <s v="KUPANG"/>
    <s v="NO ADDON"/>
    <m/>
    <s v="Provisioning Issu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m/>
    <m/>
    <m/>
    <e v="#NUM!"/>
    <e v="#NUM!"/>
    <x v="1"/>
  </r>
  <r>
    <n v="1081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1"/>
  </r>
  <r>
    <n v="1082"/>
    <n v="1002632214"/>
    <n v="3"/>
    <x v="0"/>
    <n v="5"/>
    <s v="KUPANG"/>
    <s v="KUPANG"/>
    <s v="OSP"/>
    <s v="REG"/>
    <s v="AO"/>
    <x v="0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1"/>
  </r>
  <r>
    <n v="1083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1"/>
  </r>
  <r>
    <n v="1084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0"/>
  </r>
  <r>
    <n v="1085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1086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1087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1088"/>
    <n v="1002619312"/>
    <n v="3"/>
    <x v="0"/>
    <n v="5"/>
    <s v="KUPANG"/>
    <s v="KUPANG"/>
    <s v="KPN"/>
    <s v="REG"/>
    <s v="AO"/>
    <x v="0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</r>
  <r>
    <n v="1089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1090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0"/>
  </r>
  <r>
    <n v="1091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1092"/>
    <n v="1002628009"/>
    <n v="3"/>
    <x v="0"/>
    <n v="5"/>
    <s v="KUPANG"/>
    <s v="KUPANG"/>
    <s v="KPN"/>
    <s v="REG"/>
    <s v="AO"/>
    <x v="0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</r>
  <r>
    <n v="1093"/>
    <n v="1002628991"/>
    <n v="3"/>
    <x v="0"/>
    <n v="5"/>
    <s v="KUPANG"/>
    <s v="KUPANG"/>
    <s v="KPN"/>
    <s v="REG"/>
    <s v="AO"/>
    <x v="0"/>
    <s v="1P INET"/>
    <s v="7 | OSS - PROVISIONING ISSUED"/>
    <s v="RBS-Regional 3"/>
    <d v="2026-10-09T09:38:34"/>
    <d v="2026-10-10T08:14:21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I"/>
    <s v="KUPANG"/>
    <s v="NO ADDON"/>
    <m/>
    <s v="Provisioning Issu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m/>
    <m/>
    <m/>
    <e v="#NUM!"/>
    <e v="#NUM!"/>
    <x v="1"/>
  </r>
  <r>
    <n v="1094"/>
    <n v="1002632811"/>
    <n v="3"/>
    <x v="0"/>
    <n v="5"/>
    <s v="KUPANG"/>
    <s v="KUPANG"/>
    <s v="KPN"/>
    <s v="REG"/>
    <s v="AO"/>
    <x v="0"/>
    <s v="1P INET"/>
    <s v="7 | OSS - PROVISIONING ISSUED"/>
    <s v="RBS-Regional 3"/>
    <d v="2026-10-12T12:44:40"/>
    <d v="2026-10-13T11:20:56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I"/>
    <s v="KUPANG"/>
    <s v="NO ADDON"/>
    <m/>
    <s v="Provisioning Issued"/>
    <s v="HSI Bisnis Promo Hari Pelanggan Nasional PSB 70% - 50 Mbps"/>
    <s v="INDIBIZ"/>
    <m/>
    <m/>
    <d v="2026-10-13T11:00:00"/>
    <s v="2026-10-13 11:00:00 | Tanggal : 13 Oktober 2026 Jam : pagi siang Hubungi pelanggan sebelum ke lokasi "/>
    <m/>
    <m/>
    <m/>
    <e v="#NUM!"/>
    <e v="#NUM!"/>
    <x v="1"/>
  </r>
  <r>
    <n v="1095"/>
    <n v="1002634874"/>
    <n v="3"/>
    <x v="0"/>
    <n v="5"/>
    <s v="KUPANG"/>
    <s v="KUPANG"/>
    <s v="KPN"/>
    <s v="REG"/>
    <s v="AO"/>
    <x v="0"/>
    <s v="1P INET"/>
    <s v="7 | OSS - PROVISIONING ISSUED"/>
    <s v="RBS-Regional 3"/>
    <d v="2026-10-13T12:31:35"/>
    <d v="2026-10-14T11:19:56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I"/>
    <s v="KUPANG"/>
    <s v="NO ADDON"/>
    <m/>
    <s v="Provisioning Issu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1"/>
  </r>
  <r>
    <n v="1096"/>
    <n v="1002632827"/>
    <n v="3"/>
    <x v="0"/>
    <n v="5"/>
    <s v="KUPANG"/>
    <s v="KUPANG"/>
    <s v="KPN"/>
    <s v="REG"/>
    <s v="AO"/>
    <x v="0"/>
    <s v="1P INET"/>
    <s v="MIE - SEND SURVEY"/>
    <s v="RBS-Regional 3"/>
    <d v="2026-10-12T12:52:41"/>
    <d v="2026-10-12T12:54:01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m/>
    <s v="SURVEY_NEW_MANJA"/>
    <s v="KUPANG"/>
    <s v="NO ADDON"/>
    <m/>
    <s v="MIE - SEND SURVEY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1"/>
  </r>
  <r>
    <n v="1097"/>
    <n v="1002632209"/>
    <n v="3"/>
    <x v="0"/>
    <n v="5"/>
    <s v="KUPANG"/>
    <s v="KUPANG"/>
    <s v="KPN"/>
    <s v="REG"/>
    <s v="AO"/>
    <x v="0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</r>
  <r>
    <n v="1098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</r>
  <r>
    <n v="1099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0"/>
  </r>
  <r>
    <n v="1100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101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0"/>
  </r>
  <r>
    <n v="1102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1"/>
  </r>
  <r>
    <n v="1103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0"/>
  </r>
  <r>
    <n v="1104"/>
    <n v="1002634493"/>
    <n v="3"/>
    <x v="0"/>
    <n v="5"/>
    <s v="KUPANG"/>
    <s v="WAINGAPU"/>
    <s v="WGP"/>
    <s v="REG"/>
    <s v="AO"/>
    <x v="0"/>
    <s v="1P INET"/>
    <s v="7 | OSS - PROVISIONING ISSUED"/>
    <s v="RBS-Regional 3"/>
    <d v="2026-10-13T10:38:39"/>
    <d v="2026-10-14T11:58:35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I"/>
    <s v="X"/>
    <s v="NO ADDON"/>
    <m/>
    <s v="Provisioning Issu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m/>
    <m/>
    <m/>
    <e v="#NUM!"/>
    <e v="#NUM!"/>
    <x v="1"/>
  </r>
  <r>
    <n v="1105"/>
    <n v="1002631191"/>
    <n v="3"/>
    <x v="0"/>
    <n v="5"/>
    <s v="KUPANG"/>
    <s v="WAINGAPU"/>
    <s v="WGP"/>
    <s v="REG"/>
    <s v="AO"/>
    <x v="0"/>
    <s v="1P INET"/>
    <s v="8 | OSS - PONR"/>
    <s v="RBS-Regional 3"/>
    <d v="2026-10-10T17:50:35"/>
    <d v="2026-10-14T12:49:36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ACT_COM"/>
    <s v="X"/>
    <s v="NO ADDON"/>
    <m/>
    <s v="PONR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m/>
    <m/>
    <m/>
    <e v="#NUM!"/>
    <e v="#NUM!"/>
    <x v="1"/>
  </r>
  <r>
    <n v="1106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1107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</r>
  <r>
    <n v="1108"/>
    <n v="1002631918"/>
    <n v="3"/>
    <x v="5"/>
    <n v="5"/>
    <s v="JEMBER"/>
    <s v="BANYUWANGI"/>
    <s v="BCK"/>
    <s v="REG"/>
    <s v="AO"/>
    <x v="0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0"/>
  </r>
  <r>
    <n v="1109"/>
    <n v="1002624398"/>
    <n v="3"/>
    <x v="5"/>
    <n v="5"/>
    <s v="JEMBER"/>
    <s v="BANYUWANGI"/>
    <s v="BCK"/>
    <s v="REG"/>
    <s v="AO"/>
    <x v="0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</r>
  <r>
    <n v="1110"/>
    <n v="1002627649"/>
    <n v="3"/>
    <x v="5"/>
    <n v="5"/>
    <s v="JEMBER"/>
    <s v="BANYUWANGI"/>
    <s v="BCK"/>
    <s v="REG"/>
    <s v="AO"/>
    <x v="0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1111"/>
    <n v="1002627653"/>
    <n v="3"/>
    <x v="5"/>
    <n v="5"/>
    <s v="JEMBER"/>
    <s v="BANYUWANGI"/>
    <s v="BCK"/>
    <s v="REG"/>
    <s v="AO"/>
    <x v="0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1112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0"/>
  </r>
  <r>
    <n v="1113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</r>
  <r>
    <n v="1114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0"/>
  </r>
  <r>
    <n v="1115"/>
    <n v="1002632780"/>
    <n v="3"/>
    <x v="5"/>
    <n v="5"/>
    <s v="JEMBER"/>
    <s v="BANYUWANGI"/>
    <s v="KBR"/>
    <s v="REG"/>
    <s v="AO"/>
    <x v="0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0"/>
  </r>
  <r>
    <n v="1116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0"/>
  </r>
  <r>
    <n v="1117"/>
    <n v="1002632380"/>
    <n v="3"/>
    <x v="5"/>
    <n v="5"/>
    <s v="JEMBER"/>
    <s v="BANYUWANGI"/>
    <s v="RGJ"/>
    <s v="REG"/>
    <s v="AO"/>
    <x v="0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0"/>
  </r>
  <r>
    <n v="1118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0"/>
  </r>
  <r>
    <n v="1119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0"/>
  </r>
  <r>
    <n v="1120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0"/>
  </r>
  <r>
    <n v="1121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0"/>
  </r>
  <r>
    <n v="1122"/>
    <n v="1002631897"/>
    <n v="3"/>
    <x v="5"/>
    <n v="5"/>
    <s v="JEMBER"/>
    <s v="BONDOWOSO"/>
    <s v="BOW"/>
    <s v="REG"/>
    <s v="AO"/>
    <x v="0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0"/>
  </r>
  <r>
    <n v="1123"/>
    <n v="1002634041"/>
    <n v="3"/>
    <x v="5"/>
    <n v="5"/>
    <s v="JEMBER"/>
    <s v="BONDOWOSO"/>
    <s v="BOW"/>
    <s v="REG"/>
    <s v="AO"/>
    <x v="0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0"/>
  </r>
  <r>
    <n v="1124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0"/>
  </r>
  <r>
    <n v="1125"/>
    <n v="1002633655"/>
    <n v="3"/>
    <x v="5"/>
    <n v="5"/>
    <s v="JEMBER"/>
    <s v="BONDOWOSO"/>
    <s v="PRJ"/>
    <s v="REG"/>
    <s v="AO"/>
    <x v="0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</r>
  <r>
    <n v="1126"/>
    <n v="1002634812"/>
    <n v="3"/>
    <x v="5"/>
    <n v="5"/>
    <s v="JEMBER"/>
    <s v="BONDOWOSO"/>
    <s v="PRJ"/>
    <s v="REG"/>
    <s v="AO"/>
    <x v="0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0"/>
  </r>
  <r>
    <n v="1127"/>
    <n v="1002635331"/>
    <n v="3"/>
    <x v="5"/>
    <n v="5"/>
    <s v="JEMBER"/>
    <s v="BONDOWOSO"/>
    <s v="PRJ"/>
    <s v="REG"/>
    <s v="AO"/>
    <x v="0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0"/>
  </r>
  <r>
    <n v="1128"/>
    <n v="1002634492"/>
    <n v="3"/>
    <x v="5"/>
    <n v="5"/>
    <s v="JEMBER"/>
    <s v="BONDOWOSO"/>
    <s v="SKS"/>
    <s v="REG"/>
    <s v="AO"/>
    <x v="0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</r>
  <r>
    <n v="1129"/>
    <n v="1002635151"/>
    <n v="3"/>
    <x v="5"/>
    <n v="5"/>
    <s v="JEMBER"/>
    <s v="BONDOWOSO"/>
    <s v="SKS"/>
    <s v="REG"/>
    <s v="AO"/>
    <x v="0"/>
    <s v="1P INET"/>
    <s v="7 | OSS - PROVISIONING ISSUED"/>
    <s v="RBS-Regional 3"/>
    <d v="2026-10-13T14:04:41"/>
    <d v="2026-10-14T11:29:13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m/>
    <s v="PI"/>
    <s v="BONDOWOSO"/>
    <s v="NETMONK"/>
    <m/>
    <s v="Provisioning Issu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</r>
  <r>
    <n v="1130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0"/>
  </r>
  <r>
    <n v="1131"/>
    <n v="1002631569"/>
    <n v="3"/>
    <x v="5"/>
    <n v="5"/>
    <s v="JEMBER"/>
    <s v="SITUBONDO"/>
    <s v="MLD"/>
    <s v="REG"/>
    <s v="AO"/>
    <x v="0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0"/>
  </r>
  <r>
    <n v="1132"/>
    <n v="1002635414"/>
    <n v="3"/>
    <x v="5"/>
    <n v="5"/>
    <s v="JEMBER"/>
    <s v="SITUBONDO"/>
    <s v="SIT"/>
    <s v="REG"/>
    <s v="AO"/>
    <x v="0"/>
    <s v="1P INET"/>
    <s v="MIE - SEND SURVEY"/>
    <s v="RBS-Regional 3"/>
    <d v="2026-10-13T15:23:39"/>
    <d v="2026-10-13T15:26:06"/>
    <n v="69409535"/>
    <m/>
    <n v="152506219302"/>
    <s v="PT. Bangkit Lakuliner Indonesia Situbondo Jawa Timur"/>
    <s v="ODP-SIT-FL/24 FL/D02/24.01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SURVEY_NEW_MANJA"/>
    <s v="SITUBONDO"/>
    <s v="NO ADDON"/>
    <m/>
    <s v="MIE - SEND SURVEY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m/>
    <m/>
    <m/>
    <e v="#NUM!"/>
    <e v="#NUM!"/>
    <x v="1"/>
  </r>
  <r>
    <n v="1133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0"/>
  </r>
  <r>
    <n v="1134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0"/>
  </r>
  <r>
    <n v="1135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0"/>
  </r>
  <r>
    <n v="1136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</r>
  <r>
    <n v="1137"/>
    <n v="1002633533"/>
    <n v="3"/>
    <x v="5"/>
    <n v="5"/>
    <s v="JEMBER"/>
    <s v="JEMBER"/>
    <s v="JER"/>
    <s v="REG"/>
    <s v="AO"/>
    <x v="0"/>
    <m/>
    <s v="MIE - SEND SURVEY"/>
    <s v="RBS-Regional 2"/>
    <d v="2026-10-12T16:08:54"/>
    <d v="2026-10-13T09:22:01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SURVEY_NEW_MANJA"/>
    <s v="JEMBER"/>
    <s v="NO ADDON"/>
    <m/>
    <s v="MIE - SEND SURVEY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m/>
    <m/>
    <m/>
    <e v="#NUM!"/>
    <e v="#NUM!"/>
    <x v="1"/>
  </r>
  <r>
    <n v="1138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0"/>
  </r>
  <r>
    <n v="1139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</r>
  <r>
    <n v="1140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0"/>
  </r>
  <r>
    <n v="1141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0"/>
  </r>
  <r>
    <n v="1142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</r>
  <r>
    <n v="1143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0"/>
  </r>
  <r>
    <n v="1144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0"/>
  </r>
  <r>
    <n v="1145"/>
    <n v="1002633401"/>
    <n v="3"/>
    <x v="5"/>
    <n v="5"/>
    <s v="PASURUAN"/>
    <s v="LUMAJANG"/>
    <s v="PII"/>
    <s v="REG"/>
    <s v="AO"/>
    <x v="0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1"/>
  </r>
  <r>
    <n v="1146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0"/>
  </r>
  <r>
    <n v="1147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0"/>
  </r>
  <r>
    <n v="1148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0"/>
  </r>
  <r>
    <n v="1149"/>
    <n v="1002634556"/>
    <n v="3"/>
    <x v="5"/>
    <n v="5"/>
    <s v="PASURUAN"/>
    <s v="PROBOLINGGO"/>
    <s v="KRZ"/>
    <s v="REG"/>
    <s v="AO"/>
    <x v="0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0"/>
  </r>
  <r>
    <n v="1150"/>
    <n v="1002635433"/>
    <n v="3"/>
    <x v="5"/>
    <n v="5"/>
    <s v="PASURUAN"/>
    <s v="PROBOLINGGO"/>
    <s v="KRZ"/>
    <s v="REG"/>
    <s v="AO"/>
    <x v="0"/>
    <m/>
    <s v="MIA - INVALID SURVEY"/>
    <s v="RBS-Regional 3"/>
    <d v="2026-10-13T15:30:04"/>
    <d v="2026-10-13T17:24:23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SURVEY_NEW_MANJA"/>
    <s v="KRAKSAAN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m/>
    <m/>
    <m/>
    <e v="#NUM!"/>
    <e v="#NUM!"/>
    <x v="1"/>
  </r>
  <r>
    <n v="1151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0"/>
  </r>
  <r>
    <n v="1152"/>
    <n v="1002632327"/>
    <n v="3"/>
    <x v="5"/>
    <n v="5"/>
    <s v="PASURUAN"/>
    <s v="PROBOLINGGO"/>
    <s v="PBL"/>
    <s v="REG"/>
    <s v="AO"/>
    <x v="0"/>
    <s v="1P INET"/>
    <s v="OSS - FALLOUT"/>
    <s v="RBS-Regional 3"/>
    <d v="2026-10-12T10:19:35"/>
    <d v="2026-10-13T09:17:40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FO_WFM"/>
    <s v="PROBOLINGGO"/>
    <s v="NO ADDON"/>
    <m/>
    <s v="Provisioning Failed|WFM|INF009792008|PP_-7.7527417,113.17795170000001_pelanggan manja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1"/>
  </r>
  <r>
    <n v="1153"/>
    <n v="1002635361"/>
    <n v="3"/>
    <x v="5"/>
    <n v="5"/>
    <s v="PASURUAN"/>
    <s v="PROBOLINGGO"/>
    <s v="PBL"/>
    <s v="REG"/>
    <s v="AO"/>
    <x v="0"/>
    <s v="1P INET"/>
    <s v="8 | OSS - PONR"/>
    <s v="RBS-Regional 3"/>
    <d v="2026-10-13T15:08:40"/>
    <d v="2026-10-14T10:30:31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ACT_COM"/>
    <s v="PROBOLINGGO"/>
    <s v="NO ADDON"/>
    <m/>
    <s v="PONR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m/>
    <m/>
    <m/>
    <e v="#NUM!"/>
    <e v="#NUM!"/>
    <x v="1"/>
  </r>
  <r>
    <n v="1154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0"/>
  </r>
  <r>
    <n v="1155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0"/>
  </r>
  <r>
    <n v="1156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1157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0"/>
  </r>
  <r>
    <n v="1158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0"/>
  </r>
  <r>
    <n v="1159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0"/>
  </r>
  <r>
    <n v="1160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0"/>
  </r>
  <r>
    <n v="1161"/>
    <n v="1002632012"/>
    <n v="3"/>
    <x v="0"/>
    <n v="5"/>
    <s v="KUPANG"/>
    <s v="ENDE"/>
    <s v="END"/>
    <s v="REG"/>
    <s v="AO"/>
    <x v="0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</r>
  <r>
    <n v="1162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0"/>
  </r>
  <r>
    <n v="1163"/>
    <n v="1002630904"/>
    <n v="3"/>
    <x v="0"/>
    <n v="5"/>
    <s v="KUPANG"/>
    <s v="ENDE"/>
    <s v="WWR"/>
    <s v="REG"/>
    <s v="AO"/>
    <x v="0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</r>
  <r>
    <n v="1164"/>
    <n v="1002628166"/>
    <n v="3"/>
    <x v="0"/>
    <n v="5"/>
    <s v="KUPANG"/>
    <s v="ENDE"/>
    <s v="WWR"/>
    <s v="REG"/>
    <s v="AO"/>
    <x v="0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1"/>
  </r>
  <r>
    <n v="1165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1166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1167"/>
    <n v="1002633791"/>
    <n v="3"/>
    <x v="0"/>
    <n v="5"/>
    <s v="KUPANG"/>
    <s v="MAUMERE"/>
    <s v="LRT"/>
    <s v="REG"/>
    <s v="AO"/>
    <x v="0"/>
    <s v="1P INET"/>
    <s v="7 | OSS - PROVISIONING ISSUED"/>
    <s v="RBS-Regional 3"/>
    <d v="2026-10-12T18:10:35"/>
    <d v="2026-10-14T08:05:3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m/>
    <s v="PI"/>
    <s v="X"/>
    <s v="NO ADDON"/>
    <m/>
    <s v="Provisioning Issued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1"/>
  </r>
  <r>
    <n v="1168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1"/>
  </r>
  <r>
    <n v="1169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0"/>
  </r>
  <r>
    <n v="1170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1171"/>
    <n v="1002621495"/>
    <n v="3"/>
    <x v="0"/>
    <n v="5"/>
    <s v="KUPANG"/>
    <s v="MAUMERE"/>
    <s v="MMR"/>
    <s v="REG"/>
    <s v="AO"/>
    <x v="0"/>
    <s v="1P INET"/>
    <s v="8 | OSS - PONR"/>
    <s v="RBS-Regional 3"/>
    <d v="2026-10-04T17:07:41"/>
    <d v="2026-10-12T10:12:10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ACT_COM"/>
    <s v="X"/>
    <s v="NETMONK"/>
    <m/>
    <s v="PONR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1"/>
  </r>
  <r>
    <n v="1172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1173"/>
    <n v="1002630893"/>
    <n v="3"/>
    <x v="0"/>
    <n v="5"/>
    <s v="KUPANG"/>
    <s v="LABOAN BAJO"/>
    <s v="LBO"/>
    <s v="REG"/>
    <s v="AO"/>
    <x v="0"/>
    <s v="1P INET"/>
    <s v="8 | OSS - PONR"/>
    <s v="RBS-Regional 3"/>
    <d v="2026-10-10T13:04:39"/>
    <d v="2026-10-13T10:36:00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ACT_COM"/>
    <s v="LABUAN BAJO"/>
    <s v="NO ADDON"/>
    <m/>
    <s v="PONR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</r>
  <r>
    <n v="1174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0"/>
  </r>
  <r>
    <n v="1175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0"/>
  </r>
  <r>
    <n v="1176"/>
    <n v="1002632360"/>
    <n v="3"/>
    <x v="0"/>
    <n v="5"/>
    <s v="KUPANG"/>
    <s v="LABOAN BAJO"/>
    <s v="RTE"/>
    <s v="REG"/>
    <s v="AO"/>
    <x v="0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0"/>
  </r>
  <r>
    <n v="1177"/>
    <n v="1002632132"/>
    <n v="3"/>
    <x v="0"/>
    <n v="5"/>
    <s v="KUPANG"/>
    <s v="LABOAN BAJO"/>
    <s v="RTE"/>
    <s v="REG"/>
    <s v="AO"/>
    <x v="0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0"/>
  </r>
  <r>
    <n v="1178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1"/>
  </r>
  <r>
    <n v="1179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1"/>
  </r>
  <r>
    <n v="1180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0"/>
  </r>
  <r>
    <n v="1181"/>
    <n v="1002635047"/>
    <n v="3"/>
    <x v="0"/>
    <n v="5"/>
    <s v="KUPANG"/>
    <s v="ENDE"/>
    <s v="BJW"/>
    <s v="REG"/>
    <s v="AO"/>
    <x v="0"/>
    <s v="1P INET"/>
    <s v="7 | OSS - PROVISIONING ISSUED"/>
    <s v="RBS-Regional 3"/>
    <d v="2026-10-13T13:37:41"/>
    <d v="2026-10-14T11:23:33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I"/>
    <s v="BAJAWA"/>
    <s v="NETMONK"/>
    <m/>
    <s v="Provisioning Issu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m/>
    <m/>
    <m/>
    <e v="#NUM!"/>
    <e v="#NUM!"/>
    <x v="1"/>
  </r>
  <r>
    <n v="1182"/>
    <n v="1002628407"/>
    <n v="3"/>
    <x v="0"/>
    <n v="5"/>
    <s v="KUPANG"/>
    <s v="ENDE"/>
    <s v="BJW"/>
    <s v="REG"/>
    <s v="AO"/>
    <x v="0"/>
    <s v="1P INET"/>
    <s v="8 | OSS - PONR"/>
    <s v="RBS-Regional 3"/>
    <d v="2026-10-08T16:49:35"/>
    <d v="2026-10-14T08:22:28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ACT_COM"/>
    <s v="BAJAWA"/>
    <s v="NO ADDON"/>
    <m/>
    <s v="PONR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m/>
    <m/>
    <m/>
    <e v="#NUM!"/>
    <e v="#NUM!"/>
    <x v="1"/>
  </r>
  <r>
    <n v="1183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0"/>
  </r>
  <r>
    <n v="1184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0"/>
  </r>
  <r>
    <n v="1185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1186"/>
    <n v="1002623759"/>
    <n v="3"/>
    <x v="7"/>
    <n v="5"/>
    <s v="SINGARJA"/>
    <s v="SINGARAJA"/>
    <s v="SRR"/>
    <s v="REG"/>
    <s v="AO"/>
    <x v="0"/>
    <m/>
    <s v="7 | OSS - PROVISIONING ISSUED"/>
    <s v="RBS-Regional 3"/>
    <d v="2026-10-06T10:14:43"/>
    <d v="2026-10-09T15:24:54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1"/>
  </r>
  <r>
    <n v="1187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0"/>
  </r>
  <r>
    <n v="1188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0"/>
  </r>
  <r>
    <n v="1189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0"/>
  </r>
  <r>
    <n v="1190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0"/>
  </r>
  <r>
    <n v="1191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0"/>
  </r>
  <r>
    <n v="1192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0"/>
  </r>
  <r>
    <n v="1193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0"/>
  </r>
  <r>
    <n v="1194"/>
    <n v="1002628743"/>
    <n v="3"/>
    <x v="7"/>
    <n v="5"/>
    <s v="SINGARJA"/>
    <s v="TABANAN"/>
    <s v="BTR"/>
    <s v="REG"/>
    <s v="AO"/>
    <x v="0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0"/>
  </r>
  <r>
    <n v="1195"/>
    <n v="1002628757"/>
    <n v="3"/>
    <x v="7"/>
    <n v="5"/>
    <s v="SINGARJA"/>
    <s v="TABANAN"/>
    <s v="BTR"/>
    <s v="REG"/>
    <s v="AO"/>
    <x v="0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</r>
  <r>
    <n v="1196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1"/>
  </r>
  <r>
    <n v="1197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0"/>
  </r>
  <r>
    <n v="1198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0"/>
  </r>
  <r>
    <n v="1199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0"/>
  </r>
  <r>
    <n v="1200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0"/>
  </r>
  <r>
    <n v="1201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0"/>
  </r>
  <r>
    <n v="1202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0"/>
  </r>
  <r>
    <n v="1203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0"/>
  </r>
  <r>
    <n v="1204"/>
    <n v="1002626101"/>
    <n v="3"/>
    <x v="7"/>
    <n v="5"/>
    <s v="SINGARJA"/>
    <s v="TABANAN"/>
    <s v="TBN"/>
    <s v="REG"/>
    <s v="AO"/>
    <x v="0"/>
    <m/>
    <s v="7 | OSS - PROVISIONING ISSUED"/>
    <s v="RBS-Regional 3"/>
    <d v="2026-10-07T13:22:16"/>
    <d v="2026-10-12T08:41:17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m/>
    <s v="PI"/>
    <s v="TABANAN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1"/>
  </r>
  <r>
    <n v="1205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1"/>
  </r>
  <r>
    <n v="1206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1"/>
  </r>
  <r>
    <n v="1207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08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09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10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11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12"/>
    <n v="1002623520"/>
    <n v="3"/>
    <x v="7"/>
    <n v="5"/>
    <s v="SINGARJA"/>
    <s v="TABANAN"/>
    <s v="TBN"/>
    <s v="REG"/>
    <s v="AO"/>
    <x v="0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13"/>
    <n v="1002623524"/>
    <n v="3"/>
    <x v="7"/>
    <n v="5"/>
    <s v="SINGARJA"/>
    <s v="TABANAN"/>
    <s v="TBN"/>
    <s v="REG"/>
    <s v="AO"/>
    <x v="0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14"/>
    <n v="1002623506"/>
    <n v="3"/>
    <x v="7"/>
    <n v="5"/>
    <s v="SINGARJA"/>
    <s v="TABANAN"/>
    <s v="TBN"/>
    <s v="REG"/>
    <s v="AO"/>
    <x v="0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15"/>
    <n v="1002623518"/>
    <n v="3"/>
    <x v="7"/>
    <n v="5"/>
    <s v="SINGARJA"/>
    <s v="TABANAN"/>
    <s v="TBN"/>
    <s v="REG"/>
    <s v="AO"/>
    <x v="0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</r>
  <r>
    <n v="1216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1"/>
  </r>
  <r>
    <n v="1217"/>
    <n v="1002632857"/>
    <n v="3"/>
    <x v="7"/>
    <n v="5"/>
    <s v="SINGARJA"/>
    <s v="TABANAN"/>
    <s v="TBN"/>
    <s v="REG"/>
    <s v="AO"/>
    <x v="0"/>
    <m/>
    <s v="REVOKE ORDER"/>
    <s v="RBS-Regional 3"/>
    <d v="2026-10-12T13:11:11"/>
    <d v="2026-10-14T12:40:17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Order direvoke oleh CHRISTOPHORUS DRYANTORO remark : revoke ke ODP-TBN-FDF/17 response : transactionID : SC1002632857| Accoun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1"/>
  </r>
  <r>
    <n v="1218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1"/>
  </r>
  <r>
    <n v="1219"/>
    <n v="1002622743"/>
    <n v="3"/>
    <x v="7"/>
    <n v="5"/>
    <s v="SINGARJA"/>
    <s v="TABANAN"/>
    <s v="TBN"/>
    <s v="REG"/>
    <s v="AO"/>
    <x v="0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20"/>
    <n v="1002623512"/>
    <n v="3"/>
    <x v="7"/>
    <n v="5"/>
    <s v="SINGARJA"/>
    <s v="TABANAN"/>
    <s v="TBN"/>
    <s v="REG"/>
    <s v="AO"/>
    <x v="0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1"/>
  </r>
  <r>
    <n v="1221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1"/>
  </r>
  <r>
    <n v="1222"/>
    <n v="1002629508"/>
    <n v="3"/>
    <x v="7"/>
    <n v="5"/>
    <s v="SINGARJA"/>
    <s v="TABANAN"/>
    <s v="TBN"/>
    <s v="REG"/>
    <s v="AO"/>
    <x v="0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1"/>
  </r>
  <r>
    <n v="1223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</r>
  <r>
    <n v="1224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25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26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27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28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29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30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31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32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33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234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0"/>
  </r>
  <r>
    <n v="1235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1"/>
  </r>
  <r>
    <n v="1236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0"/>
  </r>
  <r>
    <n v="1237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0"/>
  </r>
  <r>
    <n v="1238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0"/>
  </r>
  <r>
    <n v="1239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1"/>
  </r>
  <r>
    <n v="1240"/>
    <n v="1002630105"/>
    <n v="3"/>
    <x v="7"/>
    <n v="5"/>
    <s v="DENPASAR"/>
    <s v="UBUNG"/>
    <s v="UBN"/>
    <s v="REG"/>
    <s v="AO"/>
    <x v="0"/>
    <m/>
    <s v="7 | OSS - PROVISIONING ISSUED"/>
    <s v="RBS-Regional 3"/>
    <d v="2026-10-09T15:16:35"/>
    <d v="2026-10-12T15:09:50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m/>
    <s v="PI"/>
    <s v="UBUNG"/>
    <s v="OCA"/>
    <m/>
    <s v="Provisioning Issu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1"/>
  </r>
  <r>
    <n v="1241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1"/>
  </r>
  <r>
    <n v="1242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243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244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245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0"/>
  </r>
  <r>
    <n v="1246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1247"/>
    <n v="1002625984"/>
    <n v="3"/>
    <x v="7"/>
    <n v="5"/>
    <s v="DENPASAR"/>
    <s v="UBUNG"/>
    <s v="MMN"/>
    <s v="REG"/>
    <s v="AO"/>
    <x v="0"/>
    <s v="1P INET"/>
    <s v="7 | OSS - PROVISIONING ISSUED"/>
    <s v="RBS-Regional 3"/>
    <d v="2026-10-07T12:35:35"/>
    <d v="2026-10-08T11:29:51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PI"/>
    <s v="MONANG MANING"/>
    <s v="NO ADDON"/>
    <m/>
    <s v="Provisioning Issued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1"/>
  </r>
  <r>
    <n v="1248"/>
    <n v="1002625512"/>
    <n v="3"/>
    <x v="7"/>
    <n v="5"/>
    <s v="DENPASAR"/>
    <s v="UBUNG"/>
    <s v="MMN"/>
    <s v="REG"/>
    <s v="AO"/>
    <x v="0"/>
    <s v="1P INET"/>
    <s v="7 | OSS - PROVISIONING ISSUED"/>
    <s v="RBS-Regional 3"/>
    <d v="2026-10-07T09:53:35"/>
    <d v="2026-10-08T08:05:51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I"/>
    <s v="MONANG MANING"/>
    <s v="NO ADDON"/>
    <m/>
    <s v="Provisioning Issu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1"/>
  </r>
  <r>
    <n v="1249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</r>
  <r>
    <n v="1250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0"/>
  </r>
  <r>
    <n v="1251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0"/>
  </r>
  <r>
    <n v="1252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0"/>
  </r>
  <r>
    <n v="1253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0"/>
  </r>
  <r>
    <n v="1254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0"/>
  </r>
  <r>
    <n v="1255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1"/>
  </r>
  <r>
    <n v="1256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</r>
  <r>
    <n v="1257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0"/>
  </r>
  <r>
    <n v="1258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0"/>
  </r>
  <r>
    <n v="1259"/>
    <n v="1002633167"/>
    <n v="3"/>
    <x v="7"/>
    <n v="5"/>
    <s v="DENPASAR"/>
    <s v="JIMBARAN"/>
    <s v="JBR"/>
    <s v="REG"/>
    <s v="AO"/>
    <x v="0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0"/>
  </r>
  <r>
    <n v="1260"/>
    <n v="1002625250"/>
    <n v="3"/>
    <x v="7"/>
    <n v="5"/>
    <s v="DENPASAR"/>
    <s v="JIMBARAN"/>
    <s v="JBR"/>
    <s v="REG"/>
    <s v="AO"/>
    <x v="0"/>
    <s v="1P INET"/>
    <s v="7 | OSS - PROVISIONING ISSUED"/>
    <s v="RBS-Regional 3"/>
    <d v="2026-10-07T07:35:40"/>
    <d v="2026-10-08T14:08:57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m/>
    <s v="PI"/>
    <s v="JIMBARAN NUSA DUA"/>
    <s v="NO ADDON"/>
    <m/>
    <s v="Provisioning Issu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</r>
  <r>
    <n v="1261"/>
    <n v="1002626137"/>
    <n v="3"/>
    <x v="7"/>
    <n v="5"/>
    <s v="DENPASAR"/>
    <s v="JIMBARAN"/>
    <s v="JBR"/>
    <s v="REG"/>
    <s v="AO"/>
    <x v="0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1"/>
  </r>
  <r>
    <n v="1262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</r>
  <r>
    <n v="1263"/>
    <n v="1002634128"/>
    <n v="3"/>
    <x v="7"/>
    <n v="5"/>
    <s v="DENPASAR"/>
    <s v="JIMBARAN"/>
    <s v="JBR"/>
    <s v="REG"/>
    <s v="AO"/>
    <x v="0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1"/>
  </r>
  <r>
    <n v="1264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1265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0"/>
  </r>
  <r>
    <n v="1266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1"/>
  </r>
  <r>
    <n v="1267"/>
    <n v="1002619911"/>
    <n v="3"/>
    <x v="7"/>
    <n v="5"/>
    <s v="DENPASAR"/>
    <s v="JIMBARAN"/>
    <s v="KUT"/>
    <s v="REG"/>
    <s v="AO"/>
    <x v="0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1"/>
  </r>
  <r>
    <n v="1268"/>
    <n v="1002621594"/>
    <n v="3"/>
    <x v="7"/>
    <n v="5"/>
    <s v="DENPASAR"/>
    <s v="JIMBARAN"/>
    <s v="KUT"/>
    <s v="REG"/>
    <s v="AO"/>
    <x v="0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1"/>
  </r>
  <r>
    <n v="1269"/>
    <n v="1002626636"/>
    <n v="3"/>
    <x v="7"/>
    <n v="5"/>
    <s v="DENPASAR"/>
    <s v="JIMBARAN"/>
    <s v="KUT"/>
    <s v="REG"/>
    <s v="AO"/>
    <x v="0"/>
    <s v="1P INET"/>
    <s v="7 | OSS - PROVISIONING ISSUED"/>
    <s v="RBS-Regional 3"/>
    <d v="2026-10-07T15:47:41"/>
    <d v="2026-10-09T16:33:29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m/>
    <s v="PI"/>
    <s v="KUTA"/>
    <s v="NO ADDON"/>
    <m/>
    <s v="Provisioning Issu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1"/>
  </r>
  <r>
    <n v="1270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271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0"/>
  </r>
  <r>
    <n v="1272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0"/>
  </r>
  <r>
    <n v="1273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0"/>
  </r>
  <r>
    <n v="1274"/>
    <n v="1002629952"/>
    <n v="3"/>
    <x v="7"/>
    <n v="5"/>
    <s v="DENPASAR"/>
    <s v="SANUR"/>
    <s v="KLM"/>
    <s v="REG"/>
    <s v="AO"/>
    <x v="0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0"/>
  </r>
  <r>
    <n v="1275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0"/>
  </r>
  <r>
    <n v="1276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0"/>
  </r>
  <r>
    <n v="1277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1278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0"/>
  </r>
  <r>
    <n v="1279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1280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0"/>
  </r>
  <r>
    <n v="1281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0"/>
  </r>
  <r>
    <n v="1282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1283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0"/>
  </r>
  <r>
    <n v="1284"/>
    <n v="1002631844"/>
    <n v="3"/>
    <x v="7"/>
    <n v="5"/>
    <s v="SINGARJA"/>
    <s v="GIANYAR"/>
    <s v="GIN"/>
    <s v="REG"/>
    <s v="AO"/>
    <x v="0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0"/>
  </r>
  <r>
    <n v="1285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1"/>
  </r>
  <r>
    <n v="1286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1"/>
  </r>
  <r>
    <n v="1287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1"/>
  </r>
  <r>
    <n v="1288"/>
    <n v="1002634828"/>
    <n v="3"/>
    <x v="7"/>
    <n v="5"/>
    <s v="DENPASAR"/>
    <s v="SANUR"/>
    <s v="SWI"/>
    <s v="REG"/>
    <s v="AO"/>
    <x v="0"/>
    <s v="1P INET"/>
    <s v="MIE - SEND SURVEY"/>
    <s v="RBS-Regional 3"/>
    <d v="2026-10-13T12:05:40"/>
    <d v="2026-10-13T12:08:0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SURVEY_NEW_MANJA"/>
    <s v="TOHPATI SUKAWATI"/>
    <s v="NO ADDON"/>
    <m/>
    <s v="MIE - SEND SURVEY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m/>
    <m/>
    <m/>
    <e v="#NUM!"/>
    <e v="#NUM!"/>
    <x v="1"/>
  </r>
  <r>
    <n v="1289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0"/>
  </r>
  <r>
    <n v="1290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0"/>
  </r>
  <r>
    <n v="1291"/>
    <n v="1002632361"/>
    <n v="3"/>
    <x v="7"/>
    <n v="5"/>
    <s v="SINGARJA"/>
    <s v="KLUNGKUNG"/>
    <s v="APR"/>
    <s v="REG"/>
    <s v="AO"/>
    <x v="0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0"/>
  </r>
  <r>
    <n v="1292"/>
    <n v="1002633966"/>
    <n v="3"/>
    <x v="7"/>
    <n v="5"/>
    <s v="SINGARJA"/>
    <s v="KLUNGKUNG"/>
    <s v="APR"/>
    <s v="REG"/>
    <s v="AO"/>
    <x v="0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1"/>
  </r>
  <r>
    <n v="1293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0"/>
  </r>
  <r>
    <n v="1294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1"/>
  </r>
  <r>
    <n v="1295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</r>
  <r>
    <n v="1296"/>
    <n v="1002633139"/>
    <n v="3"/>
    <x v="7"/>
    <n v="5"/>
    <s v="SINGARJA"/>
    <s v="KLUNGKUNG"/>
    <s v="SMA"/>
    <s v="REG"/>
    <s v="AO"/>
    <x v="0"/>
    <m/>
    <s v="7 | OSS - PROVISIONING ISSUED"/>
    <s v="RBS-Regional 3"/>
    <d v="2026-10-12T14:26:22"/>
    <d v="2026-10-13T15:19:32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1"/>
  </r>
  <r>
    <n v="1297"/>
    <n v="1002635252"/>
    <n v="3"/>
    <x v="7"/>
    <n v="5"/>
    <s v="SINGARJA"/>
    <s v="KLUNGKUNG"/>
    <s v="SMA"/>
    <s v="REG"/>
    <s v="AO"/>
    <x v="0"/>
    <m/>
    <s v="MIE - SEND SURVEY"/>
    <s v="RBS-Regional 3"/>
    <d v="2026-10-13T14:34:56"/>
    <d v="2026-10-13T15:24:08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0"/>
    <x v="0"/>
  </r>
  <r>
    <n v="2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0"/>
    <x v="0"/>
  </r>
  <r>
    <n v="3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0"/>
    <x v="0"/>
  </r>
  <r>
    <n v="4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0"/>
    <x v="0"/>
  </r>
  <r>
    <n v="5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1"/>
    <x v="0"/>
  </r>
  <r>
    <n v="6"/>
    <n v="1002634596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10-13T11:01:35"/>
    <d v="2026-10-14T08:14:28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I"/>
    <s v="LOMBOK TENGAH"/>
    <s v="NO ADDON"/>
    <m/>
    <s v="Provisioning Issu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1"/>
    <x v="0"/>
  </r>
  <r>
    <n v="7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8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0"/>
    <x v="1"/>
  </r>
  <r>
    <n v="9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0"/>
    <x v="1"/>
  </r>
  <r>
    <n v="10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0"/>
    <x v="1"/>
  </r>
  <r>
    <n v="11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1"/>
    <x v="1"/>
  </r>
  <r>
    <n v="12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1"/>
    <x v="1"/>
  </r>
  <r>
    <n v="13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0"/>
    <x v="0"/>
  </r>
  <r>
    <n v="14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0"/>
    <x v="0"/>
  </r>
  <r>
    <n v="15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0"/>
    <x v="0"/>
  </r>
  <r>
    <n v="16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0"/>
    <x v="0"/>
  </r>
  <r>
    <n v="17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0"/>
    <x v="0"/>
  </r>
  <r>
    <n v="18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0"/>
    <x v="0"/>
  </r>
  <r>
    <n v="19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0"/>
    <x v="0"/>
  </r>
  <r>
    <n v="20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0"/>
    <x v="0"/>
  </r>
  <r>
    <n v="21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0"/>
    <x v="0"/>
  </r>
  <r>
    <n v="22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0"/>
    <x v="0"/>
  </r>
  <r>
    <n v="23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0"/>
    <x v="0"/>
  </r>
  <r>
    <n v="24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1"/>
    <x v="0"/>
  </r>
  <r>
    <n v="25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1"/>
    <x v="0"/>
  </r>
  <r>
    <n v="26"/>
    <n v="1002620766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03T09:22:40"/>
    <d v="2026-10-10T08:05:43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PI"/>
    <s v="LOMBOK TENGAH"/>
    <s v="NO ADDON"/>
    <m/>
    <s v="Provisioning Issued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1"/>
    <x v="0"/>
  </r>
  <r>
    <n v="27"/>
    <n v="1002624744"/>
    <n v="3"/>
    <x v="0"/>
    <n v="5"/>
    <s v="MATARAM"/>
    <s v="LOMBOK BARAT TENGAH"/>
    <s v="PRY"/>
    <s v="REG"/>
    <s v="AO"/>
    <s v="NEW SALES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1"/>
    <x v="0"/>
  </r>
  <r>
    <n v="28"/>
    <n v="1002625600"/>
    <n v="3"/>
    <x v="0"/>
    <n v="5"/>
    <s v="MATARAM"/>
    <s v="LOMBOK BARAT TENGAH"/>
    <s v="PRY"/>
    <s v="REG"/>
    <s v="AO"/>
    <s v="NEW SALES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1"/>
    <x v="0"/>
  </r>
  <r>
    <n v="29"/>
    <n v="1002631887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12T08:01:34"/>
    <d v="2026-10-13T08:05:43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I"/>
    <s v="LOMBOK TENGAH"/>
    <s v="NO ADDON"/>
    <m/>
    <s v="Provisioning Issu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1"/>
    <x v="0"/>
  </r>
  <r>
    <n v="30"/>
    <n v="1002628503"/>
    <n v="3"/>
    <x v="0"/>
    <n v="5"/>
    <s v="MATARAM"/>
    <s v="LOMBOK BARAT TENGAH"/>
    <s v="PRY"/>
    <s v="REG"/>
    <s v="AO"/>
    <s v="NEW SALES"/>
    <s v="1P INET"/>
    <s v="OSS - FALLOUT"/>
    <s v="RBS-Regional 3"/>
    <d v="2026-10-08T17:22:34"/>
    <d v="2026-10-12T16:12:01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FO_WFM"/>
    <s v="LOMBOK TENGAH"/>
    <s v="NO ADDON"/>
    <m/>
    <s v="Provisioning Failed|WFM|INF009782370|salah tagging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1"/>
    <x v="0"/>
  </r>
  <r>
    <n v="31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1"/>
    <x v="0"/>
  </r>
  <r>
    <n v="32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  <x v="0"/>
  </r>
  <r>
    <n v="33"/>
    <n v="1002630870"/>
    <n v="3"/>
    <x v="0"/>
    <n v="5"/>
    <s v="MATARAM"/>
    <s v="LOMBOK TIMUR UTARA"/>
    <s v="MBG"/>
    <s v="REG"/>
    <s v="AO"/>
    <s v="NEW SALES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0"/>
    <x v="0"/>
  </r>
  <r>
    <n v="34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0"/>
    <x v="0"/>
  </r>
  <r>
    <n v="35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0"/>
    <x v="0"/>
  </r>
  <r>
    <n v="36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0"/>
    <x v="0"/>
  </r>
  <r>
    <n v="37"/>
    <n v="1002630465"/>
    <n v="3"/>
    <x v="0"/>
    <n v="5"/>
    <s v="MATARAM"/>
    <s v="LOMBOK TIMUR UTARA"/>
    <s v="SEL"/>
    <s v="REG"/>
    <s v="AO"/>
    <s v="NEW SALES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0"/>
    <x v="0"/>
  </r>
  <r>
    <n v="38"/>
    <n v="1002635720"/>
    <n v="3"/>
    <x v="0"/>
    <n v="5"/>
    <s v="MATARAM"/>
    <s v="LOMBOK TIMUR UTARA"/>
    <s v="SEL"/>
    <s v="REG"/>
    <s v="AO"/>
    <s v="NEW SALES"/>
    <s v="1P INET"/>
    <s v="MIE - SEND SURVEY"/>
    <s v="RBS-Regional 3"/>
    <d v="2026-10-13T16:58:39"/>
    <d v="2026-10-13T17:00:2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SURVEY_NEW_MANJA"/>
    <s v="LOMBOK TIMUR"/>
    <s v="NO ADDON"/>
    <m/>
    <s v="MIE - SEND SURVEY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1"/>
    <x v="0"/>
  </r>
  <r>
    <n v="39"/>
    <n v="1002635413"/>
    <n v="3"/>
    <x v="0"/>
    <n v="5"/>
    <s v="MATARAM"/>
    <s v="LOMBOK TIMUR UTARA"/>
    <s v="SEL"/>
    <s v="REG"/>
    <s v="AO"/>
    <s v="NEW SALES"/>
    <s v="1P INET"/>
    <s v="MIE - SEND SURVEY"/>
    <s v="RBS-Regional 3"/>
    <d v="2026-10-13T15:23:35"/>
    <d v="2026-10-13T15:26:01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SURVEY_NEW_MANJA"/>
    <s v="LOMBOK TIMUR"/>
    <s v="NETMONK"/>
    <m/>
    <s v="MIE - SEND SURVEY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1"/>
    <x v="0"/>
  </r>
  <r>
    <n v="40"/>
    <n v="1002635184"/>
    <n v="3"/>
    <x v="0"/>
    <n v="5"/>
    <s v="MATARAM"/>
    <s v="LOMBOK TIMUR UTARA"/>
    <s v="SEL"/>
    <s v="REG"/>
    <s v="AO"/>
    <s v="NEW SALES"/>
    <m/>
    <s v="MYCX - SEND OPEN PAPERLESS"/>
    <s v="RBS-Regional 3"/>
    <d v="2026-10-13T14:18:56"/>
    <d v="2026-10-13T14:20:16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INPROGRESS_SC"/>
    <s v="LOMBOK TIMUR"/>
    <s v="NO ADDON"/>
    <m/>
    <s v="SEND PAPERLESS OPEN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m/>
    <m/>
    <m/>
    <m/>
    <m/>
    <e v="#NUM!"/>
    <e v="#NUM!"/>
    <x v="1"/>
    <x v="0"/>
  </r>
  <r>
    <n v="41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0"/>
    <x v="0"/>
  </r>
  <r>
    <n v="42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0"/>
    <x v="0"/>
  </r>
  <r>
    <n v="43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  <x v="0"/>
  </r>
  <r>
    <n v="44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0"/>
    <x v="0"/>
  </r>
  <r>
    <n v="45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0"/>
    <x v="0"/>
  </r>
  <r>
    <n v="46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0"/>
    <x v="0"/>
  </r>
  <r>
    <n v="47"/>
    <n v="1002628980"/>
    <n v="3"/>
    <x v="0"/>
    <n v="5"/>
    <s v="MATARAM"/>
    <s v="LOMBOK TIMUR UTARA"/>
    <s v="SGG"/>
    <s v="REG"/>
    <s v="AO"/>
    <s v="NEW SALES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  <x v="0"/>
  </r>
  <r>
    <n v="48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0"/>
    <x v="0"/>
  </r>
  <r>
    <n v="49"/>
    <n v="1002635837"/>
    <n v="3"/>
    <x v="0"/>
    <n v="5"/>
    <s v="MATARAM"/>
    <s v="LOMBOK TIMUR UTARA"/>
    <s v="SGG"/>
    <s v="REG"/>
    <s v="AO"/>
    <s v="NEW SALES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0"/>
    <x v="0"/>
  </r>
  <r>
    <n v="50"/>
    <n v="1002634815"/>
    <n v="3"/>
    <x v="0"/>
    <n v="5"/>
    <s v="MATARAM"/>
    <s v="LOMBOK TIMUR UTARA"/>
    <s v="SGG"/>
    <s v="REG"/>
    <s v="AO"/>
    <s v="NEW SALES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0"/>
    <x v="0"/>
  </r>
  <r>
    <n v="51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  <x v="0"/>
  </r>
  <r>
    <n v="52"/>
    <n v="100262660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1"/>
    <x v="0"/>
  </r>
  <r>
    <n v="53"/>
    <n v="1002629017"/>
    <n v="3"/>
    <x v="0"/>
    <n v="5"/>
    <s v="MATARAM"/>
    <s v="LOMBOK TIMUR UTARA"/>
    <s v="SGG"/>
    <s v="REG"/>
    <s v="AO"/>
    <s v="NEW SALES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1"/>
    <x v="0"/>
  </r>
  <r>
    <n v="54"/>
    <n v="1002631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  <x v="0"/>
  </r>
  <r>
    <n v="55"/>
    <n v="1002631424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1T09:35:41"/>
    <d v="2026-10-12T08:10:2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I"/>
    <s v="LOMBOK UTARA"/>
    <s v="NO ADDON"/>
    <m/>
    <s v="Provisioning Issued"/>
    <s v="HSI Bisnis Promo Hari Pelanggan Nasional PSB 70% - 100 Mbps"/>
    <s v="INDIBIZ"/>
    <m/>
    <m/>
    <d v="2026-10-12T08:00:00"/>
    <s v="2026-10-12 08:00:00 | Tanggal : 12 Oktober 2026 Jam : pagi siang Hubungi pelanggan sebelum ke lokasi "/>
    <m/>
    <m/>
    <m/>
    <e v="#NUM!"/>
    <e v="#NUM!"/>
    <x v="1"/>
    <x v="0"/>
  </r>
  <r>
    <n v="56"/>
    <n v="1002626176"/>
    <n v="3"/>
    <x v="0"/>
    <n v="5"/>
    <s v="MATARAM"/>
    <s v="LOMBOK TIMUR UTARA"/>
    <s v="SGG"/>
    <s v="REG"/>
    <s v="AO"/>
    <s v="NEW SALES"/>
    <m/>
    <s v="OSS - FALLOUT"/>
    <s v="RBS-Regional 3"/>
    <d v="2026-10-07T13:39:10"/>
    <d v="2026-10-14T10:57:48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FO_WFM"/>
    <s v="LOMBOK UTARA"/>
    <s v="NO ADDON"/>
    <m/>
    <s v="Provisioning Failed|WFM|INF009809849|pelurus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1"/>
    <x v="0"/>
  </r>
  <r>
    <n v="57"/>
    <n v="1002635368"/>
    <n v="3"/>
    <x v="0"/>
    <n v="5"/>
    <s v="MATARAM"/>
    <s v="LOMBOK TIMUR UTARA"/>
    <s v="SGG"/>
    <s v="REG"/>
    <s v="AO"/>
    <s v="NEW SALES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1"/>
    <x v="0"/>
  </r>
  <r>
    <n v="58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0"/>
  </r>
  <r>
    <n v="59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60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61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0"/>
    <x v="1"/>
  </r>
  <r>
    <n v="62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0"/>
    <x v="1"/>
  </r>
  <r>
    <n v="63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64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  <x v="1"/>
  </r>
  <r>
    <n v="65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0"/>
    <x v="1"/>
  </r>
  <r>
    <n v="66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0"/>
    <x v="1"/>
  </r>
  <r>
    <n v="67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"/>
  </r>
  <r>
    <n v="68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1"/>
    <x v="1"/>
  </r>
  <r>
    <n v="69"/>
    <n v="100262593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1"/>
    <x v="1"/>
  </r>
  <r>
    <n v="70"/>
    <n v="1002622049"/>
    <n v="3"/>
    <x v="0"/>
    <n v="5"/>
    <s v="MATARAM"/>
    <s v="INNER - NUSA TENGGARA"/>
    <s v="MTR"/>
    <s v="REG"/>
    <s v="AO"/>
    <s v="NEW SALES"/>
    <s v="1P INET"/>
    <s v="OSS - FALLOUT"/>
    <s v="RBS-Regional 3"/>
    <d v="2026-10-05T10:54:06"/>
    <d v="2026-10-07T19:04:1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FO_WFM"/>
    <s v="X"/>
    <s v="NO ADDON"/>
    <m/>
    <s v="Provisioning Failed|WFM|INF009701912|PDI_-8.57742,116.0819372_double input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"/>
  </r>
  <r>
    <n v="71"/>
    <n v="1002625508"/>
    <n v="3"/>
    <x v="0"/>
    <n v="5"/>
    <s v="MATARAM"/>
    <s v="INNER - NUSA TENGGARA"/>
    <s v="MTR"/>
    <s v="REG"/>
    <s v="AO"/>
    <s v="NEW SALES"/>
    <s v="1P INET"/>
    <s v="OSS - FALLOUT"/>
    <s v="RBS-Regional 3"/>
    <d v="2026-10-07T09:52:35"/>
    <d v="2026-10-11T14:16:33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FO_WFM"/>
    <s v="X"/>
    <s v="NO ADDON"/>
    <m/>
    <s v="Provisioning Failed|WFM|INF009765772|cancel bs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1"/>
    <x v="1"/>
  </r>
  <r>
    <n v="72"/>
    <n v="1002633484"/>
    <n v="3"/>
    <x v="0"/>
    <n v="5"/>
    <s v="MATARAM"/>
    <s v="INNER - NUSA TENGGARA"/>
    <s v="MTR"/>
    <s v="REG"/>
    <s v="AO"/>
    <s v="NEW SALES"/>
    <s v="1P INET"/>
    <s v="100 | REVOKE COMPLETED"/>
    <s v="RBS-Regional 3"/>
    <d v="2026-10-12T15:52:40"/>
    <d v="2026-10-14T12:54:49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Revoke Completed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1"/>
    <x v="1"/>
  </r>
  <r>
    <n v="73"/>
    <n v="1002635291"/>
    <n v="3"/>
    <x v="0"/>
    <n v="5"/>
    <s v="MATARAM"/>
    <s v="INNER - NUSA TENGGARA"/>
    <s v="MTR"/>
    <s v="REG"/>
    <s v="AO"/>
    <s v="NEW SALES"/>
    <s v="1P INET"/>
    <s v="MIE - SEND SURVEY"/>
    <s v="RBS-Regional 3"/>
    <d v="2026-10-13T14:44:39"/>
    <d v="2026-10-13T14:46:05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SURVEY_NEW_MANJA"/>
    <s v="X"/>
    <s v="NO ADDON"/>
    <m/>
    <s v="MIE - SEND SURVEY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m/>
    <m/>
    <m/>
    <e v="#NUM!"/>
    <e v="#NUM!"/>
    <x v="1"/>
    <x v="1"/>
  </r>
  <r>
    <n v="74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75"/>
    <n v="1002633659"/>
    <n v="3"/>
    <x v="0"/>
    <n v="5"/>
    <s v="MATARAM"/>
    <s v="BIMA"/>
    <s v="SAP"/>
    <s v="REG"/>
    <s v="AO"/>
    <s v="NEW SALES"/>
    <s v="1P INET"/>
    <s v="7 | OSS - PROVISIONING ISSUED"/>
    <s v="RBS-Regional 3"/>
    <d v="2026-10-12T16:44:36"/>
    <d v="2026-10-14T11:33:33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m/>
    <s v="PI"/>
    <s v="BIMA BARAT"/>
    <s v="OCA"/>
    <m/>
    <s v="Provisioning Issued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1"/>
    <x v="2"/>
  </r>
  <r>
    <n v="76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0"/>
    <x v="2"/>
  </r>
  <r>
    <n v="77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0"/>
    <x v="2"/>
  </r>
  <r>
    <n v="78"/>
    <n v="1002635143"/>
    <n v="3"/>
    <x v="0"/>
    <n v="5"/>
    <s v="MATARAM"/>
    <s v="BIMA"/>
    <s v="SIL"/>
    <s v="REG"/>
    <s v="AO"/>
    <s v="NEW SALES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0"/>
    <x v="2"/>
  </r>
  <r>
    <n v="79"/>
    <n v="1002620949"/>
    <n v="3"/>
    <x v="0"/>
    <n v="5"/>
    <s v="MATARAM"/>
    <s v="BIMA"/>
    <s v="SIL"/>
    <s v="REG"/>
    <s v="AO"/>
    <s v="NEW SALES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1"/>
    <x v="2"/>
  </r>
  <r>
    <n v="80"/>
    <n v="1002635217"/>
    <n v="3"/>
    <x v="0"/>
    <n v="5"/>
    <s v="MATARAM"/>
    <s v="BIMA"/>
    <s v="SIL"/>
    <s v="REG"/>
    <s v="AO"/>
    <s v="NEW SALES"/>
    <s v="1P INET"/>
    <s v="7 | OSS - PROVISIONING ISSUED"/>
    <s v="RBS-Regional 3"/>
    <d v="2026-10-13T14:25:40"/>
    <d v="2026-10-14T11:33:43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m/>
    <s v="PI"/>
    <s v="BIMA BARAT"/>
    <s v="NO ADDON"/>
    <m/>
    <s v="Provisioning Issued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1"/>
    <x v="2"/>
  </r>
  <r>
    <n v="81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82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0"/>
    <x v="2"/>
  </r>
  <r>
    <n v="83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1"/>
    <x v="2"/>
  </r>
  <r>
    <n v="84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85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86"/>
    <n v="1002628624"/>
    <n v="3"/>
    <x v="0"/>
    <n v="5"/>
    <s v="MATARAM"/>
    <s v="BIMA"/>
    <s v="DMP"/>
    <s v="REG"/>
    <s v="AO"/>
    <s v="NEW SALES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1"/>
    <x v="2"/>
  </r>
  <r>
    <n v="87"/>
    <n v="1002628788"/>
    <n v="3"/>
    <x v="0"/>
    <n v="5"/>
    <s v="MATARAM"/>
    <s v="BIMA"/>
    <s v="DMP"/>
    <s v="REG"/>
    <s v="AO"/>
    <s v="NEW SALES"/>
    <s v="1P INET"/>
    <s v="7 | OSS - PROVISIONING ISSUED"/>
    <s v="RBS-Regional 3"/>
    <d v="2026-10-09T08:31:36"/>
    <d v="2026-10-10T08:10:55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m/>
    <s v="PI"/>
    <s v="DOMPU"/>
    <s v="NO ADDON"/>
    <m/>
    <s v="Provisioning Issued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1"/>
    <x v="2"/>
  </r>
  <r>
    <n v="88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1"/>
    <x v="2"/>
  </r>
  <r>
    <n v="89"/>
    <n v="1002635779"/>
    <n v="3"/>
    <x v="0"/>
    <n v="5"/>
    <s v="MATARAM"/>
    <s v="BIMA"/>
    <s v="DMP"/>
    <s v="REG"/>
    <s v="AO"/>
    <s v="NEW SALES"/>
    <m/>
    <s v="8 | OSS - PONR"/>
    <s v="RBS-Regional 3"/>
    <d v="2026-10-13T17:35:15"/>
    <d v="2026-10-13T18:08:43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ACT_COM"/>
    <s v="DOMPU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m/>
    <m/>
    <m/>
    <e v="#NUM!"/>
    <e v="#NUM!"/>
    <x v="1"/>
    <x v="2"/>
  </r>
  <r>
    <n v="90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1"/>
    <x v="2"/>
  </r>
  <r>
    <n v="91"/>
    <n v="1002634833"/>
    <n v="3"/>
    <x v="0"/>
    <n v="5"/>
    <s v="MATARAM"/>
    <s v="SUMBAWA"/>
    <s v="EMP"/>
    <s v="REG"/>
    <s v="AO"/>
    <s v="NEW SALES"/>
    <s v="1P INET"/>
    <s v="7 | OSS - PROVISIONING ISSUED"/>
    <s v="RBS-Regional 3"/>
    <d v="2026-10-13T12:08:34"/>
    <d v="2026-10-14T11:09:40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I"/>
    <s v="SUMBAWA TIMUR"/>
    <s v="NO ADDON"/>
    <m/>
    <s v="Provisioning Issu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1"/>
    <x v="3"/>
  </r>
  <r>
    <n v="92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  <x v="3"/>
  </r>
  <r>
    <n v="93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0"/>
    <x v="3"/>
  </r>
  <r>
    <n v="94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0"/>
    <x v="3"/>
  </r>
  <r>
    <n v="95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0"/>
    <x v="3"/>
  </r>
  <r>
    <n v="96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0"/>
    <x v="3"/>
  </r>
  <r>
    <n v="97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0"/>
    <x v="3"/>
  </r>
  <r>
    <n v="98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0"/>
    <x v="3"/>
  </r>
  <r>
    <n v="99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0"/>
    <x v="3"/>
  </r>
  <r>
    <n v="100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0"/>
    <x v="3"/>
  </r>
  <r>
    <n v="101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1"/>
    <x v="3"/>
  </r>
  <r>
    <n v="102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  <x v="3"/>
  </r>
  <r>
    <n v="103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  <x v="3"/>
  </r>
  <r>
    <n v="104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105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106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  <x v="3"/>
  </r>
  <r>
    <n v="107"/>
    <n v="1002633536"/>
    <n v="3"/>
    <x v="0"/>
    <n v="5"/>
    <s v="MATARAM"/>
    <s v="SUMBAWA"/>
    <s v="SBW"/>
    <s v="REG"/>
    <s v="AO"/>
    <s v="NEW SALES"/>
    <s v="1P INET"/>
    <s v="7 | OSS - PROVISIONING ISSUED"/>
    <s v="RBS-Regional 3"/>
    <d v="2026-10-12T16:05:34"/>
    <d v="2026-10-13T15:24:15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m/>
    <s v="PI"/>
    <s v="X"/>
    <s v="OCA"/>
    <m/>
    <s v="Provisioning Issued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1"/>
    <x v="3"/>
  </r>
  <r>
    <n v="108"/>
    <n v="1002621752"/>
    <n v="3"/>
    <x v="0"/>
    <n v="5"/>
    <s v="MATARAM"/>
    <s v="SUMBAWA"/>
    <s v="SBW"/>
    <s v="REG"/>
    <s v="AO"/>
    <s v="NEW SALES"/>
    <s v="1P INET"/>
    <s v="OSS - FALLOUT"/>
    <s v="RBS-Regional 3"/>
    <d v="2026-10-05T09:32:53"/>
    <d v="2026-10-10T15:54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FO_WFM"/>
    <s v="X"/>
    <s v="NETMONK"/>
    <m/>
    <s v="Provisioning Failed|WFM|INF009754649|PDI_-8.4974931,117.42561690000001_dobel input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109"/>
    <n v="1002627383"/>
    <n v="3"/>
    <x v="0"/>
    <n v="5"/>
    <s v="MATARAM"/>
    <s v="SUMBAWA"/>
    <s v="SBW"/>
    <s v="REG"/>
    <s v="AO"/>
    <s v="NEW SALES"/>
    <s v="1P INET"/>
    <s v="CC - HD1A - INPROGRESS UNCONTACTED"/>
    <s v="RBS-Regional 3"/>
    <d v="2026-10-08T10:16:05"/>
    <d v="2026-10-14T09:52:24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Benita Lailani 40951377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1"/>
    <x v="3"/>
  </r>
  <r>
    <n v="110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0"/>
    <x v="3"/>
  </r>
  <r>
    <n v="111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112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0"/>
    <x v="3"/>
  </r>
  <r>
    <n v="113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0"/>
    <x v="3"/>
  </r>
  <r>
    <n v="114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0"/>
    <x v="3"/>
  </r>
  <r>
    <n v="115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0"/>
    <x v="3"/>
  </r>
  <r>
    <n v="116"/>
    <n v="1002629858"/>
    <n v="3"/>
    <x v="0"/>
    <n v="5"/>
    <s v="MATARAM"/>
    <s v="SUMBAWA"/>
    <s v="TLW"/>
    <s v="REG"/>
    <s v="AO"/>
    <s v="NEW SALES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  <x v="3"/>
  </r>
  <r>
    <n v="117"/>
    <n v="1002631694"/>
    <n v="3"/>
    <x v="0"/>
    <n v="5"/>
    <s v="MATARAM"/>
    <s v="SUMBAWA"/>
    <s v="TLW"/>
    <s v="REG"/>
    <s v="AO"/>
    <s v="NEW SALES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0"/>
    <x v="3"/>
  </r>
  <r>
    <n v="118"/>
    <n v="1002631706"/>
    <n v="3"/>
    <x v="0"/>
    <n v="5"/>
    <s v="MATARAM"/>
    <s v="SUMBAWA"/>
    <s v="TLW"/>
    <s v="REG"/>
    <s v="AO"/>
    <s v="NEW SALES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0"/>
    <x v="3"/>
  </r>
  <r>
    <n v="119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1"/>
    <x v="3"/>
  </r>
  <r>
    <n v="120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1"/>
    <x v="3"/>
  </r>
  <r>
    <n v="121"/>
    <n v="1002627389"/>
    <n v="3"/>
    <x v="0"/>
    <n v="5"/>
    <s v="MATARAM"/>
    <s v="SUMBAWA"/>
    <s v="TLW"/>
    <s v="REG"/>
    <s v="AO"/>
    <s v="NEW SALES"/>
    <m/>
    <s v="CC - HD1A - INPROGRESS UNCONTACTED"/>
    <s v="RBS-Regional 3"/>
    <d v="2026-10-08T10:17:40"/>
    <d v="2026-10-14T10:15:06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HANIF NUROHMAN 40981182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  <x v="3"/>
  </r>
  <r>
    <n v="122"/>
    <n v="1002627397"/>
    <n v="3"/>
    <x v="0"/>
    <n v="5"/>
    <s v="MATARAM"/>
    <s v="SUMBAWA"/>
    <s v="TLW"/>
    <s v="REG"/>
    <s v="AO"/>
    <s v="NEW SALES"/>
    <m/>
    <s v="CC - HD1A - INPROGRESS UNCONTACTED"/>
    <s v="RBS-Regional 3"/>
    <d v="2026-10-08T10:19:12"/>
    <d v="2026-10-14T10:15:08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HANIF NUROHMAN 40981182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  <x v="3"/>
  </r>
  <r>
    <n v="123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0"/>
    <x v="4"/>
  </r>
  <r>
    <n v="124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0"/>
    <x v="4"/>
  </r>
  <r>
    <n v="125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0"/>
    <x v="4"/>
  </r>
  <r>
    <n v="126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1"/>
    <x v="4"/>
  </r>
  <r>
    <n v="127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0"/>
    <x v="4"/>
  </r>
  <r>
    <n v="128"/>
    <n v="1002634165"/>
    <n v="3"/>
    <x v="1"/>
    <n v="5"/>
    <s v="MALANG"/>
    <s v="KEPANJEN"/>
    <s v="SBM"/>
    <s v="REG"/>
    <s v="AO"/>
    <s v="NEW SALES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0"/>
    <x v="4"/>
  </r>
  <r>
    <n v="129"/>
    <n v="1002631808"/>
    <n v="3"/>
    <x v="1"/>
    <n v="5"/>
    <s v="MALANG"/>
    <s v="KEPANJEN"/>
    <s v="SBP"/>
    <s v="REG"/>
    <s v="AO"/>
    <s v="NEW SALES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0"/>
    <x v="4"/>
  </r>
  <r>
    <n v="130"/>
    <n v="1002632776"/>
    <n v="3"/>
    <x v="1"/>
    <n v="5"/>
    <s v="MALANG"/>
    <s v="KEPANJEN"/>
    <s v="SBP"/>
    <s v="REG"/>
    <s v="AO"/>
    <s v="NEW SALES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0"/>
    <x v="4"/>
  </r>
  <r>
    <n v="131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0"/>
    <x v="4"/>
  </r>
  <r>
    <n v="132"/>
    <n v="1002633053"/>
    <n v="3"/>
    <x v="1"/>
    <n v="5"/>
    <s v="MALANG"/>
    <s v="KEPANJEN"/>
    <s v="TUR"/>
    <s v="REG"/>
    <s v="AO"/>
    <s v="NEW SALES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0"/>
    <x v="4"/>
  </r>
  <r>
    <n v="133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0"/>
    <x v="4"/>
  </r>
  <r>
    <n v="134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0"/>
    <x v="4"/>
  </r>
  <r>
    <n v="135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0"/>
    <x v="4"/>
  </r>
  <r>
    <n v="136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0"/>
    <x v="4"/>
  </r>
  <r>
    <n v="137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1"/>
    <x v="4"/>
  </r>
  <r>
    <n v="138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0"/>
    <x v="4"/>
  </r>
  <r>
    <n v="139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1"/>
    <x v="4"/>
  </r>
  <r>
    <n v="140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  <x v="4"/>
  </r>
  <r>
    <n v="141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0"/>
    <x v="4"/>
  </r>
  <r>
    <n v="142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0"/>
    <x v="4"/>
  </r>
  <r>
    <n v="143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0"/>
    <x v="4"/>
  </r>
  <r>
    <n v="144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0"/>
    <x v="4"/>
  </r>
  <r>
    <n v="145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0"/>
    <x v="4"/>
  </r>
  <r>
    <n v="146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0"/>
    <x v="4"/>
  </r>
  <r>
    <n v="147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0"/>
    <x v="4"/>
  </r>
  <r>
    <n v="148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0"/>
    <x v="4"/>
  </r>
  <r>
    <n v="149"/>
    <n v="1002635715"/>
    <n v="3"/>
    <x v="1"/>
    <n v="5"/>
    <s v="MALANG"/>
    <s v="KEPANJEN"/>
    <s v="KLJ"/>
    <s v="REG"/>
    <s v="AO"/>
    <s v="NEW SALES"/>
    <s v="1P INET"/>
    <s v="MIA - INVALID SURVEY"/>
    <s v="RBS-Regional 3"/>
    <d v="2026-10-13T16:56:41"/>
    <d v="2026-10-14T05:15:13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SURVEY_NEW_MANJA"/>
    <s v="KLOJEN"/>
    <s v="NO ADDON"/>
    <m/>
    <s v="MIE - INVALID SURVEY - Kendala Jalur/Rute Tarikan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m/>
    <m/>
    <m/>
    <e v="#NUM!"/>
    <e v="#NUM!"/>
    <x v="1"/>
    <x v="4"/>
  </r>
  <r>
    <n v="150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0"/>
    <x v="4"/>
  </r>
  <r>
    <n v="151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0"/>
    <x v="4"/>
  </r>
  <r>
    <n v="152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0"/>
    <x v="4"/>
  </r>
  <r>
    <n v="153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0"/>
    <x v="4"/>
  </r>
  <r>
    <n v="154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0"/>
    <x v="4"/>
  </r>
  <r>
    <n v="155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0"/>
    <x v="5"/>
  </r>
  <r>
    <n v="156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0"/>
    <x v="5"/>
  </r>
  <r>
    <n v="157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1"/>
    <x v="5"/>
  </r>
  <r>
    <n v="158"/>
    <n v="1002634286"/>
    <n v="3"/>
    <x v="1"/>
    <n v="5"/>
    <s v="MALANG"/>
    <s v="BATU"/>
    <s v="KPO"/>
    <s v="REG"/>
    <s v="AO"/>
    <s v="NEW SALES"/>
    <s v="1P INET"/>
    <s v="MIE - SEND SURVEY"/>
    <s v="RBS-Regional 3"/>
    <d v="2026-10-13T09:53:40"/>
    <d v="2026-10-13T09:56:01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m/>
    <s v="SURVEY_NEW_MANJA"/>
    <s v="KARANGPLOSO"/>
    <s v="NO ADDON"/>
    <m/>
    <s v="MIE - SEND SURVEY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1"/>
    <x v="5"/>
  </r>
  <r>
    <n v="159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0"/>
    <x v="5"/>
  </r>
  <r>
    <n v="160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0"/>
    <x v="5"/>
  </r>
  <r>
    <n v="161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0"/>
    <x v="5"/>
  </r>
  <r>
    <n v="162"/>
    <n v="1002624419"/>
    <n v="3"/>
    <x v="1"/>
    <n v="5"/>
    <s v="MALANG"/>
    <s v="BATU"/>
    <s v="SGS"/>
    <s v="REG"/>
    <s v="AO"/>
    <s v="NEW SALES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5"/>
  </r>
  <r>
    <n v="163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5"/>
  </r>
  <r>
    <n v="164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0"/>
    <x v="5"/>
  </r>
  <r>
    <n v="165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0"/>
    <x v="5"/>
  </r>
  <r>
    <n v="166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1"/>
    <x v="5"/>
  </r>
  <r>
    <n v="167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5"/>
  </r>
  <r>
    <n v="168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0"/>
    <x v="5"/>
  </r>
  <r>
    <n v="169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0"/>
    <x v="5"/>
  </r>
  <r>
    <n v="170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  <x v="5"/>
  </r>
  <r>
    <n v="171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0"/>
    <x v="5"/>
  </r>
  <r>
    <n v="172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5"/>
  </r>
  <r>
    <n v="173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0"/>
    <x v="5"/>
  </r>
  <r>
    <n v="174"/>
    <n v="1002631731"/>
    <n v="3"/>
    <x v="1"/>
    <n v="5"/>
    <s v="MALANG"/>
    <s v="BATU"/>
    <s v="BLB"/>
    <s v="REG"/>
    <s v="AO"/>
    <s v="NEW SALES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0"/>
    <x v="5"/>
  </r>
  <r>
    <n v="175"/>
    <n v="1002635776"/>
    <n v="3"/>
    <x v="1"/>
    <n v="5"/>
    <s v="MALANG"/>
    <s v="BATU"/>
    <s v="BLB"/>
    <s v="REG"/>
    <s v="AO"/>
    <s v="NEW SALES"/>
    <s v="1P INET"/>
    <s v="8 | OSS - PONR"/>
    <s v="RBS-Regional 3"/>
    <d v="2026-10-13T17:31:35"/>
    <d v="2026-10-14T11:34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ACT_COM"/>
    <s v="BLIMBING"/>
    <s v="NO ADDON"/>
    <m/>
    <s v="PONR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m/>
    <m/>
    <m/>
    <e v="#NUM!"/>
    <e v="#NUM!"/>
    <x v="1"/>
    <x v="5"/>
  </r>
  <r>
    <n v="176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1"/>
    <x v="5"/>
  </r>
  <r>
    <n v="177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1"/>
    <x v="5"/>
  </r>
  <r>
    <n v="178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1"/>
    <x v="5"/>
  </r>
  <r>
    <n v="179"/>
    <n v="1002634487"/>
    <n v="3"/>
    <x v="1"/>
    <n v="5"/>
    <s v="KEDIRI"/>
    <s v="BLITAR"/>
    <s v="LDY"/>
    <s v="REG"/>
    <s v="AO"/>
    <s v="NEW SALES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  <x v="6"/>
  </r>
  <r>
    <n v="180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0"/>
    <x v="6"/>
  </r>
  <r>
    <n v="181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0"/>
    <x v="6"/>
  </r>
  <r>
    <n v="182"/>
    <n v="1002632487"/>
    <n v="3"/>
    <x v="1"/>
    <n v="5"/>
    <s v="KEDIRI"/>
    <s v="BLITAR"/>
    <s v="SNT"/>
    <s v="REG"/>
    <s v="AO"/>
    <s v="NEW SALES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0"/>
    <x v="6"/>
  </r>
  <r>
    <n v="183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0"/>
    <x v="6"/>
  </r>
  <r>
    <n v="184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0"/>
    <x v="6"/>
  </r>
  <r>
    <n v="185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0"/>
    <x v="6"/>
  </r>
  <r>
    <n v="186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0"/>
    <x v="6"/>
  </r>
  <r>
    <n v="187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  <x v="6"/>
  </r>
  <r>
    <n v="188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0"/>
    <x v="6"/>
  </r>
  <r>
    <n v="189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0"/>
    <x v="6"/>
  </r>
  <r>
    <n v="190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0"/>
    <x v="6"/>
  </r>
  <r>
    <n v="191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  <x v="6"/>
  </r>
  <r>
    <n v="192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0"/>
    <x v="6"/>
  </r>
  <r>
    <n v="193"/>
    <n v="1002634827"/>
    <n v="3"/>
    <x v="1"/>
    <n v="5"/>
    <s v="KEDIRI"/>
    <s v="TULUNGAGUNG"/>
    <s v="TUL"/>
    <s v="REG"/>
    <s v="AO"/>
    <s v="NEW SALES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0"/>
    <x v="6"/>
  </r>
  <r>
    <n v="194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1"/>
    <x v="6"/>
  </r>
  <r>
    <n v="195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1"/>
    <x v="6"/>
  </r>
  <r>
    <n v="196"/>
    <n v="1002620919"/>
    <n v="3"/>
    <x v="1"/>
    <n v="5"/>
    <s v="KEDIRI"/>
    <s v="TULUNGAGUNG"/>
    <s v="TUL"/>
    <s v="REG"/>
    <s v="AO"/>
    <s v="NEW SALES"/>
    <m/>
    <s v="QC MIA - INVALID QUALITY CONTROL MIA"/>
    <s v="RBS-Regional 3"/>
    <d v="2026-10-03T12:12:24"/>
    <d v="2026-10-13T18:27:24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Foto Lokasi Instalasi Tidak Valid - mohon upload lokasi secara langsung tidak A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6"/>
  </r>
  <r>
    <n v="197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1"/>
    <x v="6"/>
  </r>
  <r>
    <n v="198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1"/>
    <x v="6"/>
  </r>
  <r>
    <n v="199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0"/>
    <x v="6"/>
  </r>
  <r>
    <n v="200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  <x v="6"/>
  </r>
  <r>
    <n v="201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0"/>
    <x v="6"/>
  </r>
  <r>
    <n v="202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0"/>
    <x v="7"/>
  </r>
  <r>
    <n v="203"/>
    <n v="1002633297"/>
    <n v="3"/>
    <x v="2"/>
    <n v="4"/>
    <s v="MAGELANG"/>
    <s v="KEBUMEN"/>
    <s v="GOM"/>
    <s v="REG"/>
    <s v="AO"/>
    <s v="NEW SALES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0"/>
    <x v="7"/>
  </r>
  <r>
    <n v="204"/>
    <n v="1002634938"/>
    <n v="3"/>
    <x v="2"/>
    <n v="4"/>
    <s v="MAGELANG"/>
    <s v="KEBUMEN"/>
    <s v="GOM"/>
    <s v="REG"/>
    <s v="AO"/>
    <s v="NEW SALES"/>
    <s v="1P INET"/>
    <s v="7 | OSS - PROVISIONING ISSUED"/>
    <s v="RBS-Regional 3"/>
    <d v="2026-10-13T13:08:35"/>
    <d v="2026-10-14T11:13:31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m/>
    <s v="PI"/>
    <s v="GOMBONG"/>
    <s v="NO ADDON"/>
    <m/>
    <s v="Provisioning Issued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1"/>
    <x v="7"/>
  </r>
  <r>
    <n v="205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  <x v="7"/>
  </r>
  <r>
    <n v="206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0"/>
    <x v="7"/>
  </r>
  <r>
    <n v="207"/>
    <n v="1002632713"/>
    <n v="3"/>
    <x v="2"/>
    <n v="4"/>
    <s v="MAGELANG"/>
    <s v="KEBUMEN"/>
    <s v="KBM"/>
    <s v="REG"/>
    <s v="AO"/>
    <s v="NEW SALES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0"/>
    <x v="7"/>
  </r>
  <r>
    <n v="208"/>
    <n v="1002628737"/>
    <n v="3"/>
    <x v="2"/>
    <n v="4"/>
    <s v="MAGELANG"/>
    <s v="PURWOREJJO"/>
    <s v="KTA"/>
    <s v="REG"/>
    <s v="AO"/>
    <s v="NEW SALES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0"/>
    <x v="7"/>
  </r>
  <r>
    <n v="209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0"/>
    <x v="7"/>
  </r>
  <r>
    <n v="210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0"/>
    <x v="7"/>
  </r>
  <r>
    <n v="211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0"/>
    <x v="7"/>
  </r>
  <r>
    <n v="212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0"/>
    <x v="7"/>
  </r>
  <r>
    <n v="213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0"/>
    <x v="7"/>
  </r>
  <r>
    <n v="214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0"/>
    <x v="7"/>
  </r>
  <r>
    <n v="215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0"/>
    <x v="7"/>
  </r>
  <r>
    <n v="216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0"/>
    <x v="7"/>
  </r>
  <r>
    <n v="217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0"/>
    <x v="7"/>
  </r>
  <r>
    <n v="218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0"/>
    <x v="7"/>
  </r>
  <r>
    <n v="219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0"/>
    <x v="7"/>
  </r>
  <r>
    <n v="220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0"/>
    <x v="7"/>
  </r>
  <r>
    <n v="221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0"/>
    <x v="7"/>
  </r>
  <r>
    <n v="222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0"/>
    <x v="7"/>
  </r>
  <r>
    <n v="223"/>
    <n v="1002628289"/>
    <n v="3"/>
    <x v="2"/>
    <n v="4"/>
    <s v="MAGELANG"/>
    <s v="MAGELANG"/>
    <s v="MGE"/>
    <s v="REG"/>
    <s v="AO"/>
    <s v="NEW SALES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0"/>
    <x v="7"/>
  </r>
  <r>
    <n v="224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0"/>
    <x v="7"/>
  </r>
  <r>
    <n v="225"/>
    <n v="1002629417"/>
    <n v="3"/>
    <x v="2"/>
    <n v="4"/>
    <s v="MAGELANG"/>
    <s v="MAGELANG"/>
    <s v="MGE"/>
    <s v="REG"/>
    <s v="AO"/>
    <s v="NEW SALES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0"/>
    <x v="7"/>
  </r>
  <r>
    <n v="226"/>
    <n v="1002632805"/>
    <n v="3"/>
    <x v="2"/>
    <n v="4"/>
    <s v="MAGELANG"/>
    <s v="MAGELANG"/>
    <s v="MGE"/>
    <s v="REG"/>
    <s v="AO"/>
    <s v="NEW SALES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0"/>
    <x v="7"/>
  </r>
  <r>
    <n v="227"/>
    <n v="1002632314"/>
    <n v="3"/>
    <x v="2"/>
    <n v="4"/>
    <s v="MAGELANG"/>
    <s v="MAGELANG"/>
    <s v="MGE"/>
    <s v="REG"/>
    <s v="AO"/>
    <s v="NEW SALES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0"/>
    <x v="7"/>
  </r>
  <r>
    <n v="228"/>
    <n v="1002633718"/>
    <n v="3"/>
    <x v="2"/>
    <n v="4"/>
    <s v="MAGELANG"/>
    <s v="MAGELANG"/>
    <s v="MGE"/>
    <s v="REG"/>
    <s v="AO"/>
    <s v="NEW SALES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0"/>
    <x v="7"/>
  </r>
  <r>
    <n v="229"/>
    <n v="1002635861"/>
    <n v="3"/>
    <x v="2"/>
    <n v="4"/>
    <s v="MAGELANG"/>
    <s v="MAGELANG"/>
    <s v="MGE"/>
    <s v="REG"/>
    <s v="AO"/>
    <s v="NEW SALES"/>
    <s v="1P INET"/>
    <s v="MIE - SEND SURVEY"/>
    <s v="RBS-Regional 3"/>
    <d v="2026-10-13T18:56:39"/>
    <d v="2026-10-13T18:58:01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SURVEY_NEW_MANJA"/>
    <s v="X"/>
    <s v="NO ADDON"/>
    <m/>
    <s v="MIE - SEND SURVEY"/>
    <s v="HSI Bisnis Promo Hari Pelanggan Nasional PSB 70% - 50 Mbps"/>
    <s v="INDIBIZ"/>
    <m/>
    <m/>
    <d v="2026-10-14T15:00:00"/>
    <s v="2026-10-14 15:00:00 | Manja : 14 Okt 2026 Jam : Pagi (08.00) Note : Hubungi pelanggan terlebih dahulu"/>
    <m/>
    <m/>
    <m/>
    <e v="#NUM!"/>
    <e v="#NUM!"/>
    <x v="1"/>
    <x v="7"/>
  </r>
  <r>
    <n v="230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  <x v="7"/>
  </r>
  <r>
    <n v="231"/>
    <n v="1002634637"/>
    <n v="3"/>
    <x v="2"/>
    <n v="4"/>
    <s v="MAGELANG"/>
    <s v="MAGELANG"/>
    <s v="MTY"/>
    <s v="REG"/>
    <s v="AO"/>
    <s v="NEW SALES"/>
    <s v="1P INET"/>
    <s v="8 | OSS - PONR"/>
    <s v="RBS-Regional 3"/>
    <d v="2026-10-13T11:08:35"/>
    <d v="2026-10-14T12:28:57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ACT_COM"/>
    <s v="MERTOYUDAN"/>
    <s v="NO ADDON"/>
    <m/>
    <s v="PONR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m/>
    <m/>
    <m/>
    <e v="#NUM!"/>
    <e v="#NUM!"/>
    <x v="1"/>
    <x v="7"/>
  </r>
  <r>
    <n v="232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0"/>
    <x v="7"/>
  </r>
  <r>
    <n v="233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0"/>
    <x v="7"/>
  </r>
  <r>
    <n v="234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0"/>
    <x v="7"/>
  </r>
  <r>
    <n v="235"/>
    <n v="1002634911"/>
    <n v="3"/>
    <x v="2"/>
    <n v="4"/>
    <s v="MAGELANG"/>
    <s v="MUNTILAN"/>
    <s v="SWT"/>
    <s v="REG"/>
    <s v="AO"/>
    <s v="NEW SALES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  <x v="7"/>
  </r>
  <r>
    <n v="236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1"/>
    <x v="7"/>
  </r>
  <r>
    <n v="237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1"/>
    <x v="7"/>
  </r>
  <r>
    <n v="238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0"/>
    <x v="7"/>
  </r>
  <r>
    <n v="239"/>
    <n v="1002626819"/>
    <n v="3"/>
    <x v="2"/>
    <n v="4"/>
    <s v="MAGELANG"/>
    <s v="TEMANGGUNG"/>
    <s v="PRN"/>
    <s v="REG"/>
    <s v="AO"/>
    <s v="NEW SALES"/>
    <s v="1P INET"/>
    <s v="SIBEL - CREATE ORDER FAIL"/>
    <s v="RBS-Regional 3"/>
    <d v="2026-10-07T16:50:53"/>
    <d v="2026-10-08T15:40:47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INPROGRESS_SC"/>
    <s v="PARAK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1"/>
    <x v="7"/>
  </r>
  <r>
    <n v="240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0"/>
    <x v="7"/>
  </r>
  <r>
    <n v="241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0"/>
    <x v="7"/>
  </r>
  <r>
    <n v="242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1"/>
    <x v="7"/>
  </r>
  <r>
    <n v="243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0"/>
    <x v="8"/>
  </r>
  <r>
    <n v="244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0"/>
    <x v="8"/>
  </r>
  <r>
    <n v="245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0"/>
    <x v="8"/>
  </r>
  <r>
    <n v="246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0"/>
    <x v="8"/>
  </r>
  <r>
    <n v="247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0"/>
    <x v="8"/>
  </r>
  <r>
    <n v="248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0"/>
    <x v="8"/>
  </r>
  <r>
    <n v="249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0"/>
    <x v="8"/>
  </r>
  <r>
    <n v="250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  <x v="8"/>
  </r>
  <r>
    <n v="251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  <x v="8"/>
  </r>
  <r>
    <n v="252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0"/>
    <x v="8"/>
  </r>
  <r>
    <n v="253"/>
    <n v="1002633789"/>
    <n v="3"/>
    <x v="1"/>
    <n v="5"/>
    <s v="KEDIRI"/>
    <s v="KEDIRI"/>
    <s v="PAE"/>
    <s v="REG"/>
    <s v="AO"/>
    <s v="NEW SALES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  <x v="8"/>
  </r>
  <r>
    <n v="254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  <x v="8"/>
  </r>
  <r>
    <n v="255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0"/>
    <x v="8"/>
  </r>
  <r>
    <n v="256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0"/>
    <x v="9"/>
  </r>
  <r>
    <n v="257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0"/>
    <x v="9"/>
  </r>
  <r>
    <n v="258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0"/>
    <x v="9"/>
  </r>
  <r>
    <n v="259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0"/>
    <x v="9"/>
  </r>
  <r>
    <n v="260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  <x v="9"/>
  </r>
  <r>
    <n v="261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9"/>
  </r>
  <r>
    <n v="262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9"/>
  </r>
  <r>
    <n v="263"/>
    <n v="1002635371"/>
    <n v="3"/>
    <x v="1"/>
    <n v="5"/>
    <s v="KEDIRI"/>
    <s v="NGANJUK"/>
    <s v="NJK"/>
    <s v="REG"/>
    <s v="AO"/>
    <s v="NEW SALES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1"/>
    <x v="9"/>
  </r>
  <r>
    <n v="264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1"/>
    <x v="9"/>
  </r>
  <r>
    <n v="265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1"/>
    <x v="9"/>
  </r>
  <r>
    <n v="266"/>
    <n v="1002628061"/>
    <n v="3"/>
    <x v="1"/>
    <n v="5"/>
    <s v="KEDIRI"/>
    <s v="NGANJUK"/>
    <s v="NJK"/>
    <s v="REG"/>
    <s v="AO"/>
    <s v="NEW SALES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1"/>
    <x v="9"/>
  </r>
  <r>
    <n v="267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0"/>
    <x v="9"/>
  </r>
  <r>
    <n v="268"/>
    <n v="1002625982"/>
    <n v="3"/>
    <x v="1"/>
    <n v="5"/>
    <s v="KEDIRI"/>
    <s v="NGANJUK"/>
    <s v="WRJ"/>
    <s v="REG"/>
    <s v="AO"/>
    <s v="NEW SALES"/>
    <s v="1P INET"/>
    <s v="9 | WFM - UN-SCS"/>
    <s v="RBS-Regional 3"/>
    <d v="2026-10-07T12:34:40"/>
    <d v="2026-10-07T15:39:09"/>
    <n v="69405772"/>
    <m/>
    <n v="152641203079"/>
    <s v="CV KULPIZ CREATIVE STUDIO"/>
    <s v="ODP-WRJ-FD/74 FD/D06/74.01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1"/>
    <x v="9"/>
  </r>
  <r>
    <n v="269"/>
    <n v="1002626078"/>
    <n v="3"/>
    <x v="1"/>
    <n v="5"/>
    <s v="KEDIRI"/>
    <s v="NGANJUK"/>
    <s v="WRJ"/>
    <s v="REG"/>
    <s v="AO"/>
    <s v="NEW SALES"/>
    <s v="1P INET"/>
    <s v="9 | WFM - UN-SCS"/>
    <s v="RBS-Regional 3"/>
    <d v="2026-10-07T13:11:36"/>
    <d v="2026-10-07T15:39:30"/>
    <n v="69405832"/>
    <m/>
    <n v="152641203080"/>
    <s v="CV KULPIZ CREATIVE STUDIO"/>
    <s v="ODP-WRJ-FD/74 FD/D06/74.01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1"/>
    <x v="9"/>
  </r>
  <r>
    <n v="270"/>
    <n v="1002623876"/>
    <n v="3"/>
    <x v="1"/>
    <n v="5"/>
    <s v="KEDIRI"/>
    <s v="NGANJUK"/>
    <s v="WRJ"/>
    <s v="REG"/>
    <s v="AO"/>
    <s v="NEW SALES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  <x v="9"/>
  </r>
  <r>
    <n v="271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  <x v="9"/>
  </r>
  <r>
    <n v="272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273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0"/>
    <x v="8"/>
  </r>
  <r>
    <n v="274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  <x v="8"/>
  </r>
  <r>
    <n v="275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0"/>
    <x v="8"/>
  </r>
  <r>
    <n v="276"/>
    <n v="1002629874"/>
    <n v="3"/>
    <x v="1"/>
    <n v="5"/>
    <s v="KEDIRI"/>
    <s v="KEDIRI"/>
    <s v="KDI"/>
    <s v="REG"/>
    <s v="AO"/>
    <s v="NEW SALES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0"/>
    <x v="8"/>
  </r>
  <r>
    <n v="277"/>
    <n v="1002622269"/>
    <n v="3"/>
    <x v="1"/>
    <n v="5"/>
    <s v="KEDIRI"/>
    <s v="KEDIRI"/>
    <s v="KDI"/>
    <s v="REG"/>
    <s v="AO"/>
    <s v="NEW SALES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1"/>
    <x v="8"/>
  </r>
  <r>
    <n v="278"/>
    <n v="1002634461"/>
    <n v="3"/>
    <x v="1"/>
    <n v="5"/>
    <s v="KEDIRI"/>
    <s v="KEDIRI"/>
    <s v="KDI"/>
    <s v="REG"/>
    <s v="AO"/>
    <s v="NEW SALES"/>
    <s v="1P INET"/>
    <s v="7 | OSS - PROVISIONING ISSUED"/>
    <s v="RBS-Regional 3"/>
    <d v="2026-10-13T10:32:34"/>
    <d v="2026-10-14T08:15:26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I"/>
    <s v="X"/>
    <s v="NO ADDON"/>
    <m/>
    <s v="Provisioning Issu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m/>
    <m/>
    <m/>
    <e v="#NUM!"/>
    <e v="#NUM!"/>
    <x v="1"/>
    <x v="8"/>
  </r>
  <r>
    <n v="279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0"/>
    <x v="8"/>
  </r>
  <r>
    <n v="280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0"/>
    <x v="8"/>
  </r>
  <r>
    <n v="281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0"/>
    <x v="8"/>
  </r>
  <r>
    <n v="282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0"/>
    <x v="8"/>
  </r>
  <r>
    <n v="283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0"/>
    <x v="8"/>
  </r>
  <r>
    <n v="284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0"/>
    <x v="8"/>
  </r>
  <r>
    <n v="285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1"/>
    <x v="8"/>
  </r>
  <r>
    <n v="286"/>
    <n v="1002620437"/>
    <n v="3"/>
    <x v="1"/>
    <n v="5"/>
    <s v="MADIUN"/>
    <s v="MADIUN"/>
    <s v="CRB"/>
    <s v="REG"/>
    <s v="AO"/>
    <s v="NEW SALES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1"/>
    <x v="10"/>
  </r>
  <r>
    <n v="287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0"/>
    <x v="10"/>
  </r>
  <r>
    <n v="288"/>
    <n v="1002632229"/>
    <n v="3"/>
    <x v="1"/>
    <n v="5"/>
    <s v="MADIUN"/>
    <s v="MADIUN"/>
    <s v="CRB"/>
    <s v="REG"/>
    <s v="AO"/>
    <s v="NEW SALES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0"/>
    <x v="10"/>
  </r>
  <r>
    <n v="289"/>
    <n v="1002635389"/>
    <n v="3"/>
    <x v="1"/>
    <n v="5"/>
    <s v="MADIUN"/>
    <s v="MADIUN"/>
    <s v="CRB"/>
    <s v="REG"/>
    <s v="AO"/>
    <s v="NEW SALES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0"/>
    <x v="10"/>
  </r>
  <r>
    <n v="290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0"/>
    <x v="10"/>
  </r>
  <r>
    <n v="291"/>
    <n v="1002634638"/>
    <n v="3"/>
    <x v="1"/>
    <n v="5"/>
    <s v="MADIUN"/>
    <s v="MADIUN"/>
    <s v="MNZ"/>
    <s v="REG"/>
    <s v="AO"/>
    <s v="NEW SALES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0"/>
    <x v="10"/>
  </r>
  <r>
    <n v="292"/>
    <n v="1002633817"/>
    <n v="3"/>
    <x v="1"/>
    <n v="5"/>
    <s v="MADIUN"/>
    <s v="MADIUN"/>
    <s v="UTR"/>
    <s v="REG"/>
    <s v="AO"/>
    <s v="NEW SALES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0"/>
    <x v="10"/>
  </r>
  <r>
    <n v="293"/>
    <n v="1002633853"/>
    <n v="3"/>
    <x v="1"/>
    <n v="5"/>
    <s v="MADIUN"/>
    <s v="MADIUN"/>
    <s v="MSP"/>
    <s v="REG"/>
    <s v="AO"/>
    <s v="NEW SALES"/>
    <s v="1P INET"/>
    <s v="7 | OSS - PROVISIONING ISSUED"/>
    <s v="RBS-Regional 3"/>
    <d v="2026-10-12T19:20:39"/>
    <d v="2026-10-14T08:05:27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I"/>
    <s v="CARUBAN"/>
    <s v="NO ADDON"/>
    <m/>
    <s v="Provisioning Issu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m/>
    <m/>
    <m/>
    <e v="#NUM!"/>
    <e v="#NUM!"/>
    <x v="1"/>
    <x v="10"/>
  </r>
  <r>
    <n v="294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0"/>
    <x v="10"/>
  </r>
  <r>
    <n v="295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0"/>
    <x v="10"/>
  </r>
  <r>
    <n v="296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  <x v="10"/>
  </r>
  <r>
    <n v="297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0"/>
    <x v="10"/>
  </r>
  <r>
    <n v="298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0"/>
    <x v="10"/>
  </r>
  <r>
    <n v="299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0"/>
    <x v="10"/>
  </r>
  <r>
    <n v="300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0"/>
    <x v="11"/>
  </r>
  <r>
    <n v="301"/>
    <n v="1002634806"/>
    <n v="3"/>
    <x v="1"/>
    <n v="5"/>
    <s v="MADIUN"/>
    <s v="PONOROGO"/>
    <s v="PNZ"/>
    <s v="REG"/>
    <s v="AO"/>
    <s v="NEW SALES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0"/>
    <x v="11"/>
  </r>
  <r>
    <n v="302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0"/>
    <x v="11"/>
  </r>
  <r>
    <n v="303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0"/>
    <x v="11"/>
  </r>
  <r>
    <n v="304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0"/>
    <x v="11"/>
  </r>
  <r>
    <n v="305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0"/>
    <x v="11"/>
  </r>
  <r>
    <n v="306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0"/>
    <x v="11"/>
  </r>
  <r>
    <n v="307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0"/>
    <x v="11"/>
  </r>
  <r>
    <n v="308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309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0"/>
    <x v="11"/>
  </r>
  <r>
    <n v="310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0"/>
    <x v="11"/>
  </r>
  <r>
    <n v="311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0"/>
    <x v="11"/>
  </r>
  <r>
    <n v="312"/>
    <n v="1002632946"/>
    <n v="3"/>
    <x v="1"/>
    <n v="5"/>
    <s v="MADIUN"/>
    <s v="PONOROGO"/>
    <s v="PON"/>
    <s v="REG"/>
    <s v="AO"/>
    <s v="NEW SALES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0"/>
    <x v="11"/>
  </r>
  <r>
    <n v="313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  <x v="11"/>
  </r>
  <r>
    <n v="314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1"/>
    <x v="11"/>
  </r>
  <r>
    <n v="315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  <x v="11"/>
  </r>
  <r>
    <n v="316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  <x v="11"/>
  </r>
  <r>
    <n v="317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0"/>
    <x v="11"/>
  </r>
  <r>
    <n v="318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0"/>
    <x v="11"/>
  </r>
  <r>
    <n v="319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0"/>
    <x v="11"/>
  </r>
  <r>
    <n v="320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0"/>
    <x v="11"/>
  </r>
  <r>
    <n v="321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0"/>
    <x v="11"/>
  </r>
  <r>
    <n v="322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0"/>
    <x v="11"/>
  </r>
  <r>
    <n v="323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0"/>
    <x v="11"/>
  </r>
  <r>
    <n v="324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  <x v="11"/>
  </r>
  <r>
    <n v="325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  <x v="11"/>
  </r>
  <r>
    <n v="326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0"/>
    <x v="7"/>
  </r>
  <r>
    <n v="327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1"/>
    <x v="7"/>
  </r>
  <r>
    <n v="328"/>
    <n v="1002632461"/>
    <n v="3"/>
    <x v="2"/>
    <n v="4"/>
    <s v="YOGYAKARTA"/>
    <s v="BANTUL"/>
    <s v="WTS"/>
    <s v="REG"/>
    <s v="AO"/>
    <s v="NEW SALES"/>
    <s v="1P INET"/>
    <s v="7 | OSS - PROVISIONING ISSUED"/>
    <s v="RBS-Regional 3"/>
    <d v="2026-10-12T10:49:41"/>
    <d v="2026-10-13T15:09:36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m/>
    <s v="PI"/>
    <s v="WATES"/>
    <s v="NO ADDON"/>
    <m/>
    <s v="Provisioning Issued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1"/>
    <x v="7"/>
  </r>
  <r>
    <n v="329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330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331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0"/>
    <x v="7"/>
  </r>
  <r>
    <n v="332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0"/>
    <x v="7"/>
  </r>
  <r>
    <n v="333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0"/>
    <x v="7"/>
  </r>
  <r>
    <n v="334"/>
    <n v="1002632730"/>
    <n v="3"/>
    <x v="2"/>
    <n v="4"/>
    <s v="YOGYAKARTA"/>
    <s v="GUNUNG KIDUL"/>
    <s v="WNS"/>
    <s v="REG"/>
    <s v="AO"/>
    <s v="NEW SALES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0"/>
    <x v="7"/>
  </r>
  <r>
    <n v="335"/>
    <n v="1002628491"/>
    <n v="3"/>
    <x v="2"/>
    <n v="4"/>
    <s v="YOGYAKARTA"/>
    <s v="GUNUNG KIDUL"/>
    <s v="WNS"/>
    <s v="REG"/>
    <s v="AO"/>
    <s v="NEW SALES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1"/>
    <x v="7"/>
  </r>
  <r>
    <n v="336"/>
    <n v="1002631176"/>
    <n v="3"/>
    <x v="2"/>
    <n v="4"/>
    <s v="YOGYAKARTA"/>
    <s v="SLEMAN"/>
    <s v="PKM"/>
    <s v="REG"/>
    <s v="AO"/>
    <s v="NEW SALES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0"/>
    <x v="7"/>
  </r>
  <r>
    <n v="337"/>
    <n v="1002631470"/>
    <n v="3"/>
    <x v="2"/>
    <n v="4"/>
    <s v="YOGYAKARTA"/>
    <s v="SLEMAN"/>
    <s v="PKM"/>
    <s v="REG"/>
    <s v="AO"/>
    <s v="NEW SALES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1"/>
    <x v="7"/>
  </r>
  <r>
    <n v="338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0"/>
    <x v="7"/>
  </r>
  <r>
    <n v="339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  <x v="7"/>
  </r>
  <r>
    <n v="340"/>
    <n v="1002627612"/>
    <n v="3"/>
    <x v="2"/>
    <n v="4"/>
    <s v="YOGYAKARTA"/>
    <s v="SLEMAN"/>
    <s v="SMN"/>
    <s v="REG"/>
    <s v="AO"/>
    <s v="NEW SALES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  <x v="7"/>
  </r>
  <r>
    <n v="341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0"/>
    <x v="7"/>
  </r>
  <r>
    <n v="342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0"/>
    <x v="7"/>
  </r>
  <r>
    <n v="343"/>
    <n v="1002627614"/>
    <n v="3"/>
    <x v="2"/>
    <n v="4"/>
    <s v="YOGYAKARTA"/>
    <s v="SLEMAN"/>
    <s v="SMN"/>
    <s v="REG"/>
    <s v="AO"/>
    <s v="NEW SALES"/>
    <s v="1P INET"/>
    <s v="MIA - INVALID SURVEY"/>
    <s v="RBS-Regional 3"/>
    <d v="2026-10-08T12:52:27"/>
    <d v="2026-10-14T11:41:32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SURVEY_NEW_MANJA"/>
    <s v="X"/>
    <s v="NO ADDON"/>
    <m/>
    <s v="MIE - INVALID SURVEY - Double Input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7"/>
  </r>
  <r>
    <n v="344"/>
    <n v="1002635406"/>
    <n v="3"/>
    <x v="2"/>
    <n v="4"/>
    <s v="YOGYAKARTA"/>
    <s v="INNER - YOGYA JATENG SELATAN"/>
    <s v="BBS"/>
    <s v="REG"/>
    <s v="AO"/>
    <s v="NEW SALES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0"/>
    <x v="7"/>
  </r>
  <r>
    <n v="345"/>
    <n v="1002633012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1"/>
    <x v="7"/>
  </r>
  <r>
    <n v="346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0"/>
    <x v="7"/>
  </r>
  <r>
    <n v="347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0"/>
    <x v="7"/>
  </r>
  <r>
    <n v="348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0"/>
    <x v="7"/>
  </r>
  <r>
    <n v="349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0"/>
    <x v="7"/>
  </r>
  <r>
    <n v="350"/>
    <n v="1002634498"/>
    <n v="3"/>
    <x v="2"/>
    <n v="4"/>
    <s v="YOGYAKARTA"/>
    <s v="INNER - YOGYA JATENG SELATAN"/>
    <s v="KEN"/>
    <s v="REG"/>
    <s v="AO"/>
    <s v="NEW SALES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0"/>
    <x v="7"/>
  </r>
  <r>
    <n v="351"/>
    <n v="1002634245"/>
    <n v="3"/>
    <x v="2"/>
    <n v="4"/>
    <s v="YOGYAKARTA"/>
    <s v="INNER - YOGYA JATENG SELATAN"/>
    <s v="KEN"/>
    <s v="REG"/>
    <s v="AO"/>
    <s v="NEW SALES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0"/>
    <x v="7"/>
  </r>
  <r>
    <n v="352"/>
    <n v="100263097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  <x v="7"/>
  </r>
  <r>
    <n v="353"/>
    <n v="1002630963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1"/>
    <x v="7"/>
  </r>
  <r>
    <n v="354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1"/>
    <x v="7"/>
  </r>
  <r>
    <n v="355"/>
    <n v="1002630984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10-10T14:19:40"/>
    <d v="2026-10-12T08:05:42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m/>
    <s v="PI"/>
    <s v="KENTUNGAN"/>
    <s v="NO ADDON"/>
    <m/>
    <s v="Provisioning Issued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1"/>
    <x v="7"/>
  </r>
  <r>
    <n v="356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1"/>
    <x v="7"/>
  </r>
  <r>
    <n v="357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0"/>
    <x v="7"/>
  </r>
  <r>
    <n v="358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0"/>
    <x v="7"/>
  </r>
  <r>
    <n v="359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0"/>
    <x v="7"/>
  </r>
  <r>
    <n v="360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0"/>
    <x v="7"/>
  </r>
  <r>
    <n v="361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0"/>
    <x v="7"/>
  </r>
  <r>
    <n v="362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0"/>
    <x v="7"/>
  </r>
  <r>
    <n v="363"/>
    <n v="100263324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0"/>
    <x v="7"/>
  </r>
  <r>
    <n v="364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1"/>
    <x v="7"/>
  </r>
  <r>
    <n v="365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1"/>
    <x v="7"/>
  </r>
  <r>
    <n v="366"/>
    <n v="1002634358"/>
    <n v="3"/>
    <x v="2"/>
    <n v="4"/>
    <s v="YOGYAKARTA"/>
    <s v="INNER - YOGYA JATENG SELATAN"/>
    <s v="KBU"/>
    <s v="REG"/>
    <s v="AO"/>
    <s v="NEW SALES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1"/>
    <x v="7"/>
  </r>
  <r>
    <n v="367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0"/>
    <x v="7"/>
  </r>
  <r>
    <n v="368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0"/>
    <x v="7"/>
  </r>
  <r>
    <n v="369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  <x v="7"/>
  </r>
  <r>
    <n v="370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0"/>
    <x v="7"/>
  </r>
  <r>
    <n v="371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0"/>
    <x v="7"/>
  </r>
  <r>
    <n v="372"/>
    <n v="1002627187"/>
    <n v="3"/>
    <x v="2"/>
    <n v="4"/>
    <s v="YOGYAKARTA"/>
    <s v="BANTUL"/>
    <s v="BTL"/>
    <s v="REG"/>
    <s v="AO"/>
    <s v="NEW SALES"/>
    <m/>
    <s v="MIA - INVALID SURVEY"/>
    <s v="RBS-Regional 2"/>
    <d v="2026-10-08T09:19:29"/>
    <d v="2026-10-14T11:44:27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SURVEY_NEW_MANJA"/>
    <s v="X"/>
    <s v="NO ADDON"/>
    <m/>
    <s v="MIE - INVALID SURVEY - Bangunan/Perangkat Pelanggan Belum Siap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1"/>
    <x v="7"/>
  </r>
  <r>
    <n v="373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1"/>
    <x v="7"/>
  </r>
  <r>
    <n v="374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0"/>
    <x v="7"/>
  </r>
  <r>
    <n v="375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0"/>
    <x v="7"/>
  </r>
  <r>
    <n v="376"/>
    <n v="1002628835"/>
    <n v="3"/>
    <x v="2"/>
    <n v="4"/>
    <s v="YOGYAKARTA"/>
    <s v="SLEMAN"/>
    <s v="GOD"/>
    <s v="REG"/>
    <s v="AO"/>
    <s v="NEW SALES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1"/>
    <x v="7"/>
  </r>
  <r>
    <n v="377"/>
    <n v="1002625534"/>
    <n v="3"/>
    <x v="2"/>
    <n v="4"/>
    <s v="YOGYAKARTA"/>
    <s v="SLEMAN"/>
    <s v="GOD"/>
    <s v="REG"/>
    <s v="AO"/>
    <s v="NEW SALES"/>
    <m/>
    <s v="7 | OSS - PROVISIONING ISSUED"/>
    <s v="RBS-Regional 3"/>
    <d v="2026-10-07T10:03:06"/>
    <d v="2026-10-09T15:45:1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1"/>
    <x v="7"/>
  </r>
  <r>
    <n v="378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0"/>
    <x v="7"/>
  </r>
  <r>
    <n v="379"/>
    <n v="1002635421"/>
    <n v="3"/>
    <x v="2"/>
    <n v="4"/>
    <s v="YOGYAKARTA"/>
    <s v="INNER - YOGYA JATENG SELATAN"/>
    <s v="KGD"/>
    <s v="REG"/>
    <s v="AO"/>
    <s v="NEW SALES"/>
    <s v="1P INET"/>
    <s v="8 | OSS - PONR"/>
    <s v="RBS-Regional 3"/>
    <d v="2026-10-13T15:25:35"/>
    <d v="2026-10-14T12:54:06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ACT_COM"/>
    <s v="KOTAGEDE"/>
    <s v="NO ADDON"/>
    <m/>
    <s v="PONR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m/>
    <m/>
    <m/>
    <e v="#NUM!"/>
    <e v="#NUM!"/>
    <x v="1"/>
    <x v="7"/>
  </r>
  <r>
    <n v="380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1"/>
    <x v="7"/>
  </r>
  <r>
    <n v="381"/>
    <n v="1002627319"/>
    <n v="3"/>
    <x v="2"/>
    <n v="4"/>
    <s v="YOGYAKARTA"/>
    <s v="INNER - YOGYA JATENG SELATAN"/>
    <s v="KGD"/>
    <s v="REG"/>
    <s v="AO"/>
    <s v="NEW SALES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  <x v="7"/>
  </r>
  <r>
    <n v="382"/>
    <n v="1002630666"/>
    <n v="3"/>
    <x v="2"/>
    <n v="4"/>
    <s v="YOGYAKARTA"/>
    <s v="INNER - YOGYA JATENG SELATAN"/>
    <s v="KGD"/>
    <s v="REG"/>
    <s v="AO"/>
    <s v="NEW SALES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1"/>
    <x v="7"/>
  </r>
  <r>
    <n v="383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0"/>
    <x v="7"/>
  </r>
  <r>
    <n v="384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0"/>
    <x v="7"/>
  </r>
  <r>
    <n v="385"/>
    <n v="10026311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0"/>
    <x v="7"/>
  </r>
  <r>
    <n v="386"/>
    <n v="1002632278"/>
    <n v="3"/>
    <x v="2"/>
    <n v="4"/>
    <s v="YOGYAKARTA"/>
    <s v="INNER - YOGYA JATENG SELATAN"/>
    <s v="PGR"/>
    <s v="REG"/>
    <s v="AO"/>
    <s v="NEW SALES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0"/>
    <x v="7"/>
  </r>
  <r>
    <n v="387"/>
    <n v="100263373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0"/>
    <x v="7"/>
  </r>
  <r>
    <n v="388"/>
    <n v="1002635089"/>
    <n v="3"/>
    <x v="2"/>
    <n v="4"/>
    <s v="YOGYAKARTA"/>
    <s v="INNER - YOGYA JATENG SELATAN"/>
    <s v="PGR"/>
    <s v="REG"/>
    <s v="AO"/>
    <s v="NEW SALES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0"/>
    <x v="7"/>
  </r>
  <r>
    <n v="389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  <x v="7"/>
  </r>
  <r>
    <n v="390"/>
    <n v="1002631919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1"/>
    <x v="7"/>
  </r>
  <r>
    <n v="391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1"/>
    <x v="7"/>
  </r>
  <r>
    <n v="392"/>
    <n v="1002619759"/>
    <n v="3"/>
    <x v="2"/>
    <n v="4"/>
    <s v="YOGYAKARTA"/>
    <s v="INNER - YOGYA JATENG SELATAN"/>
    <s v="PGR"/>
    <s v="REG"/>
    <s v="AO"/>
    <s v="NEW SALES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1"/>
    <x v="7"/>
  </r>
  <r>
    <n v="393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0"/>
    <x v="12"/>
  </r>
  <r>
    <n v="394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0"/>
    <x v="12"/>
  </r>
  <r>
    <n v="395"/>
    <n v="1002635615"/>
    <n v="3"/>
    <x v="3"/>
    <n v="5"/>
    <s v="MADURA"/>
    <s v="BANGKALAN"/>
    <s v="ARB"/>
    <s v="REG"/>
    <s v="AO"/>
    <s v="NEW SALES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0"/>
    <x v="12"/>
  </r>
  <r>
    <n v="396"/>
    <n v="1002622415"/>
    <n v="3"/>
    <x v="3"/>
    <n v="5"/>
    <s v="MADURA"/>
    <s v="BANGKALAN"/>
    <s v="ARB"/>
    <s v="REG"/>
    <s v="AO"/>
    <s v="NEW SALES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1"/>
    <x v="12"/>
  </r>
  <r>
    <n v="397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0"/>
    <x v="12"/>
  </r>
  <r>
    <n v="398"/>
    <n v="1002625032"/>
    <n v="3"/>
    <x v="3"/>
    <n v="5"/>
    <s v="MADURA"/>
    <s v="BANGKALAN"/>
    <s v="BKL"/>
    <s v="REG"/>
    <s v="AO"/>
    <s v="NEW SALES"/>
    <m/>
    <s v="MIA - INVALID SURVEY"/>
    <s v="RBS-Regional 3"/>
    <d v="2026-10-06T16:47:50"/>
    <d v="2026-10-08T09:44:05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1"/>
    <x v="12"/>
  </r>
  <r>
    <n v="399"/>
    <n v="1002632973"/>
    <n v="3"/>
    <x v="3"/>
    <n v="5"/>
    <s v="MADURA"/>
    <s v="BANGKALAN"/>
    <s v="BEA"/>
    <s v="REG"/>
    <s v="AO"/>
    <s v="NEW SALES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0"/>
    <x v="12"/>
  </r>
  <r>
    <n v="400"/>
    <n v="1002621239"/>
    <n v="3"/>
    <x v="3"/>
    <n v="5"/>
    <s v="MADURA"/>
    <s v="BANGKALAN"/>
    <s v="BEA"/>
    <s v="REG"/>
    <s v="AO"/>
    <s v="NEW SALES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1"/>
    <x v="12"/>
  </r>
  <r>
    <n v="401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0"/>
    <x v="12"/>
  </r>
  <r>
    <n v="402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0"/>
    <x v="12"/>
  </r>
  <r>
    <n v="403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0"/>
    <x v="12"/>
  </r>
  <r>
    <n v="404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1"/>
    <x v="12"/>
  </r>
  <r>
    <n v="405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0"/>
    <x v="12"/>
  </r>
  <r>
    <n v="406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1"/>
    <x v="12"/>
  </r>
  <r>
    <n v="407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0"/>
    <x v="12"/>
  </r>
  <r>
    <n v="408"/>
    <n v="1002634569"/>
    <n v="3"/>
    <x v="3"/>
    <n v="5"/>
    <s v="MADURA"/>
    <s v="BANGKALAN"/>
    <s v="SPG"/>
    <s v="REG"/>
    <s v="AO"/>
    <s v="NEW SALES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1"/>
    <x v="12"/>
  </r>
  <r>
    <n v="409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0"/>
    <x v="12"/>
  </r>
  <r>
    <n v="410"/>
    <n v="1002633983"/>
    <n v="3"/>
    <x v="3"/>
    <n v="5"/>
    <s v="MADURA"/>
    <s v="BANGKALAN"/>
    <s v="KPP"/>
    <s v="REG"/>
    <s v="AO"/>
    <s v="NEW SALES"/>
    <s v="1P INET"/>
    <s v="OSS - FALLOUT"/>
    <s v="RBS-Regional 3"/>
    <d v="2026-10-13T08:25:35"/>
    <d v="2026-10-14T12:43:56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FO_ASAP"/>
    <s v="X"/>
    <s v="NO ADDON"/>
    <m/>
    <s v="Provisioning Failed|ACTIVATION|INF009812219|MGR_PORT_NOT_FOUND:ServicePort Not Found / ONT Connectivity is Missing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m/>
    <m/>
    <m/>
    <e v="#NUM!"/>
    <e v="#NUM!"/>
    <x v="1"/>
    <x v="12"/>
  </r>
  <r>
    <n v="411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0"/>
    <x v="12"/>
  </r>
  <r>
    <n v="412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0"/>
    <x v="12"/>
  </r>
  <r>
    <n v="413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0"/>
    <x v="12"/>
  </r>
  <r>
    <n v="414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0"/>
    <x v="12"/>
  </r>
  <r>
    <n v="415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0"/>
    <x v="12"/>
  </r>
  <r>
    <n v="416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0"/>
    <x v="12"/>
  </r>
  <r>
    <n v="417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0"/>
    <x v="12"/>
  </r>
  <r>
    <n v="418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0"/>
    <x v="12"/>
  </r>
  <r>
    <n v="419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0"/>
    <x v="12"/>
  </r>
  <r>
    <n v="420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0"/>
    <x v="12"/>
  </r>
  <r>
    <n v="421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0"/>
    <x v="12"/>
  </r>
  <r>
    <n v="422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0"/>
    <x v="12"/>
  </r>
  <r>
    <n v="423"/>
    <n v="1002634477"/>
    <n v="3"/>
    <x v="3"/>
    <n v="5"/>
    <s v="MADURA"/>
    <s v="PAMEKASAN"/>
    <s v="PME"/>
    <s v="REG"/>
    <s v="AO"/>
    <s v="NEW SALES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0"/>
    <x v="12"/>
  </r>
  <r>
    <n v="424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1"/>
    <x v="12"/>
  </r>
  <r>
    <n v="425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1"/>
    <x v="12"/>
  </r>
  <r>
    <n v="426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  <x v="12"/>
  </r>
  <r>
    <n v="427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1"/>
    <x v="12"/>
  </r>
  <r>
    <n v="428"/>
    <n v="1002634253"/>
    <n v="3"/>
    <x v="3"/>
    <n v="5"/>
    <s v="MADURA"/>
    <s v="PAMEKASAN"/>
    <s v="PME"/>
    <s v="REG"/>
    <s v="AO"/>
    <s v="NEW SALES"/>
    <s v="1P INET"/>
    <s v="8 | OSS - PONR"/>
    <s v="RBS-Regional 3"/>
    <d v="2026-10-13T09:46:35"/>
    <d v="2026-10-14T12:38:28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ACT_COM"/>
    <s v="PAMEKASAN"/>
    <s v="NETMONK"/>
    <m/>
    <s v="PONR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m/>
    <m/>
    <m/>
    <e v="#NUM!"/>
    <e v="#NUM!"/>
    <x v="1"/>
    <x v="12"/>
  </r>
  <r>
    <n v="429"/>
    <n v="1002635685"/>
    <n v="3"/>
    <x v="3"/>
    <n v="5"/>
    <s v="MADURA"/>
    <s v="PAMEKASAN"/>
    <s v="WRP"/>
    <s v="REG"/>
    <s v="AO"/>
    <s v="NEW SALES"/>
    <s v="1P INET"/>
    <s v="MIE - SEND SURVEY"/>
    <s v="RBS-Regional 3"/>
    <d v="2026-10-13T16:43:35"/>
    <d v="2026-10-13T16:46:06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SURVEY_NEW_MANJA"/>
    <s v="X"/>
    <s v="NO ADDON"/>
    <m/>
    <s v="MIE - SEND SURVEY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m/>
    <m/>
    <m/>
    <e v="#NUM!"/>
    <e v="#NUM!"/>
    <x v="1"/>
    <x v="12"/>
  </r>
  <r>
    <n v="430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1"/>
    <x v="12"/>
  </r>
  <r>
    <n v="431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1"/>
    <x v="12"/>
  </r>
  <r>
    <n v="432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1"/>
    <x v="12"/>
  </r>
  <r>
    <n v="433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0"/>
    <x v="12"/>
  </r>
  <r>
    <n v="434"/>
    <n v="1002632985"/>
    <n v="3"/>
    <x v="3"/>
    <n v="5"/>
    <s v="MADURA"/>
    <s v="PAMEKASAN"/>
    <s v="PRG"/>
    <s v="REG"/>
    <s v="AO"/>
    <s v="NEW SALES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0"/>
    <x v="12"/>
  </r>
  <r>
    <n v="435"/>
    <n v="1002631866"/>
    <n v="3"/>
    <x v="3"/>
    <n v="5"/>
    <s v="MADURA"/>
    <s v="PAMEKASAN"/>
    <s v="PRG"/>
    <s v="REG"/>
    <s v="AO"/>
    <s v="NEW SALES"/>
    <s v="1P INET"/>
    <s v="OSS - FALLOUT"/>
    <s v="RBS-Regional 3"/>
    <d v="2026-10-12T07:16:39"/>
    <d v="2026-10-13T11:21:14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FO_WFM"/>
    <s v="X"/>
    <s v="NETMONK"/>
    <m/>
    <s v="Provisioning Failed|WFM|INF009793945|PDI_-7.102539999999999,113.8134121_KENDALA PELANGGAN DOUBLE INPUT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1"/>
    <x v="12"/>
  </r>
  <r>
    <n v="436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0"/>
    <x v="12"/>
  </r>
  <r>
    <n v="437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0"/>
    <x v="12"/>
  </r>
  <r>
    <n v="438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0"/>
    <x v="12"/>
  </r>
  <r>
    <n v="439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0"/>
    <x v="12"/>
  </r>
  <r>
    <n v="440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0"/>
    <x v="12"/>
  </r>
  <r>
    <n v="441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0"/>
    <x v="12"/>
  </r>
  <r>
    <n v="442"/>
    <n v="1002633772"/>
    <n v="3"/>
    <x v="3"/>
    <n v="5"/>
    <s v="MADURA"/>
    <s v="PAMEKASAN"/>
    <s v="SMP"/>
    <s v="REG"/>
    <s v="AO"/>
    <s v="NEW SALES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  <x v="12"/>
  </r>
  <r>
    <n v="443"/>
    <n v="1002635495"/>
    <n v="3"/>
    <x v="3"/>
    <n v="5"/>
    <s v="MADURA"/>
    <s v="PAMEKASAN"/>
    <s v="SMP"/>
    <s v="REG"/>
    <s v="AO"/>
    <s v="NEW SALES"/>
    <s v="1P INET"/>
    <s v="8 | OSS - PONR"/>
    <s v="RBS-Regional 3"/>
    <d v="2026-10-13T15:44:39"/>
    <d v="2026-10-14T10:33:26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ACT_COM"/>
    <s v="X"/>
    <s v="NO ADDON"/>
    <m/>
    <s v="PONR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m/>
    <m/>
    <m/>
    <e v="#NUM!"/>
    <e v="#NUM!"/>
    <x v="1"/>
    <x v="12"/>
  </r>
  <r>
    <n v="444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1"/>
    <x v="12"/>
  </r>
  <r>
    <n v="445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0"/>
    <x v="13"/>
  </r>
  <r>
    <n v="446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0"/>
    <x v="13"/>
  </r>
  <r>
    <n v="447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0"/>
    <x v="13"/>
  </r>
  <r>
    <n v="448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  <x v="13"/>
  </r>
  <r>
    <n v="449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0"/>
    <x v="13"/>
  </r>
  <r>
    <n v="450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1"/>
    <x v="13"/>
  </r>
  <r>
    <n v="451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0"/>
    <x v="13"/>
  </r>
  <r>
    <n v="452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0"/>
    <x v="13"/>
  </r>
  <r>
    <n v="453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0"/>
    <x v="13"/>
  </r>
  <r>
    <n v="454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1"/>
    <x v="13"/>
  </r>
  <r>
    <n v="455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0"/>
    <x v="13"/>
  </r>
  <r>
    <n v="456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0"/>
    <x v="13"/>
  </r>
  <r>
    <n v="457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0"/>
    <x v="13"/>
  </r>
  <r>
    <n v="458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0"/>
    <x v="13"/>
  </r>
  <r>
    <n v="459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1"/>
    <x v="13"/>
  </r>
  <r>
    <n v="460"/>
    <n v="1002635132"/>
    <n v="3"/>
    <x v="3"/>
    <n v="5"/>
    <s v="SBY UTARA"/>
    <s v="KENJERAN"/>
    <s v="KPS"/>
    <s v="REG"/>
    <s v="AO"/>
    <s v="NEW SALES"/>
    <s v="1P INET"/>
    <s v="7 | OSS - PROVISIONING ISSUED"/>
    <s v="RBS-Regional 3"/>
    <d v="2026-10-13T13:59:35"/>
    <d v="2026-10-14T10:11:2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I"/>
    <s v="KAPASAN"/>
    <s v="NETMONK"/>
    <m/>
    <s v="Provisioning Issu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m/>
    <m/>
    <m/>
    <e v="#NUM!"/>
    <e v="#NUM!"/>
    <x v="1"/>
    <x v="13"/>
  </r>
  <r>
    <n v="461"/>
    <n v="1002635150"/>
    <n v="3"/>
    <x v="3"/>
    <n v="5"/>
    <s v="SBY UTARA"/>
    <s v="KENJERAN"/>
    <s v="KPS"/>
    <s v="REG"/>
    <s v="AO"/>
    <s v="NEW SALES"/>
    <s v="1P INET"/>
    <s v="OSS - FALLOUT"/>
    <s v="RBS-Regional 3"/>
    <d v="2026-10-13T14:04:35"/>
    <d v="2026-10-14T12:46:56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FO_WFM"/>
    <s v="KAPASAN"/>
    <s v="NETMONK"/>
    <m/>
    <s v="Provisioning Failed|WFM|INF009812270|PDI_-7.2380396000000005,112.7491143_double input dengan SC 1002635132 pelanggan ternyata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1"/>
    <x v="13"/>
  </r>
  <r>
    <n v="462"/>
    <n v="1002635105"/>
    <n v="3"/>
    <x v="3"/>
    <n v="5"/>
    <s v="SBY UTARA"/>
    <s v="KENJERAN"/>
    <s v="KPS"/>
    <s v="REG"/>
    <s v="AO"/>
    <s v="NEW SALES"/>
    <m/>
    <s v="MIE - SEND SURVEY"/>
    <s v="RBS-Regional 3"/>
    <d v="2026-10-13T13:55:31"/>
    <d v="2026-10-13T16:02:0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SURVEY_NEW_MANJA"/>
    <s v="KAPASAN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m/>
    <m/>
    <m/>
    <e v="#NUM!"/>
    <e v="#NUM!"/>
    <x v="1"/>
    <x v="13"/>
  </r>
  <r>
    <n v="463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1"/>
    <x v="13"/>
  </r>
  <r>
    <n v="464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0"/>
    <x v="14"/>
  </r>
  <r>
    <n v="465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0"/>
    <x v="14"/>
  </r>
  <r>
    <n v="466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0"/>
    <x v="14"/>
  </r>
  <r>
    <n v="467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  <x v="14"/>
  </r>
  <r>
    <n v="468"/>
    <n v="1002629220"/>
    <n v="3"/>
    <x v="3"/>
    <n v="5"/>
    <s v="SBY SELATAN"/>
    <s v="KETINTANG"/>
    <s v="IJK"/>
    <s v="REG"/>
    <s v="AO"/>
    <s v="NEW SALES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  <x v="14"/>
  </r>
  <r>
    <n v="469"/>
    <n v="1002633465"/>
    <n v="3"/>
    <x v="3"/>
    <n v="5"/>
    <s v="SBY SELATAN"/>
    <s v="KETINTANG"/>
    <s v="IJK"/>
    <s v="REG"/>
    <s v="AO"/>
    <s v="NEW SALES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0"/>
    <x v="14"/>
  </r>
  <r>
    <n v="470"/>
    <n v="1002628545"/>
    <n v="3"/>
    <x v="3"/>
    <n v="5"/>
    <s v="SBY SELATAN"/>
    <s v="KETINTANG"/>
    <s v="IJK"/>
    <s v="REG"/>
    <s v="AO"/>
    <s v="NEW SALES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1"/>
    <x v="14"/>
  </r>
  <r>
    <n v="471"/>
    <n v="1002633689"/>
    <n v="3"/>
    <x v="3"/>
    <n v="5"/>
    <s v="SBY SELATAN"/>
    <s v="KETINTANG"/>
    <s v="IJK"/>
    <s v="REG"/>
    <s v="AO"/>
    <s v="NEW SALES"/>
    <s v="1P INET"/>
    <s v="MIA - INVALID SURVEY"/>
    <s v="RBS-Regional 3"/>
    <d v="2026-10-12T16:53:39"/>
    <d v="2026-10-13T15:00:3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SURVEY_NEW_MANJA"/>
    <s v="WARU INJOKO"/>
    <s v="NO ADDON"/>
    <m/>
    <s v="MIE - INVALID SURVEY - Kendala Jalur/Rute Tarikan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1"/>
    <x v="14"/>
  </r>
  <r>
    <n v="472"/>
    <n v="1002633751"/>
    <n v="3"/>
    <x v="3"/>
    <n v="5"/>
    <s v="SBY SELATAN"/>
    <s v="KETINTANG"/>
    <s v="IJK"/>
    <s v="REG"/>
    <s v="AO"/>
    <s v="NEW SALES"/>
    <m/>
    <s v="QC MIA - INVALID QUALITY CONTROL MIA"/>
    <s v="RBS-Regional 3"/>
    <d v="2026-10-12T17:34:33"/>
    <d v="2026-10-14T09:01:02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Foto Lokasi Instalasi Terlihat Sebagian - Uploadkan foto bangunan tampak depan lebih m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  <x v="14"/>
  </r>
  <r>
    <n v="473"/>
    <n v="1002635155"/>
    <n v="3"/>
    <x v="3"/>
    <n v="5"/>
    <s v="SBY SELATAN"/>
    <s v="KETINTANG"/>
    <s v="IJK"/>
    <s v="REG"/>
    <s v="AO"/>
    <s v="NEW SALES"/>
    <m/>
    <s v="MIE - SEND SURVEY"/>
    <s v="RBS-Regional 3"/>
    <d v="2026-10-13T14:10:40"/>
    <d v="2026-10-13T15:24:12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SURVEY_NEW_MANJA"/>
    <s v="WARU INJOK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m/>
    <m/>
    <m/>
    <e v="#NUM!"/>
    <e v="#NUM!"/>
    <x v="1"/>
    <x v="14"/>
  </r>
  <r>
    <n v="474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4"/>
  </r>
  <r>
    <n v="475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0"/>
    <x v="13"/>
  </r>
  <r>
    <n v="476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0"/>
    <x v="13"/>
  </r>
  <r>
    <n v="477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0"/>
    <x v="13"/>
  </r>
  <r>
    <n v="478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1"/>
    <x v="13"/>
  </r>
  <r>
    <n v="479"/>
    <n v="1002626289"/>
    <n v="3"/>
    <x v="3"/>
    <n v="5"/>
    <s v="SBY UTARA"/>
    <s v="TANDES"/>
    <s v="KNN"/>
    <s v="REG"/>
    <s v="AO"/>
    <s v="NEW SALES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1"/>
    <x v="13"/>
  </r>
  <r>
    <n v="480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1"/>
    <x v="13"/>
  </r>
  <r>
    <n v="481"/>
    <n v="1002635446"/>
    <n v="3"/>
    <x v="3"/>
    <n v="5"/>
    <s v="SBY UTARA"/>
    <s v="TANDES"/>
    <s v="KNN"/>
    <s v="REG"/>
    <s v="AO"/>
    <s v="NEW SALES"/>
    <s v="1P INET"/>
    <s v="MIE - SEND SURVEY"/>
    <s v="RBS-Regional 3"/>
    <d v="2026-10-13T15:31:40"/>
    <d v="2026-10-13T15:34:09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SURVEY_NEW_MANJA"/>
    <s v="KANDANGAN"/>
    <s v="NO ADDON"/>
    <m/>
    <s v="MIE - SEND SURVEY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m/>
    <m/>
    <m/>
    <e v="#NUM!"/>
    <e v="#NUM!"/>
    <x v="1"/>
    <x v="13"/>
  </r>
  <r>
    <n v="482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  <x v="13"/>
  </r>
  <r>
    <n v="483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0"/>
    <x v="13"/>
  </r>
  <r>
    <n v="484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0"/>
    <x v="13"/>
  </r>
  <r>
    <n v="485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0"/>
    <x v="13"/>
  </r>
  <r>
    <n v="486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0"/>
    <x v="13"/>
  </r>
  <r>
    <n v="487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0"/>
    <x v="13"/>
  </r>
  <r>
    <n v="488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1"/>
    <x v="13"/>
  </r>
  <r>
    <n v="489"/>
    <n v="1002625196"/>
    <n v="3"/>
    <x v="3"/>
    <n v="5"/>
    <s v="SBY UTARA"/>
    <s v="TANDES"/>
    <s v="LKI"/>
    <s v="REG"/>
    <s v="AO"/>
    <s v="NEW SALES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  <x v="13"/>
  </r>
  <r>
    <n v="490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1"/>
    <x v="13"/>
  </r>
  <r>
    <n v="491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0"/>
    <x v="13"/>
  </r>
  <r>
    <n v="492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0"/>
    <x v="13"/>
  </r>
  <r>
    <n v="493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0"/>
    <x v="13"/>
  </r>
  <r>
    <n v="494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1"/>
    <x v="13"/>
  </r>
  <r>
    <n v="495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1"/>
    <x v="13"/>
  </r>
  <r>
    <n v="496"/>
    <n v="1002632692"/>
    <n v="3"/>
    <x v="3"/>
    <n v="5"/>
    <s v="SBY UTARA"/>
    <s v="TANDES"/>
    <s v="TNS"/>
    <s v="REG"/>
    <s v="AO"/>
    <s v="NEW SALES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1"/>
    <x v="13"/>
  </r>
  <r>
    <n v="497"/>
    <n v="1002634941"/>
    <n v="3"/>
    <x v="3"/>
    <n v="5"/>
    <s v="SBY UTARA"/>
    <s v="TANDES"/>
    <s v="TNS"/>
    <s v="REG"/>
    <s v="AO"/>
    <s v="NEW SALES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1"/>
    <x v="13"/>
  </r>
  <r>
    <n v="498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0"/>
    <x v="13"/>
  </r>
  <r>
    <n v="499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0"/>
    <x v="13"/>
  </r>
  <r>
    <n v="500"/>
    <n v="1002631920"/>
    <n v="3"/>
    <x v="3"/>
    <n v="5"/>
    <s v="SBY SELATAN"/>
    <s v="TANDES"/>
    <s v="DMO"/>
    <s v="REG"/>
    <s v="AO"/>
    <s v="NEW SALES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0"/>
    <x v="13"/>
  </r>
  <r>
    <n v="501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1"/>
    <x v="13"/>
  </r>
  <r>
    <n v="502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0"/>
    <x v="14"/>
  </r>
  <r>
    <n v="503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0"/>
    <x v="13"/>
  </r>
  <r>
    <n v="504"/>
    <n v="1002630920"/>
    <n v="3"/>
    <x v="3"/>
    <n v="5"/>
    <s v="SBY UTARA"/>
    <s v="TANDES"/>
    <s v="KLN"/>
    <s v="REG"/>
    <s v="AO"/>
    <s v="NEW SALES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0"/>
    <x v="13"/>
  </r>
  <r>
    <n v="505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1"/>
    <x v="13"/>
  </r>
  <r>
    <n v="506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1"/>
    <x v="13"/>
  </r>
  <r>
    <n v="507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1"/>
    <x v="13"/>
  </r>
  <r>
    <n v="508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1"/>
    <x v="13"/>
  </r>
  <r>
    <n v="509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0"/>
    <x v="14"/>
  </r>
  <r>
    <n v="510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0"/>
    <x v="14"/>
  </r>
  <r>
    <n v="511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4"/>
  </r>
  <r>
    <n v="512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0"/>
    <x v="14"/>
  </r>
  <r>
    <n v="513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0"/>
    <x v="14"/>
  </r>
  <r>
    <n v="514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0"/>
    <x v="14"/>
  </r>
  <r>
    <n v="515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0"/>
    <x v="14"/>
  </r>
  <r>
    <n v="516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1"/>
    <x v="14"/>
  </r>
  <r>
    <n v="517"/>
    <n v="1002625298"/>
    <n v="3"/>
    <x v="3"/>
    <n v="5"/>
    <s v="SBY UTARA"/>
    <s v="MANYAR"/>
    <s v="MGO"/>
    <s v="REG"/>
    <s v="AO"/>
    <s v="NEW SALES"/>
    <m/>
    <s v="MIA - INVALID SURVEY"/>
    <s v="RBS-Regional 3"/>
    <d v="2026-10-07T08:33:01"/>
    <d v="2026-10-09T20:37:32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1"/>
    <x v="14"/>
  </r>
  <r>
    <n v="518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1"/>
    <x v="14"/>
  </r>
  <r>
    <n v="519"/>
    <n v="1002631448"/>
    <n v="3"/>
    <x v="3"/>
    <n v="5"/>
    <s v="SBY UTARA"/>
    <s v="MANYAR"/>
    <s v="MGO"/>
    <s v="REG"/>
    <s v="AO"/>
    <s v="NEW SALES"/>
    <s v="1P INET"/>
    <s v="MIA - INVALID SURVEY"/>
    <s v="RBS-Regional 3"/>
    <d v="2026-10-11T10:07:35"/>
    <d v="2026-10-13T08:36:4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INVALID SURVEY - Kendala Jalur/Rute Tarikan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1"/>
    <x v="14"/>
  </r>
  <r>
    <n v="520"/>
    <n v="1002634167"/>
    <n v="3"/>
    <x v="3"/>
    <n v="5"/>
    <s v="SBY UTARA"/>
    <s v="MANYAR"/>
    <s v="MGO"/>
    <s v="REG"/>
    <s v="AO"/>
    <s v="NEW SALES"/>
    <m/>
    <s v="QC MIA - INVALID QUALITY CONTROL MIA"/>
    <s v="RBS-Regional 3"/>
    <d v="2026-10-13T09:29:03"/>
    <d v="2026-10-13T18:35:52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ingin konfirmasi nama usaha terdaftar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14"/>
  </r>
  <r>
    <n v="521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0"/>
    <x v="14"/>
  </r>
  <r>
    <n v="522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0"/>
    <x v="14"/>
  </r>
  <r>
    <n v="523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  <x v="14"/>
  </r>
  <r>
    <n v="524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  <x v="14"/>
  </r>
  <r>
    <n v="525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1"/>
    <x v="14"/>
  </r>
  <r>
    <n v="526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  <x v="14"/>
  </r>
  <r>
    <n v="527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0"/>
    <x v="14"/>
  </r>
  <r>
    <n v="528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0"/>
    <x v="14"/>
  </r>
  <r>
    <n v="529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0"/>
    <x v="14"/>
  </r>
  <r>
    <n v="530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  <x v="14"/>
  </r>
  <r>
    <n v="531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0"/>
    <x v="14"/>
  </r>
  <r>
    <n v="532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  <x v="14"/>
  </r>
  <r>
    <n v="533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  <x v="14"/>
  </r>
  <r>
    <n v="534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0"/>
    <x v="14"/>
  </r>
  <r>
    <n v="535"/>
    <n v="1002634907"/>
    <n v="3"/>
    <x v="3"/>
    <n v="5"/>
    <s v="SBY SELATAN"/>
    <s v="MANYAR"/>
    <s v="MYR"/>
    <s v="REG"/>
    <s v="AO"/>
    <s v="NEW SALES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0"/>
    <x v="14"/>
  </r>
  <r>
    <n v="536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1"/>
    <x v="14"/>
  </r>
  <r>
    <n v="537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0"/>
    <x v="14"/>
  </r>
  <r>
    <n v="538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0"/>
    <x v="14"/>
  </r>
  <r>
    <n v="539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0"/>
    <x v="14"/>
  </r>
  <r>
    <n v="540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1"/>
    <x v="14"/>
  </r>
  <r>
    <n v="541"/>
    <n v="1002634538"/>
    <n v="3"/>
    <x v="3"/>
    <n v="5"/>
    <s v="SBY SELATAN"/>
    <s v="KETINTANG"/>
    <s v="RKT"/>
    <s v="REG"/>
    <s v="AO"/>
    <s v="NEW SALES"/>
    <s v="1P INET"/>
    <s v="8 | OSS - PONR"/>
    <s v="RBS-Regional 3"/>
    <d v="2026-10-13T10:47:35"/>
    <d v="2026-10-14T11:35:31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ACT_COM"/>
    <s v="RUNGKUT"/>
    <s v="NO ADDON"/>
    <m/>
    <s v="PONR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m/>
    <m/>
    <m/>
    <e v="#NUM!"/>
    <e v="#NUM!"/>
    <x v="1"/>
    <x v="14"/>
  </r>
  <r>
    <n v="542"/>
    <n v="1002634046"/>
    <n v="3"/>
    <x v="3"/>
    <n v="5"/>
    <s v="SBY SELATAN"/>
    <s v="KETINTANG"/>
    <s v="RKT"/>
    <s v="REG"/>
    <s v="AO"/>
    <s v="NEW SALES"/>
    <s v="1P INET"/>
    <s v="MIA - INVALID SURVEY"/>
    <s v="RBS-Regional 3"/>
    <d v="2026-10-13T08:52:34"/>
    <d v="2026-10-13T17:56:24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SURVEY_NEW_MANJA"/>
    <s v="RUNGKUT"/>
    <s v="NO ADDON"/>
    <m/>
    <s v="MIE - INVALID SURVEY - Kendala Jalur/Rute Tarikan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m/>
    <m/>
    <m/>
    <e v="#NUM!"/>
    <e v="#NUM!"/>
    <x v="1"/>
    <x v="14"/>
  </r>
  <r>
    <n v="543"/>
    <n v="1002635560"/>
    <n v="3"/>
    <x v="4"/>
    <n v="4"/>
    <s v="SOLO"/>
    <s v="BOYOLALI"/>
    <s v="BYL"/>
    <s v="REG"/>
    <s v="AO"/>
    <s v="NEW SALES"/>
    <m/>
    <s v="7 | OSS - PROVISIONING ISSUED"/>
    <s v="RBS-Regional 3"/>
    <d v="2026-10-13T16:07:06"/>
    <d v="2026-10-13T16:14:37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m/>
    <s v="PI"/>
    <s v="BOYOLALI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1"/>
    <x v="7"/>
  </r>
  <r>
    <n v="544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0"/>
    <x v="7"/>
  </r>
  <r>
    <n v="545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0"/>
    <x v="7"/>
  </r>
  <r>
    <n v="546"/>
    <n v="1002633687"/>
    <n v="3"/>
    <x v="4"/>
    <n v="4"/>
    <s v="SOLO"/>
    <s v="KLATEN"/>
    <s v="DLG"/>
    <s v="REG"/>
    <s v="AO"/>
    <s v="NEW SALES"/>
    <s v="1P INET"/>
    <s v="7 | OSS - PROVISIONING ISSUED"/>
    <s v="RBS-Regional 3"/>
    <d v="2026-10-12T16:52:40"/>
    <d v="2026-10-13T15:31:34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I"/>
    <s v="DELANGGU"/>
    <s v="NO ADDON"/>
    <m/>
    <s v="Provisioning Issu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m/>
    <m/>
    <m/>
    <e v="#NUM!"/>
    <e v="#NUM!"/>
    <x v="1"/>
    <x v="7"/>
  </r>
  <r>
    <n v="547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0"/>
    <x v="7"/>
  </r>
  <r>
    <n v="548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0"/>
    <x v="7"/>
  </r>
  <r>
    <n v="549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0"/>
    <x v="7"/>
  </r>
  <r>
    <n v="550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0"/>
    <x v="7"/>
  </r>
  <r>
    <n v="551"/>
    <n v="1002635581"/>
    <n v="3"/>
    <x v="4"/>
    <n v="4"/>
    <s v="SOLO"/>
    <s v="KLATEN"/>
    <s v="PEN"/>
    <s v="REG"/>
    <s v="AO"/>
    <s v="NEW SALES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0"/>
    <x v="7"/>
  </r>
  <r>
    <n v="552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0"/>
    <x v="7"/>
  </r>
  <r>
    <n v="553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0"/>
    <x v="7"/>
  </r>
  <r>
    <n v="554"/>
    <n v="1002634896"/>
    <n v="3"/>
    <x v="4"/>
    <n v="4"/>
    <s v="SOLO"/>
    <s v="INNER - SOLO JATENG TIMUR"/>
    <s v="KTO"/>
    <s v="REG"/>
    <s v="AO"/>
    <s v="NEW SALES"/>
    <s v="1P INET"/>
    <s v="7 | OSS - PROVISIONING ISSUED"/>
    <s v="RBS-Regional 3"/>
    <d v="2026-10-13T12:47:35"/>
    <d v="2026-10-14T11:13:15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I"/>
    <s v="SOLO KARTOSURO"/>
    <s v="NO ADDON"/>
    <m/>
    <s v="Provisioning Issued"/>
    <s v="HSI Bisnis Promo Hari Pelanggan Nasional PSB 70% - 50 Mbps"/>
    <s v="INDIBIZ"/>
    <m/>
    <m/>
    <d v="2026-10-14T11:00:00"/>
    <s v="2026-10-14 11:00:00 | Manja : 14 Okt 2026 Jam : Pagi (08.00) Note : Hubungi pelanggan terlebih dahulu"/>
    <m/>
    <m/>
    <m/>
    <e v="#NUM!"/>
    <e v="#NUM!"/>
    <x v="1"/>
    <x v="7"/>
  </r>
  <r>
    <n v="555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0"/>
    <x v="7"/>
  </r>
  <r>
    <n v="556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0"/>
    <x v="7"/>
  </r>
  <r>
    <n v="557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  <x v="7"/>
  </r>
  <r>
    <n v="558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  <x v="7"/>
  </r>
  <r>
    <n v="559"/>
    <n v="1002635436"/>
    <n v="3"/>
    <x v="4"/>
    <n v="4"/>
    <s v="SOLO"/>
    <s v="INNER - SOLO JATENG TIMUR"/>
    <s v="SKH"/>
    <s v="REG"/>
    <s v="AO"/>
    <s v="NEW SALES"/>
    <s v="1P INET"/>
    <s v="MIE - SEND SURVEY"/>
    <s v="RBS-Regional 3"/>
    <d v="2026-10-13T15:29:35"/>
    <d v="2026-10-13T15:32:06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SURVEY_NEW_MANJA"/>
    <s v="SUKOHARJO"/>
    <s v="NO ADDON"/>
    <m/>
    <s v="MIE - SEND SURVEY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m/>
    <m/>
    <m/>
    <e v="#NUM!"/>
    <e v="#NUM!"/>
    <x v="1"/>
    <x v="7"/>
  </r>
  <r>
    <n v="560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0"/>
    <x v="7"/>
  </r>
  <r>
    <n v="561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0"/>
    <x v="7"/>
  </r>
  <r>
    <n v="562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1"/>
    <x v="7"/>
  </r>
  <r>
    <n v="563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1"/>
    <x v="7"/>
  </r>
  <r>
    <n v="564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0"/>
    <x v="7"/>
  </r>
  <r>
    <n v="565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566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1"/>
    <x v="7"/>
  </r>
  <r>
    <n v="567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0"/>
    <x v="7"/>
  </r>
  <r>
    <n v="568"/>
    <n v="1002631671"/>
    <n v="3"/>
    <x v="4"/>
    <n v="4"/>
    <s v="KUDUS"/>
    <s v="BLORA"/>
    <s v="NGA"/>
    <s v="REG"/>
    <s v="AO"/>
    <s v="NEW SALES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1"/>
    <x v="7"/>
  </r>
  <r>
    <n v="569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0"/>
    <x v="7"/>
  </r>
  <r>
    <n v="570"/>
    <n v="1002633968"/>
    <n v="3"/>
    <x v="4"/>
    <n v="4"/>
    <s v="KUDUS"/>
    <s v="BLORA"/>
    <s v="RDB"/>
    <s v="REG"/>
    <s v="AO"/>
    <s v="NEW SALES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  <x v="7"/>
  </r>
  <r>
    <n v="571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0"/>
    <x v="7"/>
  </r>
  <r>
    <n v="572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0"/>
    <x v="7"/>
  </r>
  <r>
    <n v="573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1"/>
    <x v="7"/>
  </r>
  <r>
    <n v="574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0"/>
    <x v="7"/>
  </r>
  <r>
    <n v="575"/>
    <n v="1002634851"/>
    <n v="3"/>
    <x v="4"/>
    <n v="4"/>
    <s v="KUDUS"/>
    <s v="PURWODADI"/>
    <s v="GBU"/>
    <s v="REG"/>
    <s v="AO"/>
    <s v="NEW SALES"/>
    <s v="1P INET"/>
    <s v="7 | OSS - PROVISIONING ISSUED"/>
    <s v="RBS-Regional 3"/>
    <d v="2026-10-13T12:17:35"/>
    <d v="2026-10-14T11:13:36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I"/>
    <s v="GUBUG"/>
    <s v="NO ADDON"/>
    <m/>
    <s v="Provisioning Issu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1"/>
    <x v="7"/>
  </r>
  <r>
    <n v="576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0"/>
    <x v="7"/>
  </r>
  <r>
    <n v="577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0"/>
    <x v="7"/>
  </r>
  <r>
    <n v="578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0"/>
    <x v="7"/>
  </r>
  <r>
    <n v="579"/>
    <n v="1002630874"/>
    <n v="3"/>
    <x v="4"/>
    <n v="4"/>
    <s v="KUDUS"/>
    <s v="PURWODADI"/>
    <s v="PWB"/>
    <s v="REG"/>
    <s v="AO"/>
    <s v="NEW SALES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  <x v="7"/>
  </r>
  <r>
    <n v="580"/>
    <n v="1002632986"/>
    <n v="3"/>
    <x v="4"/>
    <n v="4"/>
    <s v="KUDUS"/>
    <s v="PURWODADI"/>
    <s v="PWB"/>
    <s v="REG"/>
    <s v="AO"/>
    <s v="NEW SALES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0"/>
    <x v="7"/>
  </r>
  <r>
    <n v="581"/>
    <n v="1002632302"/>
    <n v="3"/>
    <x v="4"/>
    <n v="4"/>
    <s v="KUDUS"/>
    <s v="PURWODADI"/>
    <s v="PWB"/>
    <s v="REG"/>
    <s v="AO"/>
    <s v="NEW SALES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  <x v="7"/>
  </r>
  <r>
    <n v="582"/>
    <n v="1002634710"/>
    <n v="3"/>
    <x v="4"/>
    <n v="4"/>
    <s v="KUDUS"/>
    <s v="PURWODADI"/>
    <s v="PWB"/>
    <s v="REG"/>
    <s v="AO"/>
    <s v="NEW SALES"/>
    <s v="1P INET"/>
    <s v="7 | OSS - PROVISIONING ISSUED"/>
    <s v="RBS-Regional 3"/>
    <d v="2026-10-13T11:22:35"/>
    <d v="2026-10-14T08:15:07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m/>
    <s v="PI"/>
    <s v="X"/>
    <s v="NO ADDON"/>
    <m/>
    <s v="Provisioning Issu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1"/>
    <x v="7"/>
  </r>
  <r>
    <n v="583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7"/>
  </r>
  <r>
    <n v="584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0"/>
    <x v="7"/>
  </r>
  <r>
    <n v="585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0"/>
    <x v="7"/>
  </r>
  <r>
    <n v="586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0"/>
    <x v="7"/>
  </r>
  <r>
    <n v="587"/>
    <n v="1002631672"/>
    <n v="3"/>
    <x v="4"/>
    <n v="4"/>
    <s v="SOLO"/>
    <s v="SRAGEN"/>
    <s v="KAR"/>
    <s v="REG"/>
    <s v="AO"/>
    <s v="NEW SALES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0"/>
    <x v="7"/>
  </r>
  <r>
    <n v="588"/>
    <n v="1002635437"/>
    <n v="3"/>
    <x v="4"/>
    <n v="4"/>
    <s v="SOLO"/>
    <s v="SRAGEN"/>
    <s v="KAR"/>
    <s v="REG"/>
    <s v="AO"/>
    <s v="NEW SALES"/>
    <m/>
    <s v="MYCX - SEND OPEN PAPERLESS"/>
    <s v="RBS-Regional 3"/>
    <d v="2026-10-13T15:31:11"/>
    <d v="2026-10-13T15:34:06"/>
    <n v="69409559"/>
    <m/>
    <n v="142567105885"/>
    <s v="CV Sentral Profit Bersama"/>
    <s v="ODP-KAR-FY/053"/>
    <m/>
    <m/>
    <m/>
    <m/>
    <n v="110.95192"/>
    <n v="-7.6332810000000002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m/>
    <m/>
    <m/>
    <s v="13-10-2026 15:39:51"/>
    <m/>
    <m/>
    <s v="INPROGRESS_SC"/>
    <s v="KARANGANYAR SOLO"/>
    <s v="NO ADDON"/>
    <m/>
    <s v="SEND PAPERLESS OPE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7"/>
  </r>
  <r>
    <n v="589"/>
    <n v="1002627119"/>
    <n v="3"/>
    <x v="4"/>
    <n v="4"/>
    <s v="SOLO"/>
    <s v="INNER - SOLO JATENG TIMUR"/>
    <s v="SOP"/>
    <s v="REG"/>
    <s v="AO"/>
    <s v="NEW SALES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0"/>
    <x v="7"/>
  </r>
  <r>
    <n v="590"/>
    <n v="1002624473"/>
    <n v="3"/>
    <x v="4"/>
    <n v="4"/>
    <s v="SOLO"/>
    <s v="INNER - SOLO JATENG TIMUR"/>
    <s v="SOP"/>
    <s v="REG"/>
    <s v="AO"/>
    <s v="NEW SALES"/>
    <m/>
    <s v="QC MIA - INVALID QUALITY CONTROL MIA"/>
    <s v="RBS-Regional 3"/>
    <d v="2026-10-06T14:03:49"/>
    <d v="2026-10-14T12:35:30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upload foto lokasi sesuai nama usaha terdafta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591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0"/>
    <x v="7"/>
  </r>
  <r>
    <n v="592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0"/>
    <x v="7"/>
  </r>
  <r>
    <n v="593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0"/>
    <x v="7"/>
  </r>
  <r>
    <n v="594"/>
    <n v="1002634631"/>
    <n v="3"/>
    <x v="4"/>
    <n v="4"/>
    <s v="SOLO"/>
    <s v="INNER - SOLO JATENG TIMUR"/>
    <s v="GLD"/>
    <s v="REG"/>
    <s v="AO"/>
    <s v="NEW SALES"/>
    <m/>
    <s v="8 | OSS - PONR"/>
    <s v="RBS-Regional 3"/>
    <d v="2026-10-13T11:09:31"/>
    <d v="2026-10-14T11:37:25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m/>
    <m/>
    <m/>
    <e v="#NUM!"/>
    <e v="#NUM!"/>
    <x v="1"/>
    <x v="7"/>
  </r>
  <r>
    <n v="595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0"/>
    <x v="7"/>
  </r>
  <r>
    <n v="596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597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0"/>
    <x v="7"/>
  </r>
  <r>
    <n v="598"/>
    <n v="1002624187"/>
    <n v="3"/>
    <x v="4"/>
    <n v="4"/>
    <s v="SOLO"/>
    <s v="INNER - SOLO JATENG TIMUR"/>
    <s v="KRT"/>
    <s v="REG"/>
    <s v="AO"/>
    <s v="NEW SALES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  <x v="7"/>
  </r>
  <r>
    <n v="599"/>
    <n v="1002632982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3:45:35"/>
    <d v="2026-10-13T11:39:5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1"/>
    <x v="7"/>
  </r>
  <r>
    <n v="600"/>
    <n v="1002633071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4:06:21"/>
    <d v="2026-10-13T15:30:26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I"/>
    <s v="X"/>
    <s v="NO ADDON"/>
    <m/>
    <s v="Provisioning Issu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1"/>
    <x v="7"/>
  </r>
  <r>
    <n v="601"/>
    <n v="1002633052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3:59:35"/>
    <d v="2026-10-13T15:25:18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m/>
    <m/>
    <m/>
    <e v="#NUM!"/>
    <e v="#NUM!"/>
    <x v="1"/>
    <x v="7"/>
  </r>
  <r>
    <n v="602"/>
    <n v="1002633976"/>
    <n v="3"/>
    <x v="4"/>
    <n v="4"/>
    <s v="SOLO"/>
    <s v="INNER - SOLO JATENG TIMUR"/>
    <s v="KRT"/>
    <s v="REG"/>
    <s v="AO"/>
    <s v="NEW SALES"/>
    <s v="1P INET"/>
    <s v="7 | OSS - PROVISIONING ISSUED"/>
    <s v="RBS-Regional 3"/>
    <d v="2026-10-13T08:22:34"/>
    <d v="2026-10-14T08:06:14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I"/>
    <s v="X"/>
    <s v="NO ADDON"/>
    <m/>
    <s v="Provisioning Issu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m/>
    <m/>
    <m/>
    <e v="#NUM!"/>
    <e v="#NUM!"/>
    <x v="1"/>
    <x v="7"/>
  </r>
  <r>
    <n v="603"/>
    <n v="1002624136"/>
    <n v="3"/>
    <x v="4"/>
    <n v="4"/>
    <s v="SOLO"/>
    <s v="INNER - SOLO JATENG TIMUR"/>
    <s v="KRT"/>
    <s v="REG"/>
    <s v="AO"/>
    <s v="NEW SALES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1"/>
    <x v="7"/>
  </r>
  <r>
    <n v="604"/>
    <n v="1002635147"/>
    <n v="3"/>
    <x v="4"/>
    <n v="4"/>
    <s v="SOLO"/>
    <s v="INNER - SOLO JATENG TIMUR"/>
    <s v="KRT"/>
    <s v="REG"/>
    <s v="AO"/>
    <s v="NEW SALES"/>
    <m/>
    <s v="MYCX - SEND OPEN PAPERLESS"/>
    <s v="RBS-Regional 3"/>
    <d v="2026-10-13T14:04:06"/>
    <d v="2026-10-13T14:06:20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INPROGRESS_SC"/>
    <s v="X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  <x v="7"/>
  </r>
  <r>
    <n v="605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1"/>
    <x v="7"/>
  </r>
  <r>
    <n v="606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0"/>
    <x v="7"/>
  </r>
  <r>
    <n v="607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0"/>
    <x v="7"/>
  </r>
  <r>
    <n v="608"/>
    <n v="1002633339"/>
    <n v="3"/>
    <x v="4"/>
    <n v="4"/>
    <s v="SOLO"/>
    <s v="INNER - SOLO JATENG TIMUR"/>
    <s v="MSO"/>
    <s v="REG"/>
    <s v="AO"/>
    <s v="NEW SALES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0"/>
    <x v="7"/>
  </r>
  <r>
    <n v="609"/>
    <n v="1002633488"/>
    <n v="3"/>
    <x v="4"/>
    <n v="4"/>
    <s v="SOLO"/>
    <s v="INNER - SOLO JATENG TIMUR"/>
    <s v="MSO"/>
    <s v="REG"/>
    <s v="AO"/>
    <s v="NEW SALES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0"/>
    <x v="7"/>
  </r>
  <r>
    <n v="610"/>
    <n v="1002633215"/>
    <n v="3"/>
    <x v="4"/>
    <n v="4"/>
    <s v="SOLO"/>
    <s v="INNER - SOLO JATENG TIMUR"/>
    <s v="MSO"/>
    <s v="REG"/>
    <s v="AO"/>
    <s v="NEW SALES"/>
    <m/>
    <s v="7 | OSS - PROVISIONING ISSUED"/>
    <s v="RBS-Regional 2"/>
    <d v="2026-10-12T14:48:11"/>
    <d v="2026-10-13T15:19:16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I"/>
    <s v="SOLO PALUR"/>
    <s v="NO ADDON"/>
    <m/>
    <s v="Provisioning Issu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m/>
    <m/>
    <m/>
    <e v="#NUM!"/>
    <e v="#NUM!"/>
    <x v="1"/>
    <x v="7"/>
  </r>
  <r>
    <n v="611"/>
    <n v="1002632051"/>
    <n v="3"/>
    <x v="4"/>
    <n v="4"/>
    <s v="SOLO"/>
    <s v="INNER - SOLO JATENG TIMUR"/>
    <s v="MSO"/>
    <s v="REG"/>
    <s v="AO"/>
    <s v="NEW SALES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  <x v="7"/>
  </r>
  <r>
    <n v="612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  <x v="7"/>
  </r>
  <r>
    <n v="613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0"/>
    <x v="7"/>
  </r>
  <r>
    <n v="614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  <x v="7"/>
  </r>
  <r>
    <n v="615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0"/>
    <x v="7"/>
  </r>
  <r>
    <n v="616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1"/>
    <x v="7"/>
  </r>
  <r>
    <n v="617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618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0"/>
    <x v="7"/>
  </r>
  <r>
    <n v="619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0"/>
    <x v="7"/>
  </r>
  <r>
    <n v="620"/>
    <n v="1002632010"/>
    <n v="3"/>
    <x v="4"/>
    <n v="4"/>
    <s v="SOLO"/>
    <s v="WONOGIRI"/>
    <s v="WNG"/>
    <s v="REG"/>
    <s v="AO"/>
    <s v="NEW SALES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7"/>
  </r>
  <r>
    <n v="621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7"/>
  </r>
  <r>
    <n v="622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0"/>
    <x v="15"/>
  </r>
  <r>
    <n v="623"/>
    <n v="1002635006"/>
    <n v="3"/>
    <x v="5"/>
    <n v="5"/>
    <s v="SIDOARJO"/>
    <s v="JOMBANG"/>
    <s v="JOM"/>
    <s v="REG"/>
    <s v="AO"/>
    <s v="NEW SALES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0"/>
    <x v="16"/>
  </r>
  <r>
    <n v="624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  <x v="16"/>
  </r>
  <r>
    <n v="625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0"/>
    <x v="16"/>
  </r>
  <r>
    <n v="626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0"/>
    <x v="16"/>
  </r>
  <r>
    <n v="627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0"/>
    <x v="16"/>
  </r>
  <r>
    <n v="628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  <x v="16"/>
  </r>
  <r>
    <n v="629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  <x v="16"/>
  </r>
  <r>
    <n v="630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0"/>
    <x v="16"/>
  </r>
  <r>
    <n v="631"/>
    <n v="1002634266"/>
    <n v="3"/>
    <x v="5"/>
    <n v="5"/>
    <s v="SIDOARJO"/>
    <s v="JOMBANG"/>
    <s v="MOJ"/>
    <s v="REG"/>
    <s v="AO"/>
    <s v="NEW SALES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0"/>
    <x v="16"/>
  </r>
  <r>
    <n v="632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  <x v="16"/>
  </r>
  <r>
    <n v="633"/>
    <n v="1002635838"/>
    <n v="3"/>
    <x v="5"/>
    <n v="5"/>
    <s v="SIDOARJO"/>
    <s v="JOMBANG"/>
    <s v="MOJ"/>
    <s v="REG"/>
    <s v="AO"/>
    <s v="NEW SALES"/>
    <m/>
    <s v="MIE - SEND SURVEY"/>
    <s v="RBS-Regional 3"/>
    <d v="2026-10-13T18:35:00"/>
    <d v="2026-10-13T19:20:01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SURVEY_NEW_MANJA"/>
    <s v="JOMBANG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m/>
    <m/>
    <m/>
    <e v="#NUM!"/>
    <e v="#NUM!"/>
    <x v="1"/>
    <x v="16"/>
  </r>
  <r>
    <n v="634"/>
    <n v="1002635845"/>
    <n v="3"/>
    <x v="5"/>
    <n v="5"/>
    <s v="SIDOARJO"/>
    <s v="JOMBANG"/>
    <s v="MOJ"/>
    <s v="REG"/>
    <s v="AO"/>
    <s v="NEW SALES"/>
    <m/>
    <s v="MIE - SEND SURVEY"/>
    <s v="RBS-Regional 3"/>
    <d v="2026-10-13T18:41:36"/>
    <d v="2026-10-13T19:30:07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SURVEY_NEW_MANJA"/>
    <s v="JOMBANG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m/>
    <m/>
    <m/>
    <e v="#NUM!"/>
    <e v="#NUM!"/>
    <x v="1"/>
    <x v="16"/>
  </r>
  <r>
    <n v="635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0"/>
    <x v="16"/>
  </r>
  <r>
    <n v="636"/>
    <n v="1002632672"/>
    <n v="3"/>
    <x v="5"/>
    <n v="5"/>
    <s v="SIDOARJO"/>
    <s v="JOMBANG"/>
    <s v="NRJ"/>
    <s v="REG"/>
    <s v="AO"/>
    <s v="NEW SALES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0"/>
    <x v="16"/>
  </r>
  <r>
    <n v="637"/>
    <n v="1002625962"/>
    <n v="3"/>
    <x v="5"/>
    <n v="5"/>
    <s v="SIDOARJO"/>
    <s v="JOMBANG"/>
    <s v="NRJ"/>
    <s v="REG"/>
    <s v="AO"/>
    <s v="NEW SALES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1"/>
    <x v="16"/>
  </r>
  <r>
    <n v="638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0"/>
    <x v="16"/>
  </r>
  <r>
    <n v="639"/>
    <n v="1002632893"/>
    <n v="3"/>
    <x v="5"/>
    <n v="5"/>
    <s v="SIDOARJO"/>
    <s v="JOMBANG"/>
    <s v="POS"/>
    <s v="REG"/>
    <s v="AO"/>
    <s v="NEW SALES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0"/>
    <x v="16"/>
  </r>
  <r>
    <n v="640"/>
    <n v="1002633296"/>
    <n v="3"/>
    <x v="5"/>
    <n v="5"/>
    <s v="SIDOARJO"/>
    <s v="MOJOKERTO"/>
    <s v="DLA"/>
    <s v="REG"/>
    <s v="AO"/>
    <s v="NEW SALES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0"/>
    <x v="16"/>
  </r>
  <r>
    <n v="641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0"/>
    <x v="16"/>
  </r>
  <r>
    <n v="642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0"/>
    <x v="16"/>
  </r>
  <r>
    <n v="643"/>
    <n v="1002632263"/>
    <n v="3"/>
    <x v="5"/>
    <n v="5"/>
    <s v="SIDOARJO"/>
    <s v="MOJOKERTO"/>
    <s v="MJS"/>
    <s v="REG"/>
    <s v="AO"/>
    <s v="NEW SALES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0"/>
    <x v="16"/>
  </r>
  <r>
    <n v="644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1"/>
    <x v="16"/>
  </r>
  <r>
    <n v="645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0"/>
    <x v="16"/>
  </r>
  <r>
    <n v="646"/>
    <n v="1002634919"/>
    <n v="3"/>
    <x v="5"/>
    <n v="5"/>
    <s v="SIDOARJO"/>
    <s v="MOJOKERTO"/>
    <s v="NGI"/>
    <s v="REG"/>
    <s v="AO"/>
    <s v="NEW SALES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0"/>
    <x v="16"/>
  </r>
  <r>
    <n v="647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0"/>
    <x v="16"/>
  </r>
  <r>
    <n v="648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0"/>
    <x v="16"/>
  </r>
  <r>
    <n v="649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0"/>
    <x v="16"/>
  </r>
  <r>
    <n v="650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0"/>
    <x v="16"/>
  </r>
  <r>
    <n v="651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0"/>
    <x v="16"/>
  </r>
  <r>
    <n v="652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0"/>
    <x v="16"/>
  </r>
  <r>
    <n v="653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0"/>
    <x v="16"/>
  </r>
  <r>
    <n v="654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0"/>
    <x v="16"/>
  </r>
  <r>
    <n v="655"/>
    <n v="1002629170"/>
    <n v="3"/>
    <x v="5"/>
    <n v="5"/>
    <s v="SIDOARJO"/>
    <s v="MOJOKERTO"/>
    <s v="MRT"/>
    <s v="REG"/>
    <s v="AO"/>
    <s v="NEW SALES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0"/>
    <x v="16"/>
  </r>
  <r>
    <n v="656"/>
    <n v="1002632644"/>
    <n v="3"/>
    <x v="5"/>
    <n v="5"/>
    <s v="SIDOARJO"/>
    <s v="MOJOKERTO"/>
    <s v="MRT"/>
    <s v="REG"/>
    <s v="AO"/>
    <s v="NEW SALES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0"/>
    <x v="16"/>
  </r>
  <r>
    <n v="657"/>
    <n v="1002634489"/>
    <n v="3"/>
    <x v="5"/>
    <n v="5"/>
    <s v="SIDOARJO"/>
    <s v="MOJOKERTO"/>
    <s v="MRT"/>
    <s v="REG"/>
    <s v="AO"/>
    <s v="NEW SALES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0"/>
    <x v="16"/>
  </r>
  <r>
    <n v="658"/>
    <n v="1002633978"/>
    <n v="3"/>
    <x v="5"/>
    <n v="5"/>
    <s v="SIDOARJO"/>
    <s v="MOJOKERTO"/>
    <s v="MRT"/>
    <s v="REG"/>
    <s v="AO"/>
    <s v="NEW SALES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0"/>
    <x v="16"/>
  </r>
  <r>
    <n v="659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1"/>
    <x v="16"/>
  </r>
  <r>
    <n v="660"/>
    <n v="1002630123"/>
    <n v="3"/>
    <x v="5"/>
    <n v="5"/>
    <s v="SIDOARJO"/>
    <s v="MOJOKERTO"/>
    <s v="MRT"/>
    <s v="REG"/>
    <s v="AO"/>
    <s v="NEW SALES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1"/>
    <x v="16"/>
  </r>
  <r>
    <n v="661"/>
    <n v="1002627636"/>
    <n v="3"/>
    <x v="5"/>
    <n v="5"/>
    <s v="SIDOARJO"/>
    <s v="MOJOKERTO"/>
    <s v="MRT"/>
    <s v="REG"/>
    <s v="AO"/>
    <s v="NEW SALES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1"/>
    <x v="16"/>
  </r>
  <r>
    <n v="662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6"/>
  </r>
  <r>
    <n v="663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0"/>
    <x v="17"/>
  </r>
  <r>
    <n v="664"/>
    <n v="1002631456"/>
    <n v="3"/>
    <x v="5"/>
    <n v="5"/>
    <s v="SIDOARJO"/>
    <s v="INNER - JATIM TIMUR"/>
    <s v="KRN"/>
    <s v="REG"/>
    <s v="AO"/>
    <s v="NEW SALES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0"/>
    <x v="17"/>
  </r>
  <r>
    <n v="665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  <x v="17"/>
  </r>
  <r>
    <n v="666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  <x v="17"/>
  </r>
  <r>
    <n v="667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0"/>
    <x v="17"/>
  </r>
  <r>
    <n v="668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0"/>
    <x v="17"/>
  </r>
  <r>
    <n v="669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  <x v="17"/>
  </r>
  <r>
    <n v="670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0"/>
    <x v="17"/>
  </r>
  <r>
    <n v="671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0"/>
    <x v="17"/>
  </r>
  <r>
    <n v="672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0"/>
    <x v="17"/>
  </r>
  <r>
    <n v="673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0"/>
    <x v="17"/>
  </r>
  <r>
    <n v="674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0"/>
    <x v="17"/>
  </r>
  <r>
    <n v="675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0"/>
    <x v="17"/>
  </r>
  <r>
    <n v="676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  <x v="17"/>
  </r>
  <r>
    <n v="677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m/>
    <n v="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0"/>
    <x v="17"/>
  </r>
  <r>
    <n v="678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0"/>
    <x v="17"/>
  </r>
  <r>
    <n v="679"/>
    <n v="1002635140"/>
    <n v="3"/>
    <x v="5"/>
    <n v="5"/>
    <s v="SIDOARJO"/>
    <s v="INNER - JATIM TIMUR"/>
    <s v="SDA"/>
    <s v="REG"/>
    <s v="AO"/>
    <s v="NEW SALES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0"/>
    <x v="17"/>
  </r>
  <r>
    <n v="680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1"/>
    <x v="17"/>
  </r>
  <r>
    <n v="681"/>
    <n v="1002632699"/>
    <n v="3"/>
    <x v="5"/>
    <n v="5"/>
    <s v="SIDOARJO"/>
    <s v="INNER - JATIM TIMUR"/>
    <s v="SDA"/>
    <s v="REG"/>
    <s v="AO"/>
    <s v="NEW SALES"/>
    <m/>
    <s v="7 | OSS - PROVISIONING ISSUED"/>
    <s v="RBS-Regional 3"/>
    <d v="2026-10-12T11:53:58"/>
    <d v="2026-10-13T11:20:56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m/>
    <s v="PI"/>
    <s v="SIDOAR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1"/>
    <x v="17"/>
  </r>
  <r>
    <n v="682"/>
    <n v="1002635124"/>
    <n v="3"/>
    <x v="5"/>
    <n v="5"/>
    <s v="SIDOARJO"/>
    <s v="INNER - JATIM TIMUR"/>
    <s v="SDA"/>
    <s v="REG"/>
    <s v="AO"/>
    <s v="NEW SALES"/>
    <m/>
    <s v="7 | OSS - PROVISIONING ISSUED"/>
    <s v="RBS-Regional 3"/>
    <d v="2026-10-13T13:59:36"/>
    <d v="2026-10-13T19:23:52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I"/>
    <s v="SIDOAR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m/>
    <m/>
    <m/>
    <e v="#NUM!"/>
    <e v="#NUM!"/>
    <x v="1"/>
    <x v="17"/>
  </r>
  <r>
    <n v="683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0"/>
    <x v="18"/>
  </r>
  <r>
    <n v="684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0"/>
    <x v="18"/>
  </r>
  <r>
    <n v="685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0"/>
    <x v="18"/>
  </r>
  <r>
    <n v="686"/>
    <n v="1002634737"/>
    <n v="3"/>
    <x v="5"/>
    <n v="5"/>
    <s v="SIDOARJO"/>
    <s v="PASURUAN"/>
    <s v="BEJ"/>
    <s v="REG"/>
    <s v="AO"/>
    <s v="NEW SALES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0"/>
    <x v="18"/>
  </r>
  <r>
    <n v="687"/>
    <n v="1002630881"/>
    <n v="3"/>
    <x v="5"/>
    <n v="5"/>
    <s v="SIDOARJO"/>
    <s v="PASURUAN"/>
    <s v="BEJ"/>
    <s v="REG"/>
    <s v="AO"/>
    <s v="NEW SALES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1"/>
    <x v="18"/>
  </r>
  <r>
    <n v="688"/>
    <n v="1002629522"/>
    <n v="3"/>
    <x v="5"/>
    <n v="5"/>
    <s v="SIDOARJO"/>
    <s v="PASURUAN"/>
    <s v="GEM"/>
    <s v="REG"/>
    <s v="AO"/>
    <s v="NEW SALES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0"/>
    <x v="18"/>
  </r>
  <r>
    <n v="689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0"/>
    <x v="18"/>
  </r>
  <r>
    <n v="690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0"/>
    <x v="18"/>
  </r>
  <r>
    <n v="691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0"/>
    <x v="18"/>
  </r>
  <r>
    <n v="692"/>
    <n v="1002632167"/>
    <n v="3"/>
    <x v="5"/>
    <n v="5"/>
    <s v="SIDOARJO"/>
    <s v="PASURUAN"/>
    <s v="PDA"/>
    <s v="REG"/>
    <s v="AO"/>
    <s v="NEW SALES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0"/>
    <x v="18"/>
  </r>
  <r>
    <n v="693"/>
    <n v="1002634984"/>
    <n v="3"/>
    <x v="5"/>
    <n v="5"/>
    <s v="SIDOARJO"/>
    <s v="PASURUAN"/>
    <s v="PDA"/>
    <s v="REG"/>
    <s v="AO"/>
    <s v="NEW SALES"/>
    <m/>
    <s v="8 | OSS - PONR"/>
    <s v="RBS-Regional 3"/>
    <d v="2026-10-13T13:19:21"/>
    <d v="2026-10-14T12:48:44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ACT_COM"/>
    <s v="PANDAAN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m/>
    <m/>
    <m/>
    <e v="#NUM!"/>
    <e v="#NUM!"/>
    <x v="1"/>
    <x v="18"/>
  </r>
  <r>
    <n v="694"/>
    <n v="1002632657"/>
    <n v="3"/>
    <x v="5"/>
    <n v="5"/>
    <s v="SIDOARJO"/>
    <s v="PASURUAN"/>
    <s v="PDA"/>
    <s v="REG"/>
    <s v="AO"/>
    <s v="NEW SALES"/>
    <m/>
    <s v="FCC - HD1A - INPROGRESS FOLLOW UP"/>
    <s v="RBS-Regional 3"/>
    <d v="2026-10-12T11:43:22"/>
    <d v="2026-10-12T15:21:07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FCC"/>
    <s v="PANDAAN"/>
    <s v="NO ADDON"/>
    <m/>
    <s v="FOLLOW UP : Follow Up Ghina Swanti Ariesa 40941148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18"/>
  </r>
  <r>
    <n v="695"/>
    <n v="1002632616"/>
    <n v="3"/>
    <x v="5"/>
    <n v="5"/>
    <s v="SIDOARJO"/>
    <s v="PASURUAN"/>
    <s v="PDA"/>
    <s v="REG"/>
    <s v="AO"/>
    <s v="NEW SALES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8"/>
  </r>
  <r>
    <n v="696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1"/>
    <x v="18"/>
  </r>
  <r>
    <n v="697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1"/>
    <x v="18"/>
  </r>
  <r>
    <n v="698"/>
    <n v="1002632926"/>
    <n v="3"/>
    <x v="5"/>
    <n v="5"/>
    <s v="SIDOARJO"/>
    <s v="PASURUAN"/>
    <s v="PGE"/>
    <s v="REG"/>
    <s v="AO"/>
    <s v="NEW SALES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1"/>
    <x v="18"/>
  </r>
  <r>
    <n v="699"/>
    <n v="1002630937"/>
    <n v="3"/>
    <x v="5"/>
    <n v="5"/>
    <s v="SIDOARJO"/>
    <s v="PASURUAN"/>
    <s v="PWS"/>
    <s v="REG"/>
    <s v="AO"/>
    <s v="NEW SALES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0"/>
    <x v="18"/>
  </r>
  <r>
    <n v="700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0"/>
    <x v="18"/>
  </r>
  <r>
    <n v="701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0"/>
    <x v="18"/>
  </r>
  <r>
    <n v="702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  <x v="18"/>
  </r>
  <r>
    <n v="703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0"/>
    <x v="18"/>
  </r>
  <r>
    <n v="704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0"/>
    <x v="18"/>
  </r>
  <r>
    <n v="705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1"/>
    <x v="18"/>
  </r>
  <r>
    <n v="706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0"/>
    <x v="17"/>
  </r>
  <r>
    <n v="707"/>
    <n v="1002630428"/>
    <n v="3"/>
    <x v="5"/>
    <n v="5"/>
    <s v="SIDOARJO"/>
    <s v="INNER - JATIM TIMUR"/>
    <s v="TUN"/>
    <s v="REG"/>
    <s v="AO"/>
    <s v="NEW SALES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1"/>
    <x v="17"/>
  </r>
  <r>
    <n v="708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0"/>
    <x v="17"/>
  </r>
  <r>
    <n v="709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0"/>
    <x v="17"/>
  </r>
  <r>
    <n v="710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7"/>
  </r>
  <r>
    <n v="711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0"/>
    <x v="17"/>
  </r>
  <r>
    <n v="712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0"/>
    <x v="17"/>
  </r>
  <r>
    <n v="713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  <x v="14"/>
  </r>
  <r>
    <n v="714"/>
    <n v="1002634816"/>
    <n v="3"/>
    <x v="3"/>
    <n v="5"/>
    <s v="SBY SELATAN"/>
    <s v="KETINTANG"/>
    <s v="WRU"/>
    <s v="REG"/>
    <s v="AO"/>
    <s v="NEW SALES"/>
    <s v="1P INET"/>
    <s v="7 | OSS - PROVISIONING ISSUED"/>
    <s v="RBS-Regional 3"/>
    <d v="2026-10-13T11:58:39"/>
    <d v="2026-10-14T11:10:27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I"/>
    <s v="WARU INJOKO"/>
    <s v="NO ADDON"/>
    <m/>
    <s v="Provisioning Issu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  <x v="14"/>
  </r>
  <r>
    <n v="715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  <x v="14"/>
  </r>
  <r>
    <n v="716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  <x v="14"/>
  </r>
  <r>
    <n v="717"/>
    <n v="1002630631"/>
    <n v="3"/>
    <x v="3"/>
    <n v="5"/>
    <s v="SBY SELATAN"/>
    <s v="KETINTANG"/>
    <s v="WRU"/>
    <s v="REG"/>
    <s v="AO"/>
    <s v="NEW SALES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1"/>
    <x v="14"/>
  </r>
  <r>
    <n v="718"/>
    <n v="1002633079"/>
    <n v="3"/>
    <x v="3"/>
    <n v="5"/>
    <s v="SBY SELATAN"/>
    <s v="KETINTANG"/>
    <s v="WRU"/>
    <s v="REG"/>
    <s v="AO"/>
    <s v="NEW SALES"/>
    <m/>
    <s v="QC MIA - INVALID QUALITY CONTROL MIA"/>
    <s v="RBS-Regional 3"/>
    <d v="2026-10-12T14:09:10"/>
    <d v="2026-10-13T17:43:27"/>
    <n v="69408686"/>
    <m/>
    <n v="152302238502"/>
    <s v="Badan cahaya lestari permai abadi"/>
    <s v="ODP-WR1-FGV/40"/>
    <m/>
    <m/>
    <m/>
    <m/>
    <n v="112.72813619999999"/>
    <n v="-7.386986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QC1"/>
    <s v="WARU INJOKO"/>
    <s v="NO ADDON"/>
    <m/>
    <s v="QC MIA - INVALID QUALITY CONTROL MIA - Foto Kartu Identitas Blur -  upload ulang ktp karena blu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4"/>
  </r>
  <r>
    <n v="719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720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0"/>
    <x v="14"/>
  </r>
  <r>
    <n v="721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0"/>
    <x v="14"/>
  </r>
  <r>
    <n v="722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0"/>
    <x v="14"/>
  </r>
  <r>
    <n v="723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0"/>
    <x v="14"/>
  </r>
  <r>
    <n v="724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0"/>
    <x v="14"/>
  </r>
  <r>
    <n v="725"/>
    <n v="1002632056"/>
    <n v="3"/>
    <x v="3"/>
    <n v="5"/>
    <s v="SBY SELATAN"/>
    <s v="KETINTANG"/>
    <s v="TPO"/>
    <s v="REG"/>
    <s v="AO"/>
    <s v="NEW SALES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0"/>
    <x v="14"/>
  </r>
  <r>
    <n v="726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1"/>
    <x v="14"/>
  </r>
  <r>
    <n v="727"/>
    <n v="1002630512"/>
    <n v="3"/>
    <x v="3"/>
    <n v="5"/>
    <s v="SBY SELATAN"/>
    <s v="KETINTANG"/>
    <s v="TPO"/>
    <s v="REG"/>
    <s v="AO"/>
    <s v="NEW SALES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  <x v="14"/>
  </r>
  <r>
    <n v="728"/>
    <n v="1002635882"/>
    <n v="3"/>
    <x v="3"/>
    <n v="5"/>
    <s v="SBY SELATAN"/>
    <s v="KETINTANG"/>
    <s v="TPO"/>
    <s v="REG"/>
    <s v="AO"/>
    <s v="NEW SALES"/>
    <s v="1P INET"/>
    <s v="MIE - SEND SURVEY"/>
    <s v="RBS-Regional 3"/>
    <d v="2026-10-13T19:20:39"/>
    <d v="2026-10-13T19:22:01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m/>
    <s v="SURVEY_NEW_MANJA"/>
    <s v="TROPODO"/>
    <s v="NO ADDON"/>
    <m/>
    <s v="MIE - SEND SURVEY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1"/>
    <x v="14"/>
  </r>
  <r>
    <n v="729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0"/>
    <x v="7"/>
  </r>
  <r>
    <n v="730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0"/>
    <x v="7"/>
  </r>
  <r>
    <n v="731"/>
    <n v="1002634564"/>
    <n v="3"/>
    <x v="4"/>
    <n v="4"/>
    <s v="KUDUS"/>
    <s v="KUDUS"/>
    <s v="DMA"/>
    <s v="REG"/>
    <s v="AO"/>
    <s v="NEW SALES"/>
    <s v="1P INET"/>
    <s v="OSS - FALLOUT"/>
    <s v="RBS-Regional 3"/>
    <d v="2026-10-13T10:52:35"/>
    <d v="2026-10-14T08:33:5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FO_WFM"/>
    <s v="DEMAK"/>
    <s v="NO ADDON"/>
    <m/>
    <s v="Provisioning Failed|WFM|INF009806478|cancel order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1"/>
    <x v="7"/>
  </r>
  <r>
    <n v="732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0"/>
    <x v="7"/>
  </r>
  <r>
    <n v="733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0"/>
    <x v="7"/>
  </r>
  <r>
    <n v="734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0"/>
    <x v="7"/>
  </r>
  <r>
    <n v="735"/>
    <n v="1002633640"/>
    <n v="3"/>
    <x v="6"/>
    <n v="4"/>
    <s v="SEMARANG"/>
    <s v="SALATIGA"/>
    <s v="SLI"/>
    <s v="REG"/>
    <s v="AO"/>
    <s v="NEW SALES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0"/>
    <x v="7"/>
  </r>
  <r>
    <n v="736"/>
    <n v="1002631043"/>
    <n v="3"/>
    <x v="6"/>
    <n v="4"/>
    <s v="SEMARANG"/>
    <s v="SALATIGA"/>
    <s v="SLI"/>
    <s v="REG"/>
    <s v="AO"/>
    <s v="NEW SALES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1"/>
    <x v="7"/>
  </r>
  <r>
    <n v="737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1"/>
    <x v="7"/>
  </r>
  <r>
    <n v="738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0"/>
    <x v="7"/>
  </r>
  <r>
    <n v="739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0"/>
    <x v="7"/>
  </r>
  <r>
    <n v="740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0"/>
    <x v="7"/>
  </r>
  <r>
    <n v="741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0"/>
    <x v="7"/>
  </r>
  <r>
    <n v="742"/>
    <n v="1002632912"/>
    <n v="3"/>
    <x v="6"/>
    <n v="4"/>
    <s v="SEMARANG"/>
    <s v="UNGARAN"/>
    <s v="BDN"/>
    <s v="REG"/>
    <s v="AO"/>
    <s v="NEW SALES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1"/>
    <x v="7"/>
  </r>
  <r>
    <n v="743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7"/>
  </r>
  <r>
    <n v="744"/>
    <n v="1002632073"/>
    <n v="3"/>
    <x v="6"/>
    <n v="4"/>
    <s v="SEMARANG"/>
    <s v="UNGARAN"/>
    <s v="BWE"/>
    <s v="REG"/>
    <s v="AO"/>
    <s v="NEW SALES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0"/>
    <x v="7"/>
  </r>
  <r>
    <n v="745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0"/>
    <x v="7"/>
  </r>
  <r>
    <n v="746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0"/>
    <x v="7"/>
  </r>
  <r>
    <n v="747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  <x v="7"/>
  </r>
  <r>
    <n v="748"/>
    <n v="1002631960"/>
    <n v="3"/>
    <x v="4"/>
    <n v="4"/>
    <s v="KUDUS"/>
    <s v="JEPARA"/>
    <s v="BAN"/>
    <s v="REG"/>
    <s v="AO"/>
    <s v="NEW SALES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0"/>
    <x v="7"/>
  </r>
  <r>
    <n v="749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1"/>
    <x v="7"/>
  </r>
  <r>
    <n v="750"/>
    <n v="1002635027"/>
    <n v="3"/>
    <x v="4"/>
    <n v="4"/>
    <s v="KUDUS"/>
    <s v="JEPARA"/>
    <s v="BAN"/>
    <s v="REG"/>
    <s v="AO"/>
    <s v="NEW SALES"/>
    <s v="1P INET"/>
    <s v="7 | OSS - PROVISIONING ISSUED"/>
    <s v="RBS-Regional 3"/>
    <d v="2026-10-13T13:33:35"/>
    <d v="2026-10-14T11:24:5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I"/>
    <s v="X"/>
    <s v="NO ADDON"/>
    <m/>
    <s v="Provisioning Issu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m/>
    <m/>
    <m/>
    <e v="#NUM!"/>
    <e v="#NUM!"/>
    <x v="1"/>
    <x v="7"/>
  </r>
  <r>
    <n v="751"/>
    <n v="1002634106"/>
    <n v="3"/>
    <x v="4"/>
    <n v="4"/>
    <s v="KUDUS"/>
    <s v="JEPARA"/>
    <s v="JPR"/>
    <s v="REG"/>
    <s v="AO"/>
    <s v="NEW SALES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  <x v="7"/>
  </r>
  <r>
    <n v="752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0"/>
    <x v="7"/>
  </r>
  <r>
    <n v="753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0"/>
    <x v="7"/>
  </r>
  <r>
    <n v="754"/>
    <n v="1002633324"/>
    <n v="3"/>
    <x v="4"/>
    <n v="4"/>
    <s v="KUDUS"/>
    <s v="JEPARA"/>
    <s v="PEC"/>
    <s v="REG"/>
    <s v="AO"/>
    <s v="NEW SALES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0"/>
    <x v="7"/>
  </r>
  <r>
    <n v="755"/>
    <n v="1002622968"/>
    <n v="3"/>
    <x v="4"/>
    <n v="4"/>
    <s v="KUDUS"/>
    <s v="JEPARA"/>
    <s v="PEC"/>
    <s v="REG"/>
    <s v="AO"/>
    <s v="NEW SALES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1"/>
    <x v="7"/>
  </r>
  <r>
    <n v="756"/>
    <n v="1002635274"/>
    <n v="3"/>
    <x v="4"/>
    <n v="4"/>
    <s v="KUDUS"/>
    <s v="JEPARA"/>
    <s v="PEC"/>
    <s v="REG"/>
    <s v="AO"/>
    <s v="NEW SALES"/>
    <s v="1P INET"/>
    <s v="7 | OSS - PROVISIONING ISSUED"/>
    <s v="RBS-Regional 3"/>
    <d v="2026-10-13T14:40:35"/>
    <d v="2026-10-14T11:29:08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PI"/>
    <s v="PECANGAAN"/>
    <s v="NO ADDON"/>
    <m/>
    <s v="Provisioning Issued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1"/>
    <x v="7"/>
  </r>
  <r>
    <n v="757"/>
    <n v="1002630499"/>
    <n v="3"/>
    <x v="4"/>
    <n v="4"/>
    <s v="KUDUS"/>
    <s v="JEPARA"/>
    <s v="PEC"/>
    <s v="REG"/>
    <s v="AO"/>
    <s v="NEW SALES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1"/>
    <x v="7"/>
  </r>
  <r>
    <n v="758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0"/>
    <x v="7"/>
  </r>
  <r>
    <n v="759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0"/>
    <x v="7"/>
  </r>
  <r>
    <n v="760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0"/>
    <x v="7"/>
  </r>
  <r>
    <n v="761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0"/>
    <x v="7"/>
  </r>
  <r>
    <n v="762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0"/>
    <x v="7"/>
  </r>
  <r>
    <n v="763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0"/>
    <x v="7"/>
  </r>
  <r>
    <n v="764"/>
    <n v="1002633469"/>
    <n v="3"/>
    <x v="4"/>
    <n v="4"/>
    <s v="KUDUS"/>
    <s v="KUDUS"/>
    <s v="KUD"/>
    <s v="REG"/>
    <s v="AO"/>
    <s v="NEW SALES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0"/>
    <x v="7"/>
  </r>
  <r>
    <n v="765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1"/>
    <x v="7"/>
  </r>
  <r>
    <n v="766"/>
    <n v="1002624154"/>
    <n v="3"/>
    <x v="4"/>
    <n v="4"/>
    <s v="KUDUS"/>
    <s v="KUDUS"/>
    <s v="KUD"/>
    <s v="REG"/>
    <s v="AO"/>
    <s v="NEW SALES"/>
    <s v="1P INET"/>
    <s v="OSS - FALLOUT"/>
    <s v="RBS-Regional 3"/>
    <d v="2026-10-06T12:22:40"/>
    <d v="2026-10-07T14:40:18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FO_WFM"/>
    <s v="X"/>
    <s v="NO ADDON"/>
    <m/>
    <s v="Provisioning Failed|WFM|INF009697334|PP_-6.757595,110.8445867_pelanggan minta di pending dulu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1"/>
    <x v="7"/>
  </r>
  <r>
    <n v="767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0"/>
    <x v="7"/>
  </r>
  <r>
    <n v="768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0"/>
    <x v="7"/>
  </r>
  <r>
    <n v="769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0"/>
    <x v="7"/>
  </r>
  <r>
    <n v="770"/>
    <n v="1002631947"/>
    <n v="3"/>
    <x v="4"/>
    <n v="4"/>
    <s v="KUDUS"/>
    <s v="PATI"/>
    <s v="PAT"/>
    <s v="REG"/>
    <s v="AO"/>
    <s v="NEW SALES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0"/>
    <x v="7"/>
  </r>
  <r>
    <n v="771"/>
    <n v="1002631958"/>
    <n v="3"/>
    <x v="4"/>
    <n v="4"/>
    <s v="KUDUS"/>
    <s v="PATI"/>
    <s v="PAT"/>
    <s v="REG"/>
    <s v="AO"/>
    <s v="NEW SALES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0"/>
    <x v="7"/>
  </r>
  <r>
    <n v="772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1"/>
    <x v="7"/>
  </r>
  <r>
    <n v="773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  <x v="7"/>
  </r>
  <r>
    <n v="774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  <x v="7"/>
  </r>
  <r>
    <n v="775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0"/>
    <x v="7"/>
  </r>
  <r>
    <n v="776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0"/>
    <x v="7"/>
  </r>
  <r>
    <n v="777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1"/>
    <x v="7"/>
  </r>
  <r>
    <n v="778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0"/>
    <x v="7"/>
  </r>
  <r>
    <n v="779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0"/>
    <x v="7"/>
  </r>
  <r>
    <n v="780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0"/>
    <x v="7"/>
  </r>
  <r>
    <n v="781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1"/>
    <x v="7"/>
  </r>
  <r>
    <n v="782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0"/>
    <x v="7"/>
  </r>
  <r>
    <n v="783"/>
    <n v="1002631099"/>
    <n v="3"/>
    <x v="6"/>
    <n v="4"/>
    <s v="SEMARANG"/>
    <s v="KENDAL"/>
    <s v="WLR"/>
    <s v="REG"/>
    <s v="AO"/>
    <s v="NEW SALES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0"/>
    <x v="7"/>
  </r>
  <r>
    <n v="784"/>
    <n v="1002630991"/>
    <n v="3"/>
    <x v="6"/>
    <n v="4"/>
    <s v="SEMARANG"/>
    <s v="KENDAL"/>
    <s v="WLR"/>
    <s v="REG"/>
    <s v="AO"/>
    <s v="NEW SALES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0"/>
    <x v="7"/>
  </r>
  <r>
    <n v="785"/>
    <n v="1002627502"/>
    <n v="3"/>
    <x v="6"/>
    <n v="4"/>
    <s v="SEMARANG"/>
    <s v="KENDAL"/>
    <s v="WLR"/>
    <s v="REG"/>
    <s v="AO"/>
    <s v="NEW SALES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  <x v="7"/>
  </r>
  <r>
    <n v="786"/>
    <n v="1002627504"/>
    <n v="3"/>
    <x v="6"/>
    <n v="4"/>
    <s v="SEMARANG"/>
    <s v="KENDAL"/>
    <s v="WLR"/>
    <s v="REG"/>
    <s v="AO"/>
    <s v="NEW SALES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  <x v="7"/>
  </r>
  <r>
    <n v="787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  <x v="7"/>
  </r>
  <r>
    <n v="788"/>
    <n v="1002631308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0"/>
    <x v="7"/>
  </r>
  <r>
    <n v="789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0"/>
    <x v="7"/>
  </r>
  <r>
    <n v="790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1"/>
    <x v="7"/>
  </r>
  <r>
    <n v="791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0"/>
    <x v="7"/>
  </r>
  <r>
    <n v="792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0"/>
    <x v="7"/>
  </r>
  <r>
    <n v="793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0"/>
    <x v="7"/>
  </r>
  <r>
    <n v="794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0"/>
    <x v="7"/>
  </r>
  <r>
    <n v="795"/>
    <n v="1002633056"/>
    <n v="3"/>
    <x v="6"/>
    <n v="4"/>
    <s v="SEMARANG"/>
    <s v="INNER - SEMARANG JATENG UTARA"/>
    <s v="SMT"/>
    <s v="REG"/>
    <s v="AO"/>
    <s v="NEW SALES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0"/>
    <x v="7"/>
  </r>
  <r>
    <n v="796"/>
    <n v="1002624670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1"/>
    <x v="7"/>
  </r>
  <r>
    <n v="797"/>
    <n v="1002629384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1"/>
    <x v="7"/>
  </r>
  <r>
    <n v="798"/>
    <n v="1002635528"/>
    <n v="3"/>
    <x v="6"/>
    <n v="4"/>
    <s v="SEMARANG"/>
    <s v="INNER - SEMARANG JATENG UTARA"/>
    <s v="SMT"/>
    <s v="REG"/>
    <s v="AO"/>
    <s v="NEW SALES"/>
    <s v="1P INET"/>
    <s v="MIE - SEND SURVEY"/>
    <s v="RBS-Regional 3"/>
    <d v="2026-10-13T15:55:40"/>
    <d v="2026-10-13T15:58:06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m/>
    <s v="SURVEY_NEW_MANJA"/>
    <s v="SEMARANG TUGU"/>
    <s v="NO ADDON"/>
    <m/>
    <s v="MIE - SEND SURVEY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1"/>
    <x v="7"/>
  </r>
  <r>
    <n v="799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0"/>
    <x v="7"/>
  </r>
  <r>
    <n v="800"/>
    <n v="1002635537"/>
    <n v="3"/>
    <x v="6"/>
    <n v="4"/>
    <s v="SEMARANG"/>
    <s v="INNER - SEMARANG JATENG UTARA"/>
    <s v="SMC"/>
    <s v="REG"/>
    <s v="AO"/>
    <s v="NEW SALES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0"/>
    <x v="7"/>
  </r>
  <r>
    <n v="801"/>
    <n v="1002629191"/>
    <n v="3"/>
    <x v="6"/>
    <n v="4"/>
    <s v="SEMARANG"/>
    <s v="INNER - SEMARANG JATENG UTARA"/>
    <s v="SMC"/>
    <s v="REG"/>
    <s v="AO"/>
    <s v="NEW SALES"/>
    <s v="1P INET"/>
    <s v="7 | OSS - PROVISIONING ISSUED"/>
    <s v="RBS-Regional 3"/>
    <d v="2026-10-09T10:26:35"/>
    <d v="2026-10-13T08:06:03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m/>
    <s v="PI"/>
    <s v="X"/>
    <s v="NO ADDON"/>
    <m/>
    <s v="Provisioning Issu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1"/>
    <x v="7"/>
  </r>
  <r>
    <n v="802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0"/>
    <x v="7"/>
  </r>
  <r>
    <n v="803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0"/>
    <x v="7"/>
  </r>
  <r>
    <n v="804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0"/>
    <x v="7"/>
  </r>
  <r>
    <n v="805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  <x v="7"/>
  </r>
  <r>
    <n v="806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0"/>
    <x v="7"/>
  </r>
  <r>
    <n v="807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0"/>
    <x v="7"/>
  </r>
  <r>
    <n v="808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1"/>
    <x v="7"/>
  </r>
  <r>
    <n v="809"/>
    <n v="1002634871"/>
    <n v="3"/>
    <x v="6"/>
    <n v="4"/>
    <s v="SEMARANG"/>
    <s v="INNER - SEMARANG JATENG UTARA"/>
    <s v="GNK"/>
    <s v="REG"/>
    <s v="AO"/>
    <s v="NEW SALES"/>
    <s v="1P INET"/>
    <s v="7 | OSS - PROVISIONING ISSUED"/>
    <s v="RBS-Regional 3"/>
    <d v="2026-10-13T12:29:35"/>
    <d v="2026-10-14T11:19:57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I"/>
    <s v="JOHAR"/>
    <s v="NO ADDON"/>
    <m/>
    <s v="Provisioning Issu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  <x v="7"/>
  </r>
  <r>
    <n v="810"/>
    <n v="1002619811"/>
    <n v="3"/>
    <x v="6"/>
    <n v="4"/>
    <s v="SEMARANG"/>
    <s v="INNER - SEMARANG JATENG UTARA"/>
    <s v="GNK"/>
    <s v="REG"/>
    <s v="AO"/>
    <s v="NEW SALES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1"/>
    <x v="7"/>
  </r>
  <r>
    <n v="811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0"/>
    <x v="7"/>
  </r>
  <r>
    <n v="812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0"/>
    <x v="7"/>
  </r>
  <r>
    <n v="813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0"/>
    <x v="7"/>
  </r>
  <r>
    <n v="814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0"/>
    <x v="7"/>
  </r>
  <r>
    <n v="815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816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817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0"/>
    <x v="7"/>
  </r>
  <r>
    <n v="818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819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0"/>
    <x v="7"/>
  </r>
  <r>
    <n v="820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0"/>
    <x v="7"/>
  </r>
  <r>
    <n v="821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0"/>
    <x v="7"/>
  </r>
  <r>
    <n v="822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0"/>
    <x v="7"/>
  </r>
  <r>
    <n v="823"/>
    <n v="1002632060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0"/>
    <x v="7"/>
  </r>
  <r>
    <n v="824"/>
    <n v="1002626892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  <x v="7"/>
  </r>
  <r>
    <n v="825"/>
    <n v="1002626903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  <x v="7"/>
  </r>
  <r>
    <n v="826"/>
    <n v="1002633388"/>
    <n v="3"/>
    <x v="6"/>
    <n v="4"/>
    <s v="SEMARANG"/>
    <s v="INNER - SEMARANG JATENG UTARA"/>
    <s v="MJP"/>
    <s v="REG"/>
    <s v="AO"/>
    <s v="NEW SALES"/>
    <m/>
    <s v="MIA - INVALID SURVEY"/>
    <s v="RBS-Regional 3"/>
    <d v="2026-10-12T15:34:33"/>
    <d v="2026-10-13T17:52:27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SURVEY_NEW_MANJA"/>
    <s v="MAJAPAHIT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Manja : 14 Okt 2026 Jam : Pagi (08.00) Note : Hubungi pelanggan terlebih dahulu|40971304|MYDITA"/>
    <m/>
    <m/>
    <m/>
    <e v="#NUM!"/>
    <e v="#NUM!"/>
    <x v="1"/>
    <x v="7"/>
  </r>
  <r>
    <n v="827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0"/>
    <x v="7"/>
  </r>
  <r>
    <n v="828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0"/>
    <x v="7"/>
  </r>
  <r>
    <n v="829"/>
    <n v="100263238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  <x v="7"/>
  </r>
  <r>
    <n v="830"/>
    <n v="1002635731"/>
    <n v="3"/>
    <x v="6"/>
    <n v="4"/>
    <s v="SEMARANG"/>
    <s v="INNER - SEMARANG JATENG UTARA"/>
    <s v="SSL"/>
    <s v="REG"/>
    <s v="AO"/>
    <s v="NEW SALES"/>
    <s v="1P INET"/>
    <s v="MIE - SEND SURVEY"/>
    <s v="RBS-Regional 3"/>
    <d v="2026-10-13T17:04:34"/>
    <d v="2026-10-13T17:06:01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SURVEY_NEW_MANJA"/>
    <s v="X"/>
    <s v="NETMONK"/>
    <m/>
    <s v="MIE - SEND SURVEY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m/>
    <m/>
    <m/>
    <e v="#NUM!"/>
    <e v="#NUM!"/>
    <x v="1"/>
    <x v="7"/>
  </r>
  <r>
    <n v="831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0"/>
    <x v="7"/>
  </r>
  <r>
    <n v="832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0"/>
    <x v="7"/>
  </r>
  <r>
    <n v="833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1"/>
    <x v="7"/>
  </r>
  <r>
    <n v="834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0"/>
    <x v="7"/>
  </r>
  <r>
    <n v="835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0"/>
    <x v="7"/>
  </r>
  <r>
    <n v="836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0"/>
    <x v="7"/>
  </r>
  <r>
    <n v="837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0"/>
    <x v="7"/>
  </r>
  <r>
    <n v="838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0"/>
    <x v="7"/>
  </r>
  <r>
    <n v="839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  <x v="7"/>
  </r>
  <r>
    <n v="840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0"/>
    <x v="7"/>
  </r>
  <r>
    <n v="841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0"/>
    <x v="7"/>
  </r>
  <r>
    <n v="842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0"/>
    <x v="7"/>
  </r>
  <r>
    <n v="843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0"/>
    <x v="7"/>
  </r>
  <r>
    <n v="844"/>
    <n v="1002631686"/>
    <n v="3"/>
    <x v="2"/>
    <n v="4"/>
    <s v="PURWOKERTO"/>
    <s v="PURWOKERTO"/>
    <s v="PWT"/>
    <s v="REG"/>
    <s v="AO"/>
    <s v="NEW SALES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0"/>
    <x v="7"/>
  </r>
  <r>
    <n v="845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1"/>
    <x v="7"/>
  </r>
  <r>
    <n v="846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1"/>
    <x v="7"/>
  </r>
  <r>
    <n v="847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1"/>
    <x v="7"/>
  </r>
  <r>
    <n v="848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1"/>
    <x v="7"/>
  </r>
  <r>
    <n v="849"/>
    <n v="1002634996"/>
    <n v="3"/>
    <x v="2"/>
    <n v="4"/>
    <s v="PURWOKERTO"/>
    <s v="PURWOKERTO"/>
    <s v="PWT"/>
    <s v="REG"/>
    <s v="AO"/>
    <s v="NEW SALES"/>
    <s v="1P INET"/>
    <s v="8 | OSS - PONR"/>
    <s v="RBS-Regional 3"/>
    <d v="2026-10-13T13:23:39"/>
    <d v="2026-10-14T12:27:57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ACT_COM"/>
    <s v="X"/>
    <s v="NO ADDON"/>
    <m/>
    <s v="PONR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  <x v="7"/>
  </r>
  <r>
    <n v="850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1"/>
    <x v="7"/>
  </r>
  <r>
    <n v="851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0"/>
    <x v="7"/>
  </r>
  <r>
    <n v="852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0"/>
    <x v="7"/>
  </r>
  <r>
    <n v="853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0"/>
    <x v="7"/>
  </r>
  <r>
    <n v="854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0"/>
    <x v="7"/>
  </r>
  <r>
    <n v="855"/>
    <n v="1002634796"/>
    <n v="3"/>
    <x v="2"/>
    <n v="4"/>
    <s v="PURWOKERTO"/>
    <s v="CILACAP"/>
    <s v="GML"/>
    <s v="REG"/>
    <s v="AO"/>
    <s v="NEW SALES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0"/>
    <x v="7"/>
  </r>
  <r>
    <n v="856"/>
    <n v="1002634325"/>
    <n v="3"/>
    <x v="2"/>
    <n v="4"/>
    <s v="PURWOKERTO"/>
    <s v="CILACAP"/>
    <s v="GML"/>
    <s v="REG"/>
    <s v="AO"/>
    <s v="NEW SALES"/>
    <m/>
    <s v="OSS - TESTING SERVICE"/>
    <s v="RBS-Regional 3"/>
    <d v="2026-10-13T10:04:56"/>
    <d v="2026-10-14T12:32:28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ACT_COM"/>
    <s v="X"/>
    <s v="NO ADDON"/>
    <m/>
    <s v="Testing Service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m/>
    <m/>
    <m/>
    <e v="#NUM!"/>
    <e v="#NUM!"/>
    <x v="1"/>
    <x v="7"/>
  </r>
  <r>
    <n v="857"/>
    <n v="1002629458"/>
    <n v="3"/>
    <x v="2"/>
    <n v="4"/>
    <s v="PURWOKERTO"/>
    <s v="CILACAP"/>
    <s v="GML"/>
    <s v="REG"/>
    <s v="AO"/>
    <s v="NEW SALES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1"/>
    <x v="7"/>
  </r>
  <r>
    <n v="858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0"/>
    <x v="7"/>
  </r>
  <r>
    <n v="859"/>
    <n v="1002632283"/>
    <n v="3"/>
    <x v="2"/>
    <n v="4"/>
    <s v="PURWOKERTO"/>
    <s v="CILACAP"/>
    <s v="MAN"/>
    <s v="REG"/>
    <s v="AO"/>
    <s v="NEW SALES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0"/>
    <x v="7"/>
  </r>
  <r>
    <n v="860"/>
    <n v="1002632094"/>
    <n v="3"/>
    <x v="2"/>
    <n v="4"/>
    <s v="PURWOKERTO"/>
    <s v="CILACAP"/>
    <s v="MAN"/>
    <s v="REG"/>
    <s v="AO"/>
    <s v="NEW SALES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0"/>
    <x v="7"/>
  </r>
  <r>
    <n v="861"/>
    <n v="1002635304"/>
    <n v="3"/>
    <x v="2"/>
    <n v="4"/>
    <s v="PURWOKERTO"/>
    <s v="CILACAP"/>
    <s v="MAN"/>
    <s v="REG"/>
    <s v="AO"/>
    <s v="NEW SALES"/>
    <s v="1P INET"/>
    <s v="8 | OSS - PONR"/>
    <s v="RBS-Regional 3"/>
    <d v="2026-10-13T14:49:41"/>
    <d v="2026-10-14T12:32:24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ACT_COM"/>
    <s v="MAJENANG"/>
    <s v="NO ADDON"/>
    <m/>
    <s v="PONR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m/>
    <m/>
    <m/>
    <e v="#NUM!"/>
    <e v="#NUM!"/>
    <x v="1"/>
    <x v="7"/>
  </r>
  <r>
    <n v="862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  <x v="7"/>
  </r>
  <r>
    <n v="863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  <x v="7"/>
  </r>
  <r>
    <n v="864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0"/>
    <x v="7"/>
  </r>
  <r>
    <n v="865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0"/>
    <x v="7"/>
  </r>
  <r>
    <n v="866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0"/>
    <x v="7"/>
  </r>
  <r>
    <n v="867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0"/>
    <x v="7"/>
  </r>
  <r>
    <n v="868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  <x v="7"/>
  </r>
  <r>
    <n v="869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0"/>
    <x v="7"/>
  </r>
  <r>
    <n v="870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0"/>
    <x v="7"/>
  </r>
  <r>
    <n v="871"/>
    <n v="1002631122"/>
    <n v="3"/>
    <x v="2"/>
    <n v="4"/>
    <s v="PURWOKERTO"/>
    <s v="BANJARNEGARA"/>
    <s v="BJR"/>
    <s v="REG"/>
    <s v="AO"/>
    <s v="NEW SALES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0"/>
    <x v="7"/>
  </r>
  <r>
    <n v="872"/>
    <n v="1002631559"/>
    <n v="3"/>
    <x v="2"/>
    <n v="4"/>
    <s v="PURWOKERTO"/>
    <s v="BANJARNEGARA"/>
    <s v="BJR"/>
    <s v="REG"/>
    <s v="AO"/>
    <s v="NEW SALES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0"/>
    <x v="7"/>
  </r>
  <r>
    <n v="873"/>
    <n v="1002633345"/>
    <n v="3"/>
    <x v="2"/>
    <n v="4"/>
    <s v="PURWOKERTO"/>
    <s v="BANJARNEGARA"/>
    <s v="BJR"/>
    <s v="REG"/>
    <s v="AO"/>
    <s v="NEW SALES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0"/>
    <x v="7"/>
  </r>
  <r>
    <n v="874"/>
    <n v="1002634943"/>
    <n v="3"/>
    <x v="2"/>
    <n v="4"/>
    <s v="PURWOKERTO"/>
    <s v="BANJARNEGARA"/>
    <s v="BJR"/>
    <s v="REG"/>
    <s v="AO"/>
    <s v="NEW SALES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0"/>
    <x v="7"/>
  </r>
  <r>
    <n v="875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  <x v="7"/>
  </r>
  <r>
    <n v="876"/>
    <n v="1002634798"/>
    <n v="3"/>
    <x v="2"/>
    <n v="4"/>
    <s v="PURWOKERTO"/>
    <s v="BANJARNEGARA"/>
    <s v="BJR"/>
    <s v="REG"/>
    <s v="AO"/>
    <s v="NEW SALES"/>
    <s v="1P INET"/>
    <s v="MIE - SEND SURVEY"/>
    <s v="RBS-Regional 3"/>
    <d v="2026-10-13T11:50:35"/>
    <d v="2026-10-13T11:52:02"/>
    <n v="69409288"/>
    <m/>
    <n v="146372102998"/>
    <s v="AKUSAARAA WORKSPACE"/>
    <s v="ODP-BJR-FZ/099 FZ/D06/099.01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m/>
    <s v="SURVEY_NEW_MANJA"/>
    <s v="X"/>
    <s v="NO ADDON"/>
    <m/>
    <s v="MIE - SEND SURVEY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1"/>
    <x v="7"/>
  </r>
  <r>
    <n v="877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  <x v="7"/>
  </r>
  <r>
    <n v="878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  <x v="7"/>
  </r>
  <r>
    <n v="879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0"/>
    <x v="7"/>
  </r>
  <r>
    <n v="880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0"/>
    <x v="7"/>
  </r>
  <r>
    <n v="881"/>
    <n v="1002630989"/>
    <n v="3"/>
    <x v="2"/>
    <n v="4"/>
    <s v="PURWOKERTO"/>
    <s v="BANJARNEGARA"/>
    <s v="KLP"/>
    <s v="REG"/>
    <s v="AO"/>
    <s v="NEW SALES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0"/>
    <x v="7"/>
  </r>
  <r>
    <n v="882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1"/>
    <x v="7"/>
  </r>
  <r>
    <n v="883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1"/>
    <x v="7"/>
  </r>
  <r>
    <n v="884"/>
    <n v="1002633360"/>
    <n v="3"/>
    <x v="2"/>
    <n v="4"/>
    <s v="PURWOKERTO"/>
    <s v="BANJARNEGARA"/>
    <s v="KLP"/>
    <s v="REG"/>
    <s v="AO"/>
    <s v="NEW SALES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1"/>
    <x v="7"/>
  </r>
  <r>
    <n v="885"/>
    <n v="1002629240"/>
    <n v="3"/>
    <x v="2"/>
    <n v="4"/>
    <s v="PURWOKERTO"/>
    <s v="BANJARNEGARA"/>
    <s v="KLP"/>
    <s v="REG"/>
    <s v="AO"/>
    <s v="NEW SALES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  <x v="7"/>
  </r>
  <r>
    <n v="886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0"/>
    <x v="7"/>
  </r>
  <r>
    <n v="887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0"/>
    <x v="7"/>
  </r>
  <r>
    <n v="888"/>
    <n v="1002635166"/>
    <n v="3"/>
    <x v="2"/>
    <n v="4"/>
    <s v="MAGELANG"/>
    <s v="WONOSOBO"/>
    <s v="WOS"/>
    <s v="REG"/>
    <s v="AO"/>
    <s v="NEW SALES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  <x v="7"/>
  </r>
  <r>
    <n v="889"/>
    <n v="1002635409"/>
    <n v="3"/>
    <x v="2"/>
    <n v="4"/>
    <s v="MAGELANG"/>
    <s v="WONOSOBO"/>
    <s v="WOS"/>
    <s v="REG"/>
    <s v="AO"/>
    <s v="NEW SALES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1"/>
    <x v="7"/>
  </r>
  <r>
    <n v="890"/>
    <n v="1002633275"/>
    <n v="3"/>
    <x v="2"/>
    <n v="4"/>
    <s v="MAGELANG"/>
    <s v="WONOSOBO"/>
    <s v="WOS"/>
    <s v="REG"/>
    <s v="AO"/>
    <s v="NEW SALES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891"/>
    <n v="1002633602"/>
    <n v="3"/>
    <x v="2"/>
    <n v="4"/>
    <s v="MAGELANG"/>
    <s v="WONOSOBO"/>
    <s v="WOS"/>
    <s v="REG"/>
    <s v="AO"/>
    <s v="NEW SALES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1"/>
    <x v="7"/>
  </r>
  <r>
    <n v="892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0"/>
    <x v="7"/>
  </r>
  <r>
    <n v="893"/>
    <n v="1002632112"/>
    <n v="3"/>
    <x v="6"/>
    <n v="4"/>
    <s v="PEKALONGAN"/>
    <s v="BATANG"/>
    <s v="BTG"/>
    <s v="REG"/>
    <s v="AO"/>
    <s v="NEW SALES"/>
    <m/>
    <s v="7 | OSS - PROVISIONING ISSUED"/>
    <s v="RBS-Regional 3"/>
    <d v="2026-10-12T09:30:02"/>
    <d v="2026-10-14T08:05:30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1"/>
    <x v="7"/>
  </r>
  <r>
    <n v="894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1"/>
    <x v="7"/>
  </r>
  <r>
    <n v="895"/>
    <n v="1002632064"/>
    <n v="3"/>
    <x v="6"/>
    <n v="4"/>
    <s v="PEKALONGAN"/>
    <s v="BATANG"/>
    <s v="BTG"/>
    <s v="REG"/>
    <s v="AO"/>
    <s v="NEW SALES"/>
    <m/>
    <s v="8 | OSS - PONR"/>
    <s v="RBS-Regional 3"/>
    <d v="2026-10-12T09:16:45"/>
    <d v="2026-10-14T12:18:56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ACT_COM"/>
    <s v="X"/>
    <s v="NO ADDON"/>
    <m/>
    <s v="PONR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m/>
    <m/>
    <m/>
    <e v="#NUM!"/>
    <e v="#NUM!"/>
    <x v="1"/>
    <x v="7"/>
  </r>
  <r>
    <n v="896"/>
    <n v="1002632088"/>
    <n v="3"/>
    <x v="6"/>
    <n v="4"/>
    <s v="PEKALONGAN"/>
    <s v="BATANG"/>
    <s v="BTG"/>
    <s v="REG"/>
    <s v="AO"/>
    <s v="NEW SALES"/>
    <m/>
    <s v="8 | OSS - PONR"/>
    <s v="RBS-Regional 3"/>
    <d v="2026-10-12T09:21:34"/>
    <d v="2026-10-14T12:17:21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m/>
    <m/>
    <m/>
    <e v="#NUM!"/>
    <e v="#NUM!"/>
    <x v="1"/>
    <x v="7"/>
  </r>
  <r>
    <n v="897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0"/>
    <x v="7"/>
  </r>
  <r>
    <n v="898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7"/>
  </r>
  <r>
    <n v="899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0"/>
    <x v="7"/>
  </r>
  <r>
    <n v="900"/>
    <n v="1002632675"/>
    <n v="3"/>
    <x v="6"/>
    <n v="4"/>
    <s v="PEKALONGAN"/>
    <s v="PEKALONGAN"/>
    <s v="PKL"/>
    <s v="REG"/>
    <s v="AO"/>
    <s v="NEW SALES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0"/>
    <x v="7"/>
  </r>
  <r>
    <n v="901"/>
    <n v="1002620906"/>
    <n v="3"/>
    <x v="6"/>
    <n v="4"/>
    <s v="PEKALONGAN"/>
    <s v="PEKALONGAN"/>
    <s v="PKL"/>
    <s v="REG"/>
    <s v="AO"/>
    <s v="NEW SALES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1"/>
    <x v="7"/>
  </r>
  <r>
    <n v="902"/>
    <n v="1002634931"/>
    <n v="3"/>
    <x v="6"/>
    <n v="4"/>
    <s v="PEKALONGAN"/>
    <s v="PEKALONGAN"/>
    <s v="KJE"/>
    <s v="REG"/>
    <s v="AO"/>
    <s v="NEW SALES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0"/>
    <x v="7"/>
  </r>
  <r>
    <n v="903"/>
    <n v="1002633177"/>
    <n v="3"/>
    <x v="6"/>
    <n v="4"/>
    <s v="PEKALONGAN"/>
    <s v="PEKALONGAN"/>
    <s v="KJE"/>
    <s v="REG"/>
    <s v="AO"/>
    <s v="NEW SALES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1"/>
    <x v="7"/>
  </r>
  <r>
    <n v="904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0"/>
    <x v="7"/>
  </r>
  <r>
    <n v="905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0"/>
    <x v="7"/>
  </r>
  <r>
    <n v="906"/>
    <n v="1002633042"/>
    <n v="3"/>
    <x v="6"/>
    <n v="4"/>
    <s v="PEKALONGAN"/>
    <s v="PEKALONGAN"/>
    <s v="KDW"/>
    <s v="REG"/>
    <s v="AO"/>
    <s v="NEW SALES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0"/>
    <x v="7"/>
  </r>
  <r>
    <n v="907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1"/>
    <x v="7"/>
  </r>
  <r>
    <n v="908"/>
    <n v="1002630998"/>
    <n v="3"/>
    <x v="6"/>
    <n v="4"/>
    <s v="PEKALONGAN"/>
    <s v="PEKALONGAN"/>
    <s v="KDW"/>
    <s v="REG"/>
    <s v="AO"/>
    <s v="NEW SALES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1"/>
    <x v="7"/>
  </r>
  <r>
    <n v="909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7"/>
  </r>
  <r>
    <n v="910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0"/>
    <x v="7"/>
  </r>
  <r>
    <n v="911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0"/>
    <x v="7"/>
  </r>
  <r>
    <n v="912"/>
    <n v="1002625630"/>
    <n v="3"/>
    <x v="6"/>
    <n v="4"/>
    <s v="PEKALONGAN"/>
    <s v="PEMALANG"/>
    <s v="CMA"/>
    <s v="REG"/>
    <s v="AO"/>
    <s v="NEW SALES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1"/>
    <x v="7"/>
  </r>
  <r>
    <n v="913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914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1"/>
    <x v="7"/>
  </r>
  <r>
    <n v="915"/>
    <n v="1002625039"/>
    <n v="3"/>
    <x v="6"/>
    <n v="4"/>
    <s v="PEKALONGAN"/>
    <s v="PEMALANG"/>
    <s v="PML"/>
    <s v="REG"/>
    <s v="AO"/>
    <s v="NEW SALES"/>
    <m/>
    <s v="QC MIA - INVALID QUALITY CONTROL MIA"/>
    <s v="RBS-Regional 3"/>
    <d v="2026-10-06T16:50:13"/>
    <d v="2026-10-13T19:00:57"/>
    <n v="69405324"/>
    <m/>
    <n v="142278112955"/>
    <s v="PT NIKE INDONESIA"/>
    <s v="ODP-PML-FG/06"/>
    <m/>
    <m/>
    <m/>
    <m/>
    <n v="109.3876746"/>
    <n v="-6.9008136000000002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QC1"/>
    <s v="X"/>
    <s v="NO ADDON"/>
    <m/>
    <s v="QC MIA - INVALID QUALITY CONTROL MIA - Foto Lokasi Instalasi Tidak Valid - silakan uploadkan foto lokasi pemasngan sesuai us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916"/>
    <n v="1002633352"/>
    <n v="3"/>
    <x v="6"/>
    <n v="4"/>
    <s v="PEKALONGAN"/>
    <s v="PEMALANG"/>
    <s v="PML"/>
    <s v="REG"/>
    <s v="AO"/>
    <s v="NEW SALES"/>
    <m/>
    <s v="CC - HD1A - INPROGRESS UNCONTACTED"/>
    <s v="RBS-Regional 3"/>
    <d v="2026-10-12T15:20:11"/>
    <d v="2026-10-14T11:13:55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FCC"/>
    <s v="X"/>
    <s v="NO ADDON"/>
    <m/>
    <s v="UNCONTACTED : Invalid Phone Number Benita Lailani 40951377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1"/>
    <x v="7"/>
  </r>
  <r>
    <n v="917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1"/>
    <x v="7"/>
  </r>
  <r>
    <n v="918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0"/>
    <x v="7"/>
  </r>
  <r>
    <n v="919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0"/>
    <x v="7"/>
  </r>
  <r>
    <n v="920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0"/>
    <x v="7"/>
  </r>
  <r>
    <n v="921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0"/>
    <x v="7"/>
  </r>
  <r>
    <n v="922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0"/>
    <x v="7"/>
  </r>
  <r>
    <n v="923"/>
    <n v="1002628062"/>
    <n v="3"/>
    <x v="2"/>
    <n v="4"/>
    <s v="PURWOKERTO"/>
    <s v="PURBALINGGA"/>
    <s v="BBT"/>
    <s v="REG"/>
    <s v="AO"/>
    <s v="NEW SALES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0"/>
    <x v="7"/>
  </r>
  <r>
    <n v="924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  <x v="7"/>
  </r>
  <r>
    <n v="925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0"/>
    <x v="7"/>
  </r>
  <r>
    <n v="926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0"/>
    <x v="7"/>
  </r>
  <r>
    <n v="927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  <x v="7"/>
  </r>
  <r>
    <n v="928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  <x v="7"/>
  </r>
  <r>
    <n v="929"/>
    <n v="1002631745"/>
    <n v="3"/>
    <x v="2"/>
    <n v="4"/>
    <s v="PURWOKERTO"/>
    <s v="PURBALINGGA"/>
    <s v="PBG"/>
    <s v="REG"/>
    <s v="AO"/>
    <s v="NEW SALES"/>
    <m/>
    <s v="7 | OSS - PROVISIONING ISSUED"/>
    <s v="RBS-Regional 2"/>
    <d v="2026-10-11T17:05:27"/>
    <d v="2026-10-14T09:27:12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1"/>
    <x v="7"/>
  </r>
  <r>
    <n v="930"/>
    <n v="1002631895"/>
    <n v="3"/>
    <x v="2"/>
    <n v="4"/>
    <s v="PURWOKERTO"/>
    <s v="PURBALINGGA"/>
    <s v="PBG"/>
    <s v="REG"/>
    <s v="AO"/>
    <s v="NEW SALES"/>
    <m/>
    <s v="8 | OSS - PONR"/>
    <s v="RBS-Regional 2"/>
    <d v="2026-10-12T08:13:36"/>
    <d v="2026-10-14T09:41:26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m/>
    <m/>
    <m/>
    <e v="#NUM!"/>
    <e v="#NUM!"/>
    <x v="1"/>
    <x v="7"/>
  </r>
  <r>
    <n v="931"/>
    <n v="1002634402"/>
    <n v="3"/>
    <x v="2"/>
    <n v="4"/>
    <s v="PURWOKERTO"/>
    <s v="PURBALINGGA"/>
    <s v="PBG"/>
    <s v="REG"/>
    <s v="AO"/>
    <s v="NEW SALES"/>
    <s v="1P INET"/>
    <s v="8 | OSS - PONR"/>
    <s v="RBS-Regional 3"/>
    <d v="2026-10-13T10:20:34"/>
    <d v="2026-10-14T11:09:01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ACT_COM"/>
    <s v="X"/>
    <s v="NO ADDON"/>
    <m/>
    <s v="PONR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m/>
    <m/>
    <m/>
    <e v="#NUM!"/>
    <e v="#NUM!"/>
    <x v="1"/>
    <x v="7"/>
  </r>
  <r>
    <n v="932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1"/>
    <x v="7"/>
  </r>
  <r>
    <n v="933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1"/>
    <x v="7"/>
  </r>
  <r>
    <n v="934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1"/>
    <x v="7"/>
  </r>
  <r>
    <n v="935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0"/>
    <x v="7"/>
  </r>
  <r>
    <n v="936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0"/>
    <x v="7"/>
  </r>
  <r>
    <n v="937"/>
    <n v="1002635782"/>
    <n v="3"/>
    <x v="6"/>
    <n v="4"/>
    <s v="PEKALONGAN"/>
    <s v="BREBES"/>
    <s v="BKA"/>
    <s v="REG"/>
    <s v="AO"/>
    <s v="NEW SALES"/>
    <s v="1P INET"/>
    <s v="MIE - SEND SURVEY"/>
    <s v="RBS-Regional 3"/>
    <d v="2026-10-13T17:35:39"/>
    <d v="2026-10-13T17:38:01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SURVEY_NEW_MANJA"/>
    <s v="X"/>
    <s v="NO ADDON"/>
    <m/>
    <s v="MIE - SEND SURVEY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1"/>
    <x v="7"/>
  </r>
  <r>
    <n v="938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1"/>
    <x v="7"/>
  </r>
  <r>
    <n v="939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0"/>
    <x v="7"/>
  </r>
  <r>
    <n v="940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0"/>
    <x v="7"/>
  </r>
  <r>
    <n v="941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0"/>
    <x v="7"/>
  </r>
  <r>
    <n v="942"/>
    <n v="1002618417"/>
    <n v="3"/>
    <x v="6"/>
    <n v="4"/>
    <s v="PEKALONGAN"/>
    <s v="BREBES"/>
    <s v="BMU"/>
    <s v="REG"/>
    <s v="AO"/>
    <s v="NEW SALES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1"/>
    <x v="7"/>
  </r>
  <r>
    <n v="943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0"/>
    <x v="7"/>
  </r>
  <r>
    <n v="944"/>
    <n v="1002633494"/>
    <n v="3"/>
    <x v="6"/>
    <n v="4"/>
    <s v="PEKALONGAN"/>
    <s v="BREBES"/>
    <s v="KTM"/>
    <s v="REG"/>
    <s v="AO"/>
    <s v="NEW SALES"/>
    <s v="1P INET"/>
    <s v="7 | OSS - PROVISIONING ISSUED"/>
    <s v="RBS-Regional 3"/>
    <d v="2026-10-12T15:55:36"/>
    <d v="2026-10-14T08:10:02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m/>
    <s v="PI"/>
    <s v="KETANGGUNGAN"/>
    <s v="NO ADDON"/>
    <m/>
    <s v="Provisioning Issu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1"/>
    <x v="7"/>
  </r>
  <r>
    <n v="945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0"/>
    <x v="7"/>
  </r>
  <r>
    <n v="946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947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948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949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  <x v="7"/>
  </r>
  <r>
    <n v="950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  <x v="7"/>
  </r>
  <r>
    <n v="951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  <x v="7"/>
  </r>
  <r>
    <n v="952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0"/>
    <x v="7"/>
  </r>
  <r>
    <n v="953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0"/>
    <x v="7"/>
  </r>
  <r>
    <n v="954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0"/>
    <x v="7"/>
  </r>
  <r>
    <n v="955"/>
    <n v="1002632336"/>
    <n v="3"/>
    <x v="6"/>
    <n v="4"/>
    <s v="PEKALONGAN"/>
    <s v="TEGAL"/>
    <s v="TEG"/>
    <s v="REG"/>
    <s v="AO"/>
    <s v="NEW SALES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0"/>
    <x v="7"/>
  </r>
  <r>
    <n v="956"/>
    <n v="1002632646"/>
    <n v="3"/>
    <x v="6"/>
    <n v="4"/>
    <s v="PEKALONGAN"/>
    <s v="TEGAL"/>
    <s v="TEG"/>
    <s v="REG"/>
    <s v="AO"/>
    <s v="NEW SALES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0"/>
    <x v="7"/>
  </r>
  <r>
    <n v="957"/>
    <n v="1002634259"/>
    <n v="3"/>
    <x v="6"/>
    <n v="4"/>
    <s v="PEKALONGAN"/>
    <s v="TEGAL"/>
    <s v="TEG"/>
    <s v="REG"/>
    <s v="AO"/>
    <s v="NEW SALES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0"/>
    <x v="7"/>
  </r>
  <r>
    <n v="958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1"/>
    <x v="7"/>
  </r>
  <r>
    <n v="959"/>
    <n v="1002629774"/>
    <n v="3"/>
    <x v="6"/>
    <n v="4"/>
    <s v="PEKALONGAN"/>
    <s v="TEGAL"/>
    <s v="TEG"/>
    <s v="REG"/>
    <s v="AO"/>
    <s v="NEW SALES"/>
    <s v="1P INET"/>
    <s v="CC - HD1A - INPROGRESS UNCONTACTED"/>
    <s v="RBS-Regional 3"/>
    <d v="2026-10-09T13:56:17"/>
    <d v="2026-10-14T12:03:40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FCC"/>
    <s v="X"/>
    <s v="NO ADDON"/>
    <m/>
    <s v="UNCONTACTED : Telepon Tidak Diangkat - RNA NENG PUTRI MEILINDA PERMATASARI 40981184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  <x v="7"/>
  </r>
  <r>
    <n v="960"/>
    <n v="1002633302"/>
    <n v="3"/>
    <x v="6"/>
    <n v="4"/>
    <s v="PEKALONGAN"/>
    <s v="TEGAL"/>
    <s v="TEG"/>
    <s v="REG"/>
    <s v="AO"/>
    <s v="NEW SALES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1"/>
    <x v="7"/>
  </r>
  <r>
    <n v="961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1"/>
    <x v="7"/>
  </r>
  <r>
    <n v="962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  <x v="7"/>
  </r>
  <r>
    <n v="963"/>
    <n v="1002635067"/>
    <n v="3"/>
    <x v="6"/>
    <n v="4"/>
    <s v="PEKALONGAN"/>
    <s v="SLAWI"/>
    <s v="ADW"/>
    <s v="REG"/>
    <s v="AO"/>
    <s v="NEW SALES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  <x v="7"/>
  </r>
  <r>
    <n v="964"/>
    <n v="1002635826"/>
    <n v="3"/>
    <x v="6"/>
    <n v="4"/>
    <s v="PEKALONGAN"/>
    <s v="SLAWI"/>
    <s v="ADW"/>
    <s v="REG"/>
    <s v="AO"/>
    <s v="NEW SALES"/>
    <s v="1P INET"/>
    <s v="8 | OSS - PONR"/>
    <s v="RBS-Regional 3"/>
    <d v="2026-10-13T18:19:39"/>
    <d v="2026-10-14T12:50:0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ACT_COM"/>
    <s v="ADIWERNA"/>
    <s v="NO ADDON"/>
    <m/>
    <s v="PONR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m/>
    <m/>
    <m/>
    <e v="#NUM!"/>
    <e v="#NUM!"/>
    <x v="1"/>
    <x v="7"/>
  </r>
  <r>
    <n v="965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0"/>
    <x v="7"/>
  </r>
  <r>
    <n v="966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0"/>
    <x v="7"/>
  </r>
  <r>
    <n v="967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0"/>
    <x v="7"/>
  </r>
  <r>
    <n v="968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0"/>
    <x v="7"/>
  </r>
  <r>
    <n v="969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  <x v="7"/>
  </r>
  <r>
    <n v="970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0"/>
    <x v="7"/>
  </r>
  <r>
    <n v="971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1"/>
    <x v="7"/>
  </r>
  <r>
    <n v="972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1"/>
    <x v="7"/>
  </r>
  <r>
    <n v="973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  <x v="7"/>
  </r>
  <r>
    <n v="974"/>
    <n v="1002631021"/>
    <n v="3"/>
    <x v="6"/>
    <n v="4"/>
    <s v="PEKALONGAN"/>
    <s v="SLAWI"/>
    <s v="SLW"/>
    <s v="REG"/>
    <s v="AO"/>
    <s v="NEW SALES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0"/>
    <x v="7"/>
  </r>
  <r>
    <n v="975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0"/>
    <x v="13"/>
  </r>
  <r>
    <n v="976"/>
    <n v="1002632552"/>
    <n v="3"/>
    <x v="3"/>
    <n v="5"/>
    <s v="SBY UTARA"/>
    <s v="TANDES"/>
    <s v="BBE"/>
    <s v="REG"/>
    <s v="AO"/>
    <s v="NEW SALES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0"/>
    <x v="13"/>
  </r>
  <r>
    <n v="977"/>
    <n v="1002630592"/>
    <n v="3"/>
    <x v="3"/>
    <n v="5"/>
    <s v="SBY UTARA"/>
    <s v="TANDES"/>
    <s v="BBE"/>
    <s v="REG"/>
    <s v="AO"/>
    <s v="NEW SALES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1"/>
    <x v="13"/>
  </r>
  <r>
    <n v="978"/>
    <n v="1002624054"/>
    <n v="3"/>
    <x v="3"/>
    <n v="5"/>
    <s v="SBY UTARA"/>
    <s v="TANDES"/>
    <s v="BBE"/>
    <s v="REG"/>
    <s v="AO"/>
    <s v="NEW SALES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1"/>
    <x v="13"/>
  </r>
  <r>
    <n v="979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0"/>
    <x v="15"/>
  </r>
  <r>
    <n v="980"/>
    <n v="1002634691"/>
    <n v="3"/>
    <x v="3"/>
    <n v="5"/>
    <s v="SBY UTARA"/>
    <s v="GRESIK"/>
    <s v="CRM"/>
    <s v="REG"/>
    <s v="AO"/>
    <s v="NEW SALES"/>
    <s v="1P INET"/>
    <s v="7 | OSS - PROVISIONING ISSUED"/>
    <s v="RBS-Regional 3"/>
    <d v="2026-10-13T11:19:34"/>
    <d v="2026-10-14T08:15:31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I"/>
    <s v="NON-HERO GRESIK"/>
    <s v="NO ADDON"/>
    <m/>
    <s v="Provisioning Issu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1"/>
    <x v="15"/>
  </r>
  <r>
    <n v="981"/>
    <n v="1002629909"/>
    <n v="3"/>
    <x v="3"/>
    <n v="5"/>
    <s v="SBY UTARA"/>
    <s v="GRESIK"/>
    <s v="DDS"/>
    <s v="REG"/>
    <s v="AO"/>
    <s v="NEW SALES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0"/>
    <x v="15"/>
  </r>
  <r>
    <n v="982"/>
    <n v="1002634875"/>
    <n v="3"/>
    <x v="3"/>
    <n v="5"/>
    <s v="SBY UTARA"/>
    <s v="GRESIK"/>
    <s v="DDS"/>
    <s v="REG"/>
    <s v="AO"/>
    <s v="NEW SALES"/>
    <s v="1P INET"/>
    <s v="8 | OSS - PONR"/>
    <s v="RBS-Regional 3"/>
    <d v="2026-10-13T12:32:40"/>
    <d v="2026-10-14T10:03:19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ACT_COM"/>
    <s v="GRESIK"/>
    <s v="NO ADDON"/>
    <m/>
    <s v="PONR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  <x v="15"/>
  </r>
  <r>
    <n v="983"/>
    <n v="1002629849"/>
    <n v="3"/>
    <x v="3"/>
    <n v="5"/>
    <s v="SBY UTARA"/>
    <s v="GRESIK"/>
    <s v="DDS"/>
    <s v="REG"/>
    <s v="AO"/>
    <s v="NEW SALES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  <x v="15"/>
  </r>
  <r>
    <n v="984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5"/>
  </r>
  <r>
    <n v="985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5"/>
  </r>
  <r>
    <n v="986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0"/>
    <x v="15"/>
  </r>
  <r>
    <n v="987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  <x v="15"/>
  </r>
  <r>
    <n v="988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0"/>
    <x v="15"/>
  </r>
  <r>
    <n v="989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0"/>
    <x v="15"/>
  </r>
  <r>
    <n v="990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0"/>
    <x v="15"/>
  </r>
  <r>
    <n v="991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0"/>
    <x v="15"/>
  </r>
  <r>
    <n v="992"/>
    <n v="1002634749"/>
    <n v="3"/>
    <x v="3"/>
    <n v="5"/>
    <s v="SBY UTARA"/>
    <s v="GRESIK"/>
    <s v="GSK"/>
    <s v="REG"/>
    <s v="AO"/>
    <s v="NEW SALES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  <x v="15"/>
  </r>
  <r>
    <n v="993"/>
    <n v="1002634314"/>
    <n v="3"/>
    <x v="3"/>
    <n v="5"/>
    <s v="SBY UTARA"/>
    <s v="GRESIK"/>
    <s v="GSK"/>
    <s v="REG"/>
    <s v="AO"/>
    <s v="NEW SALES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0"/>
    <x v="15"/>
  </r>
  <r>
    <n v="994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  <x v="15"/>
  </r>
  <r>
    <n v="995"/>
    <n v="1002632218"/>
    <n v="3"/>
    <x v="3"/>
    <n v="5"/>
    <s v="SBY UTARA"/>
    <s v="GRESIK"/>
    <s v="GSK"/>
    <s v="REG"/>
    <s v="AO"/>
    <s v="NEW SALES"/>
    <m/>
    <s v="MIE - SEND SURVEY"/>
    <s v="RBS-Regional 3"/>
    <d v="2026-10-12T09:55:49"/>
    <d v="2026-10-14T08:46:01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m/>
    <m/>
    <m/>
    <e v="#NUM!"/>
    <e v="#NUM!"/>
    <x v="1"/>
    <x v="15"/>
  </r>
  <r>
    <n v="996"/>
    <n v="1002632253"/>
    <n v="3"/>
    <x v="3"/>
    <n v="5"/>
    <s v="SBY UTARA"/>
    <s v="GRESIK"/>
    <s v="GSK"/>
    <s v="REG"/>
    <s v="AO"/>
    <s v="NEW SALES"/>
    <m/>
    <s v="MIE - SEND SURVEY"/>
    <s v="RBS-Regional 3"/>
    <d v="2026-10-12T10:04:29"/>
    <d v="2026-10-13T10:42:03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m/>
    <m/>
    <m/>
    <e v="#NUM!"/>
    <e v="#NUM!"/>
    <x v="1"/>
    <x v="15"/>
  </r>
  <r>
    <n v="997"/>
    <n v="1002635632"/>
    <n v="3"/>
    <x v="3"/>
    <n v="5"/>
    <s v="SBY UTARA"/>
    <s v="GRESIK"/>
    <s v="GSK"/>
    <s v="REG"/>
    <s v="AO"/>
    <s v="NEW SALES"/>
    <s v="1P INET"/>
    <s v="MIE - SEND SURVEY"/>
    <s v="RBS-Regional 3"/>
    <d v="2026-10-13T16:26:34"/>
    <d v="2026-10-13T16:28:01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m/>
    <s v="SURVEY_NEW_MANJA"/>
    <s v="GRESIK"/>
    <s v="NO ADDON"/>
    <m/>
    <s v="MIE - SEND SURVEY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1"/>
    <x v="15"/>
  </r>
  <r>
    <n v="998"/>
    <n v="1002635445"/>
    <n v="3"/>
    <x v="3"/>
    <n v="5"/>
    <s v="SBY UTARA"/>
    <s v="GRESIK"/>
    <s v="GSK"/>
    <s v="REG"/>
    <s v="AO"/>
    <s v="NEW SALES"/>
    <s v="1P INET"/>
    <s v="MIE - SEND SURVEY"/>
    <s v="RBS-Regional 3"/>
    <d v="2026-10-13T15:31:35"/>
    <d v="2026-10-13T15:34:01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m/>
    <s v="SURVEY_NEW_MANJA"/>
    <s v="GRESIK"/>
    <s v="NO ADDON"/>
    <m/>
    <s v="MIE - SEND SURVEY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1"/>
    <x v="15"/>
  </r>
  <r>
    <n v="999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5"/>
  </r>
  <r>
    <n v="1000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  <x v="15"/>
  </r>
  <r>
    <n v="1001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  <x v="15"/>
  </r>
  <r>
    <n v="1002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0"/>
    <x v="15"/>
  </r>
  <r>
    <n v="1003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  <x v="15"/>
  </r>
  <r>
    <n v="1004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  <x v="15"/>
  </r>
  <r>
    <n v="1005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1"/>
    <x v="15"/>
  </r>
  <r>
    <n v="1006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1"/>
    <x v="15"/>
  </r>
  <r>
    <n v="1007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0"/>
    <x v="15"/>
  </r>
  <r>
    <n v="1008"/>
    <n v="1002627224"/>
    <n v="3"/>
    <x v="3"/>
    <n v="5"/>
    <s v="SBY UTARA"/>
    <s v="GRESIK"/>
    <s v="BWN"/>
    <s v="REG"/>
    <s v="AO"/>
    <s v="NEW SALES"/>
    <m/>
    <s v="OSS - FALLOUT"/>
    <s v="RBS-Regional 3"/>
    <d v="2026-10-08T09:31:15"/>
    <d v="2026-10-12T18:49:34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FO_WFM"/>
    <s v="GRESIK"/>
    <s v="NO ADDON"/>
    <m/>
    <s v="Provisioning Failed|WFM|INF009785171|PP_-7.2347818,112.5636013_PATK -6.894237995147705, 112.45146942138672 RN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1"/>
    <x v="15"/>
  </r>
  <r>
    <n v="1009"/>
    <n v="1002628108"/>
    <n v="3"/>
    <x v="3"/>
    <n v="5"/>
    <s v="SBY UTARA"/>
    <s v="GRESIK"/>
    <s v="BWN"/>
    <s v="REG"/>
    <s v="AO"/>
    <s v="NEW SALES"/>
    <m/>
    <s v="OSS - FALLOUT"/>
    <s v="RBS-Regional 3"/>
    <d v="2026-10-08T16:00:03"/>
    <d v="2026-10-12T18:53:10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FO_WFM"/>
    <s v="GRESIK"/>
    <s v="NO ADDON"/>
    <m/>
    <s v="Provisioning Failed|WFM|INF009785253|PP_-7.2347868,112.5635932_PP PEL -6.894237995147705, 112.45146942138672 RN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1"/>
    <x v="15"/>
  </r>
  <r>
    <n v="1010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0"/>
    <x v="15"/>
  </r>
  <r>
    <n v="1011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0"/>
    <x v="15"/>
  </r>
  <r>
    <n v="1012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0"/>
    <x v="15"/>
  </r>
  <r>
    <n v="1013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0"/>
    <x v="15"/>
  </r>
  <r>
    <n v="1014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15"/>
  </r>
  <r>
    <n v="1015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1"/>
    <x v="15"/>
  </r>
  <r>
    <n v="1016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1"/>
    <x v="15"/>
  </r>
  <r>
    <n v="1017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  <x v="15"/>
  </r>
  <r>
    <n v="1018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0"/>
    <x v="15"/>
  </r>
  <r>
    <n v="1019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0"/>
    <x v="15"/>
  </r>
  <r>
    <n v="1020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0"/>
    <x v="15"/>
  </r>
  <r>
    <n v="1021"/>
    <n v="1002632662"/>
    <n v="3"/>
    <x v="3"/>
    <n v="5"/>
    <s v="SBY UTARA"/>
    <s v="LAMONGAN"/>
    <s v="BBA"/>
    <s v="REG"/>
    <s v="AO"/>
    <s v="NEW SALES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0"/>
    <x v="15"/>
  </r>
  <r>
    <n v="1022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1"/>
    <x v="15"/>
  </r>
  <r>
    <n v="1023"/>
    <n v="1002634011"/>
    <n v="3"/>
    <x v="3"/>
    <n v="5"/>
    <s v="SBY UTARA"/>
    <s v="LAMONGAN"/>
    <s v="BBA"/>
    <s v="REG"/>
    <s v="AO"/>
    <s v="NEW SALES"/>
    <m/>
    <s v="7 | OSS - PROVISIONING ISSUED"/>
    <s v="RBS-Regional 3"/>
    <d v="2026-10-13T08:38:23"/>
    <d v="2026-10-14T10:10:52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m/>
    <m/>
    <m/>
    <e v="#NUM!"/>
    <e v="#NUM!"/>
    <x v="1"/>
    <x v="15"/>
  </r>
  <r>
    <n v="1024"/>
    <n v="1002625399"/>
    <n v="3"/>
    <x v="3"/>
    <n v="5"/>
    <s v="SBY UTARA"/>
    <s v="LAMONGAN"/>
    <s v="BBA"/>
    <s v="REG"/>
    <s v="AO"/>
    <s v="NEW SALES"/>
    <m/>
    <s v="OSS - FALLOUT"/>
    <s v="RBS-Regional 3"/>
    <d v="2026-10-07T09:18:08"/>
    <d v="2026-10-08T13:18:08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FO_WFM"/>
    <s v="X"/>
    <s v="NO ADDON"/>
    <m/>
    <s v="Provisioning Failed|WFM|INF009711933|TOJ_-7.3337967,112.2235879_TOJ_-7.334374,112.224067 jarak odp terdekat lebih dari 500m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1"/>
    <x v="15"/>
  </r>
  <r>
    <n v="1025"/>
    <n v="1002633035"/>
    <n v="3"/>
    <x v="3"/>
    <n v="5"/>
    <s v="SBY UTARA"/>
    <s v="LAMONGAN"/>
    <s v="BBA"/>
    <s v="REG"/>
    <s v="AO"/>
    <s v="NEW SALES"/>
    <m/>
    <s v="MIE - SEND SURVEY"/>
    <s v="RBS-Regional 3"/>
    <d v="2026-10-12T13:56:25"/>
    <d v="2026-10-14T09:56:06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SURVEY_NEW_MANJA"/>
    <s v="X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m/>
    <m/>
    <m/>
    <e v="#NUM!"/>
    <e v="#NUM!"/>
    <x v="1"/>
    <x v="15"/>
  </r>
  <r>
    <n v="1026"/>
    <n v="1002630624"/>
    <n v="3"/>
    <x v="3"/>
    <n v="5"/>
    <s v="SBY UTARA"/>
    <s v="LAMONGAN"/>
    <s v="BBA"/>
    <s v="REG"/>
    <s v="AO"/>
    <s v="NEW SALES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  <x v="15"/>
  </r>
  <r>
    <n v="1027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0"/>
    <x v="15"/>
  </r>
  <r>
    <n v="1028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0"/>
    <x v="15"/>
  </r>
  <r>
    <n v="1029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0"/>
    <x v="15"/>
  </r>
  <r>
    <n v="1030"/>
    <n v="1002617657"/>
    <n v="3"/>
    <x v="3"/>
    <n v="5"/>
    <s v="SBY UTARA"/>
    <s v="LAMONGAN"/>
    <s v="BDG"/>
    <s v="REG"/>
    <s v="AO"/>
    <s v="NEW SALES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1"/>
    <x v="15"/>
  </r>
  <r>
    <n v="1031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0"/>
    <x v="15"/>
  </r>
  <r>
    <n v="1032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0"/>
    <x v="15"/>
  </r>
  <r>
    <n v="1033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0"/>
    <x v="15"/>
  </r>
  <r>
    <n v="1034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0"/>
    <x v="15"/>
  </r>
  <r>
    <n v="1035"/>
    <n v="1002634723"/>
    <n v="3"/>
    <x v="3"/>
    <n v="5"/>
    <s v="SBY UTARA"/>
    <s v="LAMONGAN"/>
    <s v="LMG"/>
    <s v="REG"/>
    <s v="AO"/>
    <s v="NEW SALES"/>
    <s v="1P INET"/>
    <s v="7 | OSS - PROVISIONING ISSUED"/>
    <s v="RBS-Regional 3"/>
    <d v="2026-10-13T11:25:39"/>
    <d v="2026-10-14T10:09:44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I"/>
    <s v="LAMONGAN"/>
    <s v="NO ADDON"/>
    <m/>
    <s v="Provisioning Issu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m/>
    <m/>
    <m/>
    <e v="#NUM!"/>
    <e v="#NUM!"/>
    <x v="1"/>
    <x v="15"/>
  </r>
  <r>
    <n v="1036"/>
    <n v="1002630636"/>
    <n v="3"/>
    <x v="3"/>
    <n v="5"/>
    <s v="SBY UTARA"/>
    <s v="LAMONGAN"/>
    <s v="LMG"/>
    <s v="REG"/>
    <s v="AO"/>
    <s v="NEW SALES"/>
    <s v="1P INET"/>
    <s v="OSS - FALLOUT"/>
    <s v="RBS-Regional 3"/>
    <d v="2026-10-10T09:06:35"/>
    <d v="2026-10-11T16:38:00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FO_WFM"/>
    <s v="LAMONGAN"/>
    <s v="NO ADDON"/>
    <m/>
    <s v="Provisioning Failed|WFM|INF009767638|TOJ_-7.1237011,112.41827880000001_TOJ_ -7.128078,112.476929_JARAK ODP TERDEKAT LEBIH 250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1"/>
    <x v="15"/>
  </r>
  <r>
    <n v="1037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  <x v="15"/>
  </r>
  <r>
    <n v="1038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  <x v="15"/>
  </r>
  <r>
    <n v="1039"/>
    <n v="1002633249"/>
    <n v="3"/>
    <x v="3"/>
    <n v="5"/>
    <s v="SBY UTARA"/>
    <s v="LAMONGAN"/>
    <s v="LMG"/>
    <s v="REG"/>
    <s v="AO"/>
    <s v="NEW SALES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  <x v="15"/>
  </r>
  <r>
    <n v="1040"/>
    <n v="1002625131"/>
    <n v="3"/>
    <x v="3"/>
    <n v="5"/>
    <s v="SBY UTARA"/>
    <s v="LAMONGAN"/>
    <s v="LMG"/>
    <s v="REG"/>
    <s v="AO"/>
    <s v="NEW SALES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  <x v="15"/>
  </r>
  <r>
    <n v="1041"/>
    <n v="1002631938"/>
    <n v="3"/>
    <x v="3"/>
    <n v="5"/>
    <s v="SBY UTARA"/>
    <s v="LAMONGAN"/>
    <s v="SDD"/>
    <s v="REG"/>
    <s v="AO"/>
    <s v="NEW SALES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0"/>
    <x v="15"/>
  </r>
  <r>
    <n v="1042"/>
    <n v="1002631975"/>
    <n v="3"/>
    <x v="3"/>
    <n v="5"/>
    <s v="SBY UTARA"/>
    <s v="LAMONGAN"/>
    <s v="SDD"/>
    <s v="REG"/>
    <s v="AO"/>
    <s v="NEW SALES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0"/>
    <x v="15"/>
  </r>
  <r>
    <n v="1043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0"/>
    <x v="19"/>
  </r>
  <r>
    <n v="1044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0"/>
    <x v="19"/>
  </r>
  <r>
    <n v="1045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0"/>
    <x v="19"/>
  </r>
  <r>
    <n v="1046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0"/>
    <x v="19"/>
  </r>
  <r>
    <n v="1047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0"/>
    <x v="19"/>
  </r>
  <r>
    <n v="1048"/>
    <n v="1002631288"/>
    <n v="3"/>
    <x v="1"/>
    <n v="5"/>
    <s v="MADIUN"/>
    <s v="BOJONEGORO"/>
    <s v="BJN"/>
    <s v="REG"/>
    <s v="AO"/>
    <s v="NEW SALES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0"/>
    <x v="19"/>
  </r>
  <r>
    <n v="1049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0"/>
    <x v="19"/>
  </r>
  <r>
    <n v="1050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0"/>
    <x v="19"/>
  </r>
  <r>
    <n v="1051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0"/>
    <x v="19"/>
  </r>
  <r>
    <n v="1052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0"/>
    <x v="19"/>
  </r>
  <r>
    <n v="1053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0"/>
    <x v="19"/>
  </r>
  <r>
    <n v="1054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0"/>
    <x v="19"/>
  </r>
  <r>
    <n v="1055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1"/>
    <x v="19"/>
  </r>
  <r>
    <n v="1056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1"/>
    <x v="19"/>
  </r>
  <r>
    <n v="1057"/>
    <n v="1002626340"/>
    <n v="3"/>
    <x v="1"/>
    <n v="5"/>
    <s v="MADIUN"/>
    <s v="BOJONEGORO"/>
    <s v="SMJ"/>
    <s v="REG"/>
    <s v="AO"/>
    <s v="NEW SALES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1"/>
    <x v="19"/>
  </r>
  <r>
    <n v="1058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  <x v="19"/>
  </r>
  <r>
    <n v="1059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0"/>
    <x v="19"/>
  </r>
  <r>
    <n v="1060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  <x v="19"/>
  </r>
  <r>
    <n v="1061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0"/>
    <x v="19"/>
  </r>
  <r>
    <n v="1062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1"/>
    <x v="19"/>
  </r>
  <r>
    <n v="1063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  <x v="19"/>
  </r>
  <r>
    <n v="1064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  <x v="19"/>
  </r>
  <r>
    <n v="1065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  <x v="19"/>
  </r>
  <r>
    <n v="1066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0"/>
    <x v="19"/>
  </r>
  <r>
    <n v="1067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  <x v="19"/>
  </r>
  <r>
    <n v="1068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  <x v="19"/>
  </r>
  <r>
    <n v="1069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0"/>
    <x v="19"/>
  </r>
  <r>
    <n v="1070"/>
    <n v="1002633818"/>
    <n v="3"/>
    <x v="1"/>
    <n v="5"/>
    <s v="MADIUN"/>
    <s v="TUBAN"/>
    <s v="MRR"/>
    <s v="REG"/>
    <s v="AO"/>
    <s v="NEW SALES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  <x v="19"/>
  </r>
  <r>
    <n v="1071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1"/>
    <x v="19"/>
  </r>
  <r>
    <n v="1072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0"/>
    <x v="19"/>
  </r>
  <r>
    <n v="1073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0"/>
    <x v="19"/>
  </r>
  <r>
    <n v="1074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0"/>
    <x v="19"/>
  </r>
  <r>
    <n v="1075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9"/>
  </r>
  <r>
    <n v="1076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9"/>
  </r>
  <r>
    <n v="1077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0"/>
    <x v="20"/>
  </r>
  <r>
    <n v="1078"/>
    <n v="1002633151"/>
    <n v="3"/>
    <x v="0"/>
    <n v="5"/>
    <s v="KUPANG"/>
    <s v="KUPANG"/>
    <s v="BAA"/>
    <s v="REG"/>
    <s v="AO"/>
    <s v="NEW SALES"/>
    <s v="1P INET"/>
    <s v="7 | OSS - PROVISIONING ISSUED"/>
    <s v="RBS-Regional 3"/>
    <d v="2026-10-12T14:25:41"/>
    <d v="2026-10-13T11:34:52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I"/>
    <s v="X"/>
    <s v="NETMONK"/>
    <m/>
    <s v="Provisioning Issu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m/>
    <m/>
    <m/>
    <e v="#NUM!"/>
    <e v="#NUM!"/>
    <x v="1"/>
    <x v="21"/>
  </r>
  <r>
    <n v="1079"/>
    <n v="1002632651"/>
    <n v="3"/>
    <x v="0"/>
    <n v="5"/>
    <s v="KUPANG"/>
    <s v="KUPANG"/>
    <s v="OSP"/>
    <s v="REG"/>
    <s v="AO"/>
    <s v="NEW SALES"/>
    <s v="1P INET"/>
    <s v="7 | OSS - PROVISIONING ISSUED"/>
    <s v="RBS-Regional 3"/>
    <d v="2026-10-12T11:38:34"/>
    <d v="2026-10-13T08:14:44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I"/>
    <s v="KUPANG"/>
    <s v="NO ADDON"/>
    <m/>
    <s v="Provisioning Issued"/>
    <s v="HSI Bisnis Promo Hari Pelanggan Nasional PSB 70% - 50 Mbps"/>
    <s v="INDIBIZ"/>
    <m/>
    <m/>
    <d v="2026-10-13T08:00:00"/>
    <s v="2026-10-13 08:00:00 | Tanggal: 13/10/2026 Jam Pasang: 10.00 Note: Hubungi sebelum ke lokasi, terimakasih.  "/>
    <m/>
    <m/>
    <m/>
    <e v="#NUM!"/>
    <e v="#NUM!"/>
    <x v="1"/>
    <x v="21"/>
  </r>
  <r>
    <n v="1080"/>
    <n v="1002632737"/>
    <n v="3"/>
    <x v="0"/>
    <n v="5"/>
    <s v="KUPANG"/>
    <s v="KUPANG"/>
    <s v="OSP"/>
    <s v="REG"/>
    <s v="AO"/>
    <s v="NEW SALES"/>
    <s v="1P INET"/>
    <s v="7 | OSS - PROVISIONING ISSUED"/>
    <s v="RBS-Regional 3"/>
    <d v="2026-10-12T12:08:35"/>
    <d v="2026-10-13T11:13:24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I"/>
    <s v="KUPANG"/>
    <s v="NO ADDON"/>
    <m/>
    <s v="Provisioning Issu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m/>
    <m/>
    <m/>
    <e v="#NUM!"/>
    <e v="#NUM!"/>
    <x v="1"/>
    <x v="21"/>
  </r>
  <r>
    <n v="1081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1"/>
    <x v="21"/>
  </r>
  <r>
    <n v="1082"/>
    <n v="1002632214"/>
    <n v="3"/>
    <x v="0"/>
    <n v="5"/>
    <s v="KUPANG"/>
    <s v="KUPANG"/>
    <s v="OSP"/>
    <s v="REG"/>
    <s v="AO"/>
    <s v="NEW SALES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1"/>
    <x v="21"/>
  </r>
  <r>
    <n v="1083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1"/>
    <x v="21"/>
  </r>
  <r>
    <n v="1084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0"/>
    <x v="21"/>
  </r>
  <r>
    <n v="1085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1086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1087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1088"/>
    <n v="1002619312"/>
    <n v="3"/>
    <x v="0"/>
    <n v="5"/>
    <s v="KUPANG"/>
    <s v="KUPANG"/>
    <s v="KPN"/>
    <s v="REG"/>
    <s v="AO"/>
    <s v="NEW SALES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  <x v="21"/>
  </r>
  <r>
    <n v="1089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1090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0"/>
    <x v="21"/>
  </r>
  <r>
    <n v="1091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1092"/>
    <n v="1002628009"/>
    <n v="3"/>
    <x v="0"/>
    <n v="5"/>
    <s v="KUPANG"/>
    <s v="KUPANG"/>
    <s v="KPN"/>
    <s v="REG"/>
    <s v="AO"/>
    <s v="NEW SALES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  <x v="21"/>
  </r>
  <r>
    <n v="1093"/>
    <n v="1002628991"/>
    <n v="3"/>
    <x v="0"/>
    <n v="5"/>
    <s v="KUPANG"/>
    <s v="KUPANG"/>
    <s v="KPN"/>
    <s v="REG"/>
    <s v="AO"/>
    <s v="NEW SALES"/>
    <s v="1P INET"/>
    <s v="7 | OSS - PROVISIONING ISSUED"/>
    <s v="RBS-Regional 3"/>
    <d v="2026-10-09T09:38:34"/>
    <d v="2026-10-10T08:14:21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I"/>
    <s v="KUPANG"/>
    <s v="NO ADDON"/>
    <m/>
    <s v="Provisioning Issu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m/>
    <m/>
    <m/>
    <e v="#NUM!"/>
    <e v="#NUM!"/>
    <x v="1"/>
    <x v="21"/>
  </r>
  <r>
    <n v="1094"/>
    <n v="1002632811"/>
    <n v="3"/>
    <x v="0"/>
    <n v="5"/>
    <s v="KUPANG"/>
    <s v="KUPANG"/>
    <s v="KPN"/>
    <s v="REG"/>
    <s v="AO"/>
    <s v="NEW SALES"/>
    <s v="1P INET"/>
    <s v="7 | OSS - PROVISIONING ISSUED"/>
    <s v="RBS-Regional 3"/>
    <d v="2026-10-12T12:44:40"/>
    <d v="2026-10-13T11:20:56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I"/>
    <s v="KUPANG"/>
    <s v="NO ADDON"/>
    <m/>
    <s v="Provisioning Issued"/>
    <s v="HSI Bisnis Promo Hari Pelanggan Nasional PSB 70% - 50 Mbps"/>
    <s v="INDIBIZ"/>
    <m/>
    <m/>
    <d v="2026-10-13T11:00:00"/>
    <s v="2026-10-13 11:00:00 | Tanggal : 13 Oktober 2026 Jam : pagi siang Hubungi pelanggan sebelum ke lokasi "/>
    <m/>
    <m/>
    <m/>
    <e v="#NUM!"/>
    <e v="#NUM!"/>
    <x v="1"/>
    <x v="21"/>
  </r>
  <r>
    <n v="1095"/>
    <n v="1002634874"/>
    <n v="3"/>
    <x v="0"/>
    <n v="5"/>
    <s v="KUPANG"/>
    <s v="KUPANG"/>
    <s v="KPN"/>
    <s v="REG"/>
    <s v="AO"/>
    <s v="NEW SALES"/>
    <s v="1P INET"/>
    <s v="7 | OSS - PROVISIONING ISSUED"/>
    <s v="RBS-Regional 3"/>
    <d v="2026-10-13T12:31:35"/>
    <d v="2026-10-14T11:19:56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I"/>
    <s v="KUPANG"/>
    <s v="NO ADDON"/>
    <m/>
    <s v="Provisioning Issu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1"/>
    <x v="21"/>
  </r>
  <r>
    <n v="1096"/>
    <n v="1002632827"/>
    <n v="3"/>
    <x v="0"/>
    <n v="5"/>
    <s v="KUPANG"/>
    <s v="KUPANG"/>
    <s v="KPN"/>
    <s v="REG"/>
    <s v="AO"/>
    <s v="NEW SALES"/>
    <s v="1P INET"/>
    <s v="MIE - SEND SURVEY"/>
    <s v="RBS-Regional 3"/>
    <d v="2026-10-12T12:52:41"/>
    <d v="2026-10-12T12:54:01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m/>
    <s v="SURVEY_NEW_MANJA"/>
    <s v="KUPANG"/>
    <s v="NO ADDON"/>
    <m/>
    <s v="MIE - SEND SURVEY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1"/>
    <x v="21"/>
  </r>
  <r>
    <n v="1097"/>
    <n v="1002632209"/>
    <n v="3"/>
    <x v="0"/>
    <n v="5"/>
    <s v="KUPANG"/>
    <s v="KUPANG"/>
    <s v="KPN"/>
    <s v="REG"/>
    <s v="AO"/>
    <s v="NEW SALES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  <x v="21"/>
  </r>
  <r>
    <n v="1098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  <x v="21"/>
  </r>
  <r>
    <n v="1099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0"/>
    <x v="22"/>
  </r>
  <r>
    <n v="1100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1"/>
    <x v="22"/>
  </r>
  <r>
    <n v="1101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0"/>
    <x v="22"/>
  </r>
  <r>
    <n v="1102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1"/>
    <x v="22"/>
  </r>
  <r>
    <n v="1103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0"/>
    <x v="22"/>
  </r>
  <r>
    <n v="1104"/>
    <n v="1002634493"/>
    <n v="3"/>
    <x v="0"/>
    <n v="5"/>
    <s v="KUPANG"/>
    <s v="WAINGAPU"/>
    <s v="WGP"/>
    <s v="REG"/>
    <s v="AO"/>
    <s v="NEW SALES"/>
    <s v="1P INET"/>
    <s v="7 | OSS - PROVISIONING ISSUED"/>
    <s v="RBS-Regional 3"/>
    <d v="2026-10-13T10:38:39"/>
    <d v="2026-10-14T11:58:35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I"/>
    <s v="X"/>
    <s v="NO ADDON"/>
    <m/>
    <s v="Provisioning Issu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m/>
    <m/>
    <m/>
    <e v="#NUM!"/>
    <e v="#NUM!"/>
    <x v="1"/>
    <x v="22"/>
  </r>
  <r>
    <n v="1105"/>
    <n v="1002631191"/>
    <n v="3"/>
    <x v="0"/>
    <n v="5"/>
    <s v="KUPANG"/>
    <s v="WAINGAPU"/>
    <s v="WGP"/>
    <s v="REG"/>
    <s v="AO"/>
    <s v="NEW SALES"/>
    <s v="1P INET"/>
    <s v="8 | OSS - PONR"/>
    <s v="RBS-Regional 3"/>
    <d v="2026-10-10T17:50:35"/>
    <d v="2026-10-14T12:49:36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ACT_COM"/>
    <s v="X"/>
    <s v="NO ADDON"/>
    <m/>
    <s v="PONR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m/>
    <m/>
    <m/>
    <e v="#NUM!"/>
    <e v="#NUM!"/>
    <x v="1"/>
    <x v="22"/>
  </r>
  <r>
    <n v="1106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23"/>
  </r>
  <r>
    <n v="1107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  <x v="23"/>
  </r>
  <r>
    <n v="1108"/>
    <n v="1002631918"/>
    <n v="3"/>
    <x v="5"/>
    <n v="5"/>
    <s v="JEMBER"/>
    <s v="BANYUWANGI"/>
    <s v="BCK"/>
    <s v="REG"/>
    <s v="AO"/>
    <s v="NEW SALES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0"/>
    <x v="23"/>
  </r>
  <r>
    <n v="1109"/>
    <n v="1002624398"/>
    <n v="3"/>
    <x v="5"/>
    <n v="5"/>
    <s v="JEMBER"/>
    <s v="BANYUWANGI"/>
    <s v="BCK"/>
    <s v="REG"/>
    <s v="AO"/>
    <s v="NEW SALES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  <x v="23"/>
  </r>
  <r>
    <n v="1110"/>
    <n v="1002627649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23"/>
  </r>
  <r>
    <n v="1111"/>
    <n v="1002627653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23"/>
  </r>
  <r>
    <n v="1112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0"/>
    <x v="23"/>
  </r>
  <r>
    <n v="1113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  <x v="23"/>
  </r>
  <r>
    <n v="1114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0"/>
    <x v="23"/>
  </r>
  <r>
    <n v="1115"/>
    <n v="1002632780"/>
    <n v="3"/>
    <x v="5"/>
    <n v="5"/>
    <s v="JEMBER"/>
    <s v="BANYUWANGI"/>
    <s v="KBR"/>
    <s v="REG"/>
    <s v="AO"/>
    <s v="NEW SALES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0"/>
    <x v="23"/>
  </r>
  <r>
    <n v="1116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0"/>
    <x v="23"/>
  </r>
  <r>
    <n v="1117"/>
    <n v="1002632380"/>
    <n v="3"/>
    <x v="5"/>
    <n v="5"/>
    <s v="JEMBER"/>
    <s v="BANYUWANGI"/>
    <s v="RGJ"/>
    <s v="REG"/>
    <s v="AO"/>
    <s v="NEW SALES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0"/>
    <x v="23"/>
  </r>
  <r>
    <n v="1118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0"/>
    <x v="23"/>
  </r>
  <r>
    <n v="1119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0"/>
    <x v="24"/>
  </r>
  <r>
    <n v="1120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0"/>
    <x v="24"/>
  </r>
  <r>
    <n v="1121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0"/>
    <x v="24"/>
  </r>
  <r>
    <n v="1122"/>
    <n v="1002631897"/>
    <n v="3"/>
    <x v="5"/>
    <n v="5"/>
    <s v="JEMBER"/>
    <s v="BONDOWOSO"/>
    <s v="BOW"/>
    <s v="REG"/>
    <s v="AO"/>
    <s v="NEW SALES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0"/>
    <x v="24"/>
  </r>
  <r>
    <n v="1123"/>
    <n v="1002634041"/>
    <n v="3"/>
    <x v="5"/>
    <n v="5"/>
    <s v="JEMBER"/>
    <s v="BONDOWOSO"/>
    <s v="BOW"/>
    <s v="REG"/>
    <s v="AO"/>
    <s v="NEW SALES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0"/>
    <x v="24"/>
  </r>
  <r>
    <n v="1124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0"/>
    <x v="24"/>
  </r>
  <r>
    <n v="1125"/>
    <n v="1002633655"/>
    <n v="3"/>
    <x v="5"/>
    <n v="5"/>
    <s v="JEMBER"/>
    <s v="BONDOWOSO"/>
    <s v="PRJ"/>
    <s v="REG"/>
    <s v="AO"/>
    <s v="NEW SALES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  <x v="24"/>
  </r>
  <r>
    <n v="1126"/>
    <n v="1002634812"/>
    <n v="3"/>
    <x v="5"/>
    <n v="5"/>
    <s v="JEMBER"/>
    <s v="BONDOWOSO"/>
    <s v="PRJ"/>
    <s v="REG"/>
    <s v="AO"/>
    <s v="NEW SALES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0"/>
    <x v="24"/>
  </r>
  <r>
    <n v="1127"/>
    <n v="1002635331"/>
    <n v="3"/>
    <x v="5"/>
    <n v="5"/>
    <s v="JEMBER"/>
    <s v="BONDOWOSO"/>
    <s v="PRJ"/>
    <s v="REG"/>
    <s v="AO"/>
    <s v="NEW SALES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0"/>
    <x v="24"/>
  </r>
  <r>
    <n v="1128"/>
    <n v="1002634492"/>
    <n v="3"/>
    <x v="5"/>
    <n v="5"/>
    <s v="JEMBER"/>
    <s v="BONDOWOSO"/>
    <s v="SKS"/>
    <s v="REG"/>
    <s v="AO"/>
    <s v="NEW SALES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  <x v="24"/>
  </r>
  <r>
    <n v="1129"/>
    <n v="1002635151"/>
    <n v="3"/>
    <x v="5"/>
    <n v="5"/>
    <s v="JEMBER"/>
    <s v="BONDOWOSO"/>
    <s v="SKS"/>
    <s v="REG"/>
    <s v="AO"/>
    <s v="NEW SALES"/>
    <s v="1P INET"/>
    <s v="7 | OSS - PROVISIONING ISSUED"/>
    <s v="RBS-Regional 3"/>
    <d v="2026-10-13T14:04:41"/>
    <d v="2026-10-14T11:29:13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m/>
    <s v="PI"/>
    <s v="BONDOWOSO"/>
    <s v="NETMONK"/>
    <m/>
    <s v="Provisioning Issu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  <x v="24"/>
  </r>
  <r>
    <n v="1130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0"/>
    <x v="23"/>
  </r>
  <r>
    <n v="1131"/>
    <n v="1002631569"/>
    <n v="3"/>
    <x v="5"/>
    <n v="5"/>
    <s v="JEMBER"/>
    <s v="SITUBONDO"/>
    <s v="MLD"/>
    <s v="REG"/>
    <s v="AO"/>
    <s v="NEW SALES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0"/>
    <x v="23"/>
  </r>
  <r>
    <n v="1132"/>
    <n v="1002635414"/>
    <n v="3"/>
    <x v="5"/>
    <n v="5"/>
    <s v="JEMBER"/>
    <s v="SITUBONDO"/>
    <s v="SIT"/>
    <s v="REG"/>
    <s v="AO"/>
    <s v="NEW SALES"/>
    <s v="1P INET"/>
    <s v="MIE - SEND SURVEY"/>
    <s v="RBS-Regional 3"/>
    <d v="2026-10-13T15:23:39"/>
    <d v="2026-10-13T15:26:06"/>
    <n v="69409535"/>
    <m/>
    <n v="152506219302"/>
    <s v="PT. Bangkit Lakuliner Indonesia Situbondo Jawa Timur"/>
    <s v="ODP-SIT-FL/24 FL/D02/24.01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SURVEY_NEW_MANJA"/>
    <s v="SITUBONDO"/>
    <s v="NO ADDON"/>
    <m/>
    <s v="MIE - SEND SURVEY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m/>
    <m/>
    <m/>
    <e v="#NUM!"/>
    <e v="#NUM!"/>
    <x v="1"/>
    <x v="23"/>
  </r>
  <r>
    <n v="1133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0"/>
    <x v="24"/>
  </r>
  <r>
    <n v="1134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0"/>
    <x v="24"/>
  </r>
  <r>
    <n v="1135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0"/>
    <x v="24"/>
  </r>
  <r>
    <n v="1136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  <x v="24"/>
  </r>
  <r>
    <n v="1137"/>
    <n v="1002633533"/>
    <n v="3"/>
    <x v="5"/>
    <n v="5"/>
    <s v="JEMBER"/>
    <s v="JEMBER"/>
    <s v="JER"/>
    <s v="REG"/>
    <s v="AO"/>
    <s v="NEW SALES"/>
    <m/>
    <s v="MIE - SEND SURVEY"/>
    <s v="RBS-Regional 2"/>
    <d v="2026-10-12T16:08:54"/>
    <d v="2026-10-13T09:22:01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SURVEY_NEW_MANJA"/>
    <s v="JEMBER"/>
    <s v="NO ADDON"/>
    <m/>
    <s v="MIE - SEND SURVEY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m/>
    <m/>
    <m/>
    <e v="#NUM!"/>
    <e v="#NUM!"/>
    <x v="1"/>
    <x v="24"/>
  </r>
  <r>
    <n v="1138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0"/>
    <x v="24"/>
  </r>
  <r>
    <n v="1139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  <x v="24"/>
  </r>
  <r>
    <n v="1140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0"/>
    <x v="25"/>
  </r>
  <r>
    <n v="1141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0"/>
    <x v="25"/>
  </r>
  <r>
    <n v="1142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  <x v="25"/>
  </r>
  <r>
    <n v="1143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0"/>
    <x v="25"/>
  </r>
  <r>
    <n v="1144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0"/>
    <x v="25"/>
  </r>
  <r>
    <n v="1145"/>
    <n v="1002633401"/>
    <n v="3"/>
    <x v="5"/>
    <n v="5"/>
    <s v="PASURUAN"/>
    <s v="LUMAJANG"/>
    <s v="PII"/>
    <s v="REG"/>
    <s v="AO"/>
    <s v="NEW SALES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1"/>
    <x v="25"/>
  </r>
  <r>
    <n v="1146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0"/>
    <x v="25"/>
  </r>
  <r>
    <n v="1147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0"/>
    <x v="25"/>
  </r>
  <r>
    <n v="1148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0"/>
    <x v="25"/>
  </r>
  <r>
    <n v="1149"/>
    <n v="1002634556"/>
    <n v="3"/>
    <x v="5"/>
    <n v="5"/>
    <s v="PASURUAN"/>
    <s v="PROBOLINGGO"/>
    <s v="KRZ"/>
    <s v="REG"/>
    <s v="AO"/>
    <s v="NEW SALES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0"/>
    <x v="25"/>
  </r>
  <r>
    <n v="1150"/>
    <n v="1002635433"/>
    <n v="3"/>
    <x v="5"/>
    <n v="5"/>
    <s v="PASURUAN"/>
    <s v="PROBOLINGGO"/>
    <s v="KRZ"/>
    <s v="REG"/>
    <s v="AO"/>
    <s v="NEW SALES"/>
    <m/>
    <s v="MIA - INVALID SURVEY"/>
    <s v="RBS-Regional 3"/>
    <d v="2026-10-13T15:30:04"/>
    <d v="2026-10-13T17:24:23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SURVEY_NEW_MANJA"/>
    <s v="KRAKSAAN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m/>
    <m/>
    <m/>
    <e v="#NUM!"/>
    <e v="#NUM!"/>
    <x v="1"/>
    <x v="25"/>
  </r>
  <r>
    <n v="1151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0"/>
    <x v="25"/>
  </r>
  <r>
    <n v="1152"/>
    <n v="1002632327"/>
    <n v="3"/>
    <x v="5"/>
    <n v="5"/>
    <s v="PASURUAN"/>
    <s v="PROBOLINGGO"/>
    <s v="PBL"/>
    <s v="REG"/>
    <s v="AO"/>
    <s v="NEW SALES"/>
    <s v="1P INET"/>
    <s v="OSS - FALLOUT"/>
    <s v="RBS-Regional 3"/>
    <d v="2026-10-12T10:19:35"/>
    <d v="2026-10-13T09:17:40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FO_WFM"/>
    <s v="PROBOLINGGO"/>
    <s v="NO ADDON"/>
    <m/>
    <s v="Provisioning Failed|WFM|INF009792008|PP_-7.7527417,113.17795170000001_pelanggan manja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1"/>
    <x v="25"/>
  </r>
  <r>
    <n v="1153"/>
    <n v="1002635361"/>
    <n v="3"/>
    <x v="5"/>
    <n v="5"/>
    <s v="PASURUAN"/>
    <s v="PROBOLINGGO"/>
    <s v="PBL"/>
    <s v="REG"/>
    <s v="AO"/>
    <s v="NEW SALES"/>
    <s v="1P INET"/>
    <s v="8 | OSS - PONR"/>
    <s v="RBS-Regional 3"/>
    <d v="2026-10-13T15:08:40"/>
    <d v="2026-10-14T10:30:31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ACT_COM"/>
    <s v="PROBOLINGGO"/>
    <s v="NO ADDON"/>
    <m/>
    <s v="PONR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m/>
    <m/>
    <m/>
    <e v="#NUM!"/>
    <e v="#NUM!"/>
    <x v="1"/>
    <x v="25"/>
  </r>
  <r>
    <n v="1154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0"/>
    <x v="26"/>
  </r>
  <r>
    <n v="1155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0"/>
    <x v="26"/>
  </r>
  <r>
    <n v="1156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1157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0"/>
    <x v="26"/>
  </r>
  <r>
    <n v="1158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0"/>
    <x v="26"/>
  </r>
  <r>
    <n v="1159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0"/>
    <x v="26"/>
  </r>
  <r>
    <n v="1160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0"/>
    <x v="26"/>
  </r>
  <r>
    <n v="1161"/>
    <n v="1002632012"/>
    <n v="3"/>
    <x v="0"/>
    <n v="5"/>
    <s v="KUPANG"/>
    <s v="ENDE"/>
    <s v="END"/>
    <s v="REG"/>
    <s v="AO"/>
    <s v="NEW SALES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  <x v="26"/>
  </r>
  <r>
    <n v="1162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0"/>
    <x v="26"/>
  </r>
  <r>
    <n v="1163"/>
    <n v="1002630904"/>
    <n v="3"/>
    <x v="0"/>
    <n v="5"/>
    <s v="KUPANG"/>
    <s v="ENDE"/>
    <s v="WWR"/>
    <s v="REG"/>
    <s v="AO"/>
    <s v="NEW SALES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  <x v="26"/>
  </r>
  <r>
    <n v="1164"/>
    <n v="1002628166"/>
    <n v="3"/>
    <x v="0"/>
    <n v="5"/>
    <s v="KUPANG"/>
    <s v="ENDE"/>
    <s v="WWR"/>
    <s v="REG"/>
    <s v="AO"/>
    <s v="NEW SALES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1"/>
    <x v="26"/>
  </r>
  <r>
    <n v="1165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1166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1167"/>
    <n v="1002633791"/>
    <n v="3"/>
    <x v="0"/>
    <n v="5"/>
    <s v="KUPANG"/>
    <s v="MAUMERE"/>
    <s v="LRT"/>
    <s v="REG"/>
    <s v="AO"/>
    <s v="NEW SALES"/>
    <s v="1P INET"/>
    <s v="7 | OSS - PROVISIONING ISSUED"/>
    <s v="RBS-Regional 3"/>
    <d v="2026-10-12T18:10:35"/>
    <d v="2026-10-14T08:05:3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m/>
    <s v="PI"/>
    <s v="X"/>
    <s v="NO ADDON"/>
    <m/>
    <s v="Provisioning Issued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1"/>
    <x v="27"/>
  </r>
  <r>
    <n v="1168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1"/>
    <x v="27"/>
  </r>
  <r>
    <n v="1169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0"/>
    <x v="27"/>
  </r>
  <r>
    <n v="1170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1171"/>
    <n v="1002621495"/>
    <n v="3"/>
    <x v="0"/>
    <n v="5"/>
    <s v="KUPANG"/>
    <s v="MAUMERE"/>
    <s v="MMR"/>
    <s v="REG"/>
    <s v="AO"/>
    <s v="NEW SALES"/>
    <s v="1P INET"/>
    <s v="8 | OSS - PONR"/>
    <s v="RBS-Regional 3"/>
    <d v="2026-10-04T17:07:41"/>
    <d v="2026-10-12T10:12:10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ACT_COM"/>
    <s v="X"/>
    <s v="NETMONK"/>
    <m/>
    <s v="PONR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1"/>
    <x v="27"/>
  </r>
  <r>
    <n v="1172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1173"/>
    <n v="1002630893"/>
    <n v="3"/>
    <x v="0"/>
    <n v="5"/>
    <s v="KUPANG"/>
    <s v="LABOAN BAJO"/>
    <s v="LBO"/>
    <s v="REG"/>
    <s v="AO"/>
    <s v="NEW SALES"/>
    <s v="1P INET"/>
    <s v="8 | OSS - PONR"/>
    <s v="RBS-Regional 3"/>
    <d v="2026-10-10T13:04:39"/>
    <d v="2026-10-13T10:36:00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ACT_COM"/>
    <s v="LABUAN BAJO"/>
    <s v="NO ADDON"/>
    <m/>
    <s v="PONR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  <x v="28"/>
  </r>
  <r>
    <n v="1174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0"/>
    <x v="28"/>
  </r>
  <r>
    <n v="1175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0"/>
    <x v="28"/>
  </r>
  <r>
    <n v="1176"/>
    <n v="1002632360"/>
    <n v="3"/>
    <x v="0"/>
    <n v="5"/>
    <s v="KUPANG"/>
    <s v="LABOAN BAJO"/>
    <s v="RTE"/>
    <s v="REG"/>
    <s v="AO"/>
    <s v="NEW SALES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0"/>
    <x v="28"/>
  </r>
  <r>
    <n v="1177"/>
    <n v="1002632132"/>
    <n v="3"/>
    <x v="0"/>
    <n v="5"/>
    <s v="KUPANG"/>
    <s v="LABOAN BAJO"/>
    <s v="RTE"/>
    <s v="REG"/>
    <s v="AO"/>
    <s v="NEW SALES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0"/>
    <x v="28"/>
  </r>
  <r>
    <n v="1178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1"/>
    <x v="28"/>
  </r>
  <r>
    <n v="1179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1"/>
    <x v="28"/>
  </r>
  <r>
    <n v="1180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0"/>
    <x v="26"/>
  </r>
  <r>
    <n v="1181"/>
    <n v="1002635047"/>
    <n v="3"/>
    <x v="0"/>
    <n v="5"/>
    <s v="KUPANG"/>
    <s v="ENDE"/>
    <s v="BJW"/>
    <s v="REG"/>
    <s v="AO"/>
    <s v="NEW SALES"/>
    <s v="1P INET"/>
    <s v="7 | OSS - PROVISIONING ISSUED"/>
    <s v="RBS-Regional 3"/>
    <d v="2026-10-13T13:37:41"/>
    <d v="2026-10-14T11:23:33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I"/>
    <s v="BAJAWA"/>
    <s v="NETMONK"/>
    <m/>
    <s v="Provisioning Issu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m/>
    <m/>
    <m/>
    <e v="#NUM!"/>
    <e v="#NUM!"/>
    <x v="1"/>
    <x v="26"/>
  </r>
  <r>
    <n v="1182"/>
    <n v="1002628407"/>
    <n v="3"/>
    <x v="0"/>
    <n v="5"/>
    <s v="KUPANG"/>
    <s v="ENDE"/>
    <s v="BJW"/>
    <s v="REG"/>
    <s v="AO"/>
    <s v="NEW SALES"/>
    <s v="1P INET"/>
    <s v="8 | OSS - PONR"/>
    <s v="RBS-Regional 3"/>
    <d v="2026-10-08T16:49:35"/>
    <d v="2026-10-14T08:22:28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ACT_COM"/>
    <s v="BAJAWA"/>
    <s v="NO ADDON"/>
    <m/>
    <s v="PONR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m/>
    <m/>
    <m/>
    <e v="#NUM!"/>
    <e v="#NUM!"/>
    <x v="1"/>
    <x v="26"/>
  </r>
  <r>
    <n v="1183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0"/>
    <x v="29"/>
  </r>
  <r>
    <n v="1184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0"/>
    <x v="29"/>
  </r>
  <r>
    <n v="1185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29"/>
  </r>
  <r>
    <n v="1186"/>
    <n v="1002623759"/>
    <n v="3"/>
    <x v="7"/>
    <n v="5"/>
    <s v="SINGARJA"/>
    <s v="SINGARAJA"/>
    <s v="SRR"/>
    <s v="REG"/>
    <s v="AO"/>
    <s v="NEW SALES"/>
    <m/>
    <s v="7 | OSS - PROVISIONING ISSUED"/>
    <s v="RBS-Regional 3"/>
    <d v="2026-10-06T10:14:43"/>
    <d v="2026-10-09T15:24:54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1"/>
    <x v="29"/>
  </r>
  <r>
    <n v="1187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0"/>
    <x v="29"/>
  </r>
  <r>
    <n v="1188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0"/>
    <x v="30"/>
  </r>
  <r>
    <n v="1189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0"/>
    <x v="31"/>
  </r>
  <r>
    <n v="1190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0"/>
    <x v="31"/>
  </r>
  <r>
    <n v="1191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0"/>
    <x v="31"/>
  </r>
  <r>
    <n v="1192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0"/>
    <x v="31"/>
  </r>
  <r>
    <n v="1193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0"/>
    <x v="31"/>
  </r>
  <r>
    <n v="1194"/>
    <n v="1002628743"/>
    <n v="3"/>
    <x v="7"/>
    <n v="5"/>
    <s v="SINGARJA"/>
    <s v="TABANAN"/>
    <s v="BTR"/>
    <s v="REG"/>
    <s v="AO"/>
    <s v="NEW SALES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0"/>
    <x v="31"/>
  </r>
  <r>
    <n v="1195"/>
    <n v="1002628757"/>
    <n v="3"/>
    <x v="7"/>
    <n v="5"/>
    <s v="SINGARJA"/>
    <s v="TABANAN"/>
    <s v="BTR"/>
    <s v="REG"/>
    <s v="AO"/>
    <s v="NEW SALES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  <x v="31"/>
  </r>
  <r>
    <n v="1196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1"/>
    <x v="31"/>
  </r>
  <r>
    <n v="1197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0"/>
    <x v="31"/>
  </r>
  <r>
    <n v="1198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0"/>
    <x v="31"/>
  </r>
  <r>
    <n v="1199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0"/>
    <x v="31"/>
  </r>
  <r>
    <n v="1200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0"/>
    <x v="31"/>
  </r>
  <r>
    <n v="1201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0"/>
    <x v="31"/>
  </r>
  <r>
    <n v="1202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0"/>
    <x v="31"/>
  </r>
  <r>
    <n v="1203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0"/>
    <x v="31"/>
  </r>
  <r>
    <n v="1204"/>
    <n v="1002626101"/>
    <n v="3"/>
    <x v="7"/>
    <n v="5"/>
    <s v="SINGARJA"/>
    <s v="TABANAN"/>
    <s v="TBN"/>
    <s v="REG"/>
    <s v="AO"/>
    <s v="NEW SALES"/>
    <m/>
    <s v="7 | OSS - PROVISIONING ISSUED"/>
    <s v="RBS-Regional 3"/>
    <d v="2026-10-07T13:22:16"/>
    <d v="2026-10-12T08:41:17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m/>
    <s v="PI"/>
    <s v="TABANAN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1"/>
    <x v="31"/>
  </r>
  <r>
    <n v="1205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1"/>
    <x v="31"/>
  </r>
  <r>
    <n v="1206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1"/>
    <x v="31"/>
  </r>
  <r>
    <n v="1207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08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09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10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11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12"/>
    <n v="1002623520"/>
    <n v="3"/>
    <x v="7"/>
    <n v="5"/>
    <s v="SINGARJA"/>
    <s v="TABANAN"/>
    <s v="TBN"/>
    <s v="REG"/>
    <s v="AO"/>
    <s v="NEW SALES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13"/>
    <n v="1002623524"/>
    <n v="3"/>
    <x v="7"/>
    <n v="5"/>
    <s v="SINGARJA"/>
    <s v="TABANAN"/>
    <s v="TBN"/>
    <s v="REG"/>
    <s v="AO"/>
    <s v="NEW SALES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14"/>
    <n v="1002623506"/>
    <n v="3"/>
    <x v="7"/>
    <n v="5"/>
    <s v="SINGARJA"/>
    <s v="TABANAN"/>
    <s v="TBN"/>
    <s v="REG"/>
    <s v="AO"/>
    <s v="NEW SALES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15"/>
    <n v="1002623518"/>
    <n v="3"/>
    <x v="7"/>
    <n v="5"/>
    <s v="SINGARJA"/>
    <s v="TABANAN"/>
    <s v="TBN"/>
    <s v="REG"/>
    <s v="AO"/>
    <s v="NEW SALES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  <x v="31"/>
  </r>
  <r>
    <n v="1216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1"/>
    <x v="31"/>
  </r>
  <r>
    <n v="1217"/>
    <n v="1002632857"/>
    <n v="3"/>
    <x v="7"/>
    <n v="5"/>
    <s v="SINGARJA"/>
    <s v="TABANAN"/>
    <s v="TBN"/>
    <s v="REG"/>
    <s v="AO"/>
    <s v="NEW SALES"/>
    <m/>
    <s v="REVOKE ORDER"/>
    <s v="RBS-Regional 3"/>
    <d v="2026-10-12T13:11:11"/>
    <d v="2026-10-14T12:40:17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Order direvoke oleh CHRISTOPHORUS DRYANTORO remark : revoke ke ODP-TBN-FDF/17 response : transactionID : SC1002632857| Accoun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1"/>
    <x v="31"/>
  </r>
  <r>
    <n v="1218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1"/>
    <x v="31"/>
  </r>
  <r>
    <n v="1219"/>
    <n v="1002622743"/>
    <n v="3"/>
    <x v="7"/>
    <n v="5"/>
    <s v="SINGARJA"/>
    <s v="TABANAN"/>
    <s v="TBN"/>
    <s v="REG"/>
    <s v="AO"/>
    <s v="NEW SALES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20"/>
    <n v="1002623512"/>
    <n v="3"/>
    <x v="7"/>
    <n v="5"/>
    <s v="SINGARJA"/>
    <s v="TABANAN"/>
    <s v="TBN"/>
    <s v="REG"/>
    <s v="AO"/>
    <s v="NEW SALES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1"/>
    <x v="31"/>
  </r>
  <r>
    <n v="1221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1"/>
    <x v="31"/>
  </r>
  <r>
    <n v="1222"/>
    <n v="1002629508"/>
    <n v="3"/>
    <x v="7"/>
    <n v="5"/>
    <s v="SINGARJA"/>
    <s v="TABANAN"/>
    <s v="TBN"/>
    <s v="REG"/>
    <s v="AO"/>
    <s v="NEW SALES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1"/>
    <x v="31"/>
  </r>
  <r>
    <n v="1223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  <x v="31"/>
  </r>
  <r>
    <n v="1224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25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26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27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28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29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30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31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32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33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1"/>
  </r>
  <r>
    <n v="1234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0"/>
    <x v="32"/>
  </r>
  <r>
    <n v="1235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1"/>
    <x v="32"/>
  </r>
  <r>
    <n v="1236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0"/>
    <x v="32"/>
  </r>
  <r>
    <n v="1237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0"/>
    <x v="32"/>
  </r>
  <r>
    <n v="1238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0"/>
    <x v="32"/>
  </r>
  <r>
    <n v="1239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1"/>
    <x v="32"/>
  </r>
  <r>
    <n v="1240"/>
    <n v="1002630105"/>
    <n v="3"/>
    <x v="7"/>
    <n v="5"/>
    <s v="DENPASAR"/>
    <s v="UBUNG"/>
    <s v="UBN"/>
    <s v="REG"/>
    <s v="AO"/>
    <s v="NEW SALES"/>
    <m/>
    <s v="7 | OSS - PROVISIONING ISSUED"/>
    <s v="RBS-Regional 3"/>
    <d v="2026-10-09T15:16:35"/>
    <d v="2026-10-12T15:09:50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m/>
    <s v="PI"/>
    <s v="UBUNG"/>
    <s v="OCA"/>
    <m/>
    <s v="Provisioning Issu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1"/>
    <x v="32"/>
  </r>
  <r>
    <n v="1241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1"/>
    <x v="32"/>
  </r>
  <r>
    <n v="1242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243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244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245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0"/>
    <x v="32"/>
  </r>
  <r>
    <n v="1246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32"/>
  </r>
  <r>
    <n v="1247"/>
    <n v="1002625984"/>
    <n v="3"/>
    <x v="7"/>
    <n v="5"/>
    <s v="DENPASAR"/>
    <s v="UBUNG"/>
    <s v="MMN"/>
    <s v="REG"/>
    <s v="AO"/>
    <s v="NEW SALES"/>
    <s v="1P INET"/>
    <s v="7 | OSS - PROVISIONING ISSUED"/>
    <s v="RBS-Regional 3"/>
    <d v="2026-10-07T12:35:35"/>
    <d v="2026-10-08T11:29:51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PI"/>
    <s v="MONANG MANING"/>
    <s v="NO ADDON"/>
    <m/>
    <s v="Provisioning Issued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1"/>
    <x v="32"/>
  </r>
  <r>
    <n v="1248"/>
    <n v="1002625512"/>
    <n v="3"/>
    <x v="7"/>
    <n v="5"/>
    <s v="DENPASAR"/>
    <s v="UBUNG"/>
    <s v="MMN"/>
    <s v="REG"/>
    <s v="AO"/>
    <s v="NEW SALES"/>
    <s v="1P INET"/>
    <s v="7 | OSS - PROVISIONING ISSUED"/>
    <s v="RBS-Regional 3"/>
    <d v="2026-10-07T09:53:35"/>
    <d v="2026-10-08T08:05:51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I"/>
    <s v="MONANG MANING"/>
    <s v="NO ADDON"/>
    <m/>
    <s v="Provisioning Issu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1"/>
    <x v="32"/>
  </r>
  <r>
    <n v="1249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  <x v="32"/>
  </r>
  <r>
    <n v="1250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0"/>
    <x v="33"/>
  </r>
  <r>
    <n v="1251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0"/>
    <x v="33"/>
  </r>
  <r>
    <n v="1252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0"/>
    <x v="33"/>
  </r>
  <r>
    <n v="1253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0"/>
    <x v="33"/>
  </r>
  <r>
    <n v="1254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0"/>
    <x v="33"/>
  </r>
  <r>
    <n v="1255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1"/>
    <x v="33"/>
  </r>
  <r>
    <n v="1256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  <x v="33"/>
  </r>
  <r>
    <n v="1257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0"/>
    <x v="34"/>
  </r>
  <r>
    <n v="1258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0"/>
    <x v="34"/>
  </r>
  <r>
    <n v="1259"/>
    <n v="1002633167"/>
    <n v="3"/>
    <x v="7"/>
    <n v="5"/>
    <s v="DENPASAR"/>
    <s v="JIMBARAN"/>
    <s v="JBR"/>
    <s v="REG"/>
    <s v="AO"/>
    <s v="NEW SALES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0"/>
    <x v="34"/>
  </r>
  <r>
    <n v="1260"/>
    <n v="1002625250"/>
    <n v="3"/>
    <x v="7"/>
    <n v="5"/>
    <s v="DENPASAR"/>
    <s v="JIMBARAN"/>
    <s v="JBR"/>
    <s v="REG"/>
    <s v="AO"/>
    <s v="NEW SALES"/>
    <s v="1P INET"/>
    <s v="7 | OSS - PROVISIONING ISSUED"/>
    <s v="RBS-Regional 3"/>
    <d v="2026-10-07T07:35:40"/>
    <d v="2026-10-08T14:08:57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m/>
    <s v="PI"/>
    <s v="JIMBARAN NUSA DUA"/>
    <s v="NO ADDON"/>
    <m/>
    <s v="Provisioning Issu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  <x v="34"/>
  </r>
  <r>
    <n v="1261"/>
    <n v="1002626137"/>
    <n v="3"/>
    <x v="7"/>
    <n v="5"/>
    <s v="DENPASAR"/>
    <s v="JIMBARAN"/>
    <s v="JBR"/>
    <s v="REG"/>
    <s v="AO"/>
    <s v="NEW SALES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1"/>
    <x v="34"/>
  </r>
  <r>
    <n v="1262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  <x v="34"/>
  </r>
  <r>
    <n v="1263"/>
    <n v="1002634128"/>
    <n v="3"/>
    <x v="7"/>
    <n v="5"/>
    <s v="DENPASAR"/>
    <s v="JIMBARAN"/>
    <s v="JBR"/>
    <s v="REG"/>
    <s v="AO"/>
    <s v="NEW SALES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1"/>
    <x v="34"/>
  </r>
  <r>
    <n v="1264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1265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0"/>
    <x v="34"/>
  </r>
  <r>
    <n v="1266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1"/>
    <x v="34"/>
  </r>
  <r>
    <n v="1267"/>
    <n v="1002619911"/>
    <n v="3"/>
    <x v="7"/>
    <n v="5"/>
    <s v="DENPASAR"/>
    <s v="JIMBARAN"/>
    <s v="KUT"/>
    <s v="REG"/>
    <s v="AO"/>
    <s v="NEW SALES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1"/>
    <x v="34"/>
  </r>
  <r>
    <n v="1268"/>
    <n v="1002621594"/>
    <n v="3"/>
    <x v="7"/>
    <n v="5"/>
    <s v="DENPASAR"/>
    <s v="JIMBARAN"/>
    <s v="KUT"/>
    <s v="REG"/>
    <s v="AO"/>
    <s v="NEW SALES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1"/>
    <x v="34"/>
  </r>
  <r>
    <n v="1269"/>
    <n v="1002626636"/>
    <n v="3"/>
    <x v="7"/>
    <n v="5"/>
    <s v="DENPASAR"/>
    <s v="JIMBARAN"/>
    <s v="KUT"/>
    <s v="REG"/>
    <s v="AO"/>
    <s v="NEW SALES"/>
    <s v="1P INET"/>
    <s v="7 | OSS - PROVISIONING ISSUED"/>
    <s v="RBS-Regional 3"/>
    <d v="2026-10-07T15:47:41"/>
    <d v="2026-10-09T16:33:29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m/>
    <s v="PI"/>
    <s v="KUTA"/>
    <s v="NO ADDON"/>
    <m/>
    <s v="Provisioning Issu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1"/>
    <x v="34"/>
  </r>
  <r>
    <n v="1270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4"/>
  </r>
  <r>
    <n v="1271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0"/>
    <x v="33"/>
  </r>
  <r>
    <n v="1272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0"/>
    <x v="33"/>
  </r>
  <r>
    <n v="1273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0"/>
    <x v="33"/>
  </r>
  <r>
    <n v="1274"/>
    <n v="1002629952"/>
    <n v="3"/>
    <x v="7"/>
    <n v="5"/>
    <s v="DENPASAR"/>
    <s v="SANUR"/>
    <s v="KLM"/>
    <s v="REG"/>
    <s v="AO"/>
    <s v="NEW SALES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0"/>
    <x v="33"/>
  </r>
  <r>
    <n v="1275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0"/>
    <x v="29"/>
  </r>
  <r>
    <n v="1276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0"/>
    <x v="29"/>
  </r>
  <r>
    <n v="1277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1278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0"/>
    <x v="35"/>
  </r>
  <r>
    <n v="1279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1280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0"/>
    <x v="35"/>
  </r>
  <r>
    <n v="1281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0"/>
    <x v="35"/>
  </r>
  <r>
    <n v="1282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1283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0"/>
    <x v="35"/>
  </r>
  <r>
    <n v="1284"/>
    <n v="1002631844"/>
    <n v="3"/>
    <x v="7"/>
    <n v="5"/>
    <s v="SINGARJA"/>
    <s v="GIANYAR"/>
    <s v="GIN"/>
    <s v="REG"/>
    <s v="AO"/>
    <s v="NEW SALES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0"/>
    <x v="35"/>
  </r>
  <r>
    <n v="1285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1"/>
    <x v="35"/>
  </r>
  <r>
    <n v="1286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1"/>
    <x v="35"/>
  </r>
  <r>
    <n v="1287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1"/>
    <x v="35"/>
  </r>
  <r>
    <n v="1288"/>
    <n v="1002634828"/>
    <n v="3"/>
    <x v="7"/>
    <n v="5"/>
    <s v="DENPASAR"/>
    <s v="SANUR"/>
    <s v="SWI"/>
    <s v="REG"/>
    <s v="AO"/>
    <s v="NEW SALES"/>
    <s v="1P INET"/>
    <s v="MIE - SEND SURVEY"/>
    <s v="RBS-Regional 3"/>
    <d v="2026-10-13T12:05:40"/>
    <d v="2026-10-13T12:08:0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SURVEY_NEW_MANJA"/>
    <s v="TOHPATI SUKAWATI"/>
    <s v="NO ADDON"/>
    <m/>
    <s v="MIE - SEND SURVEY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m/>
    <m/>
    <m/>
    <e v="#NUM!"/>
    <e v="#NUM!"/>
    <x v="1"/>
    <x v="33"/>
  </r>
  <r>
    <n v="1289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0"/>
    <x v="35"/>
  </r>
  <r>
    <n v="1290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0"/>
    <x v="36"/>
  </r>
  <r>
    <n v="1291"/>
    <n v="1002632361"/>
    <n v="3"/>
    <x v="7"/>
    <n v="5"/>
    <s v="SINGARJA"/>
    <s v="KLUNGKUNG"/>
    <s v="APR"/>
    <s v="REG"/>
    <s v="AO"/>
    <s v="NEW SALES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0"/>
    <x v="36"/>
  </r>
  <r>
    <n v="1292"/>
    <n v="1002633966"/>
    <n v="3"/>
    <x v="7"/>
    <n v="5"/>
    <s v="SINGARJA"/>
    <s v="KLUNGKUNG"/>
    <s v="APR"/>
    <s v="REG"/>
    <s v="AO"/>
    <s v="NEW SALES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1"/>
    <x v="36"/>
  </r>
  <r>
    <n v="1293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0"/>
    <x v="36"/>
  </r>
  <r>
    <n v="1294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1"/>
    <x v="36"/>
  </r>
  <r>
    <n v="1295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  <x v="36"/>
  </r>
  <r>
    <n v="1296"/>
    <n v="1002633139"/>
    <n v="3"/>
    <x v="7"/>
    <n v="5"/>
    <s v="SINGARJA"/>
    <s v="KLUNGKUNG"/>
    <s v="SMA"/>
    <s v="REG"/>
    <s v="AO"/>
    <s v="NEW SALES"/>
    <m/>
    <s v="7 | OSS - PROVISIONING ISSUED"/>
    <s v="RBS-Regional 3"/>
    <d v="2026-10-12T14:26:22"/>
    <d v="2026-10-13T15:19:32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1"/>
    <x v="36"/>
  </r>
  <r>
    <n v="1297"/>
    <n v="1002635252"/>
    <n v="3"/>
    <x v="7"/>
    <n v="5"/>
    <s v="SINGARJA"/>
    <s v="KLUNGKUNG"/>
    <s v="SMA"/>
    <s v="REG"/>
    <s v="AO"/>
    <s v="NEW SALES"/>
    <m/>
    <s v="MIE - SEND SURVEY"/>
    <s v="RBS-Regional 3"/>
    <d v="2026-10-13T14:34:56"/>
    <d v="2026-10-13T15:24:08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m/>
    <m/>
    <m/>
    <e v="#NUM!"/>
    <e v="#NUM!"/>
    <x v="1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1"/>
        <item x="22"/>
        <item x="11"/>
        <item x="28"/>
        <item m="1" x="55"/>
        <item m="1" x="39"/>
        <item x="30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78" t="s">
        <v>0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2:34"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</row>
    <row r="3" spans="2:34" ht="14.5" customHeight="1"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</row>
    <row r="4" spans="2:34">
      <c r="B4" s="178"/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</row>
    <row r="6" spans="2:34">
      <c r="B6" s="160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60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60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60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6" t="str">
        <f ca="1">"PROVISIONING INDIBIZ TR3 JBN HARIAN "&amp;TEXT(TODAY(),"YYYY-MM-DD ")&amp;TEXT(NOW(),"HH:MM")&amp;" WIB"</f>
        <v>PROVISIONING INDIBIZ TR3 JBN HARIAN 2026-10-14 14:26 WIB</v>
      </c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44" t="s">
        <v>66</v>
      </c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6" t="s">
        <v>1</v>
      </c>
      <c r="C23" s="167" t="s">
        <v>3</v>
      </c>
      <c r="D23" s="167" t="s">
        <v>67</v>
      </c>
      <c r="E23" s="174" t="s">
        <v>7</v>
      </c>
      <c r="F23" s="159" t="s">
        <v>8</v>
      </c>
      <c r="G23" s="159" t="s">
        <v>9</v>
      </c>
      <c r="H23" s="170" t="s">
        <v>10</v>
      </c>
      <c r="I23" s="171"/>
      <c r="J23" s="171"/>
      <c r="K23" s="172"/>
      <c r="L23" s="159" t="s">
        <v>68</v>
      </c>
      <c r="M23" s="173" t="s">
        <v>11</v>
      </c>
      <c r="N23" s="174" t="s">
        <v>12</v>
      </c>
      <c r="O23" s="174"/>
      <c r="P23" s="174" t="s">
        <v>13</v>
      </c>
      <c r="Q23" s="174" t="s">
        <v>14</v>
      </c>
    </row>
    <row r="24" spans="2:34" ht="15.65" customHeight="1">
      <c r="B24" s="166"/>
      <c r="C24" s="167"/>
      <c r="D24" s="167"/>
      <c r="E24" s="174"/>
      <c r="F24" s="159"/>
      <c r="G24" s="159"/>
      <c r="H24" s="159" t="s">
        <v>2</v>
      </c>
      <c r="I24" s="159" t="s">
        <v>18</v>
      </c>
      <c r="J24" s="159" t="s">
        <v>20</v>
      </c>
      <c r="K24" s="159" t="s">
        <v>22</v>
      </c>
      <c r="L24" s="159"/>
      <c r="M24" s="173"/>
      <c r="N24" s="174"/>
      <c r="O24" s="174"/>
      <c r="P24" s="174"/>
      <c r="Q24" s="174"/>
    </row>
    <row r="25" spans="2:34" ht="14.5" customHeight="1">
      <c r="B25" s="166"/>
      <c r="C25" s="167"/>
      <c r="D25" s="167"/>
      <c r="E25" s="174"/>
      <c r="F25" s="159"/>
      <c r="G25" s="159"/>
      <c r="H25" s="159"/>
      <c r="I25" s="159"/>
      <c r="J25" s="159"/>
      <c r="K25" s="159"/>
      <c r="L25" s="159"/>
      <c r="M25" s="173"/>
      <c r="N25" s="174"/>
      <c r="O25" s="174"/>
      <c r="P25" s="174"/>
      <c r="Q25" s="174"/>
    </row>
    <row r="26" spans="2:34" ht="29.15" customHeight="1">
      <c r="B26" s="166"/>
      <c r="C26" s="167"/>
      <c r="D26" s="167"/>
      <c r="E26" s="174"/>
      <c r="F26" s="159"/>
      <c r="G26" s="159"/>
      <c r="H26" s="159"/>
      <c r="I26" s="159"/>
      <c r="J26" s="159"/>
      <c r="K26" s="159"/>
      <c r="L26" s="159"/>
      <c r="M26" s="173"/>
      <c r="N26" s="43" t="s">
        <v>30</v>
      </c>
      <c r="O26" s="43" t="s">
        <v>69</v>
      </c>
      <c r="P26" s="174"/>
      <c r="Q26" s="174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75" t="s">
        <v>72</v>
      </c>
      <c r="D34" s="176"/>
    </row>
    <row r="35" spans="2:18" ht="15.5">
      <c r="B35" s="48"/>
      <c r="C35" s="177" t="s">
        <v>73</v>
      </c>
      <c r="D35" s="177"/>
    </row>
    <row r="36" spans="2:18">
      <c r="B36" s="49"/>
      <c r="C36" s="177" t="s">
        <v>74</v>
      </c>
      <c r="D36" s="177"/>
    </row>
    <row r="37" spans="2:18">
      <c r="B37" s="50"/>
      <c r="C37" s="177" t="s">
        <v>75</v>
      </c>
      <c r="D37" s="177"/>
    </row>
    <row r="38" spans="2:18">
      <c r="B38" s="51"/>
      <c r="C38" s="168" t="s">
        <v>76</v>
      </c>
      <c r="D38" s="169"/>
    </row>
    <row r="39" spans="2:18">
      <c r="C39" s="1"/>
      <c r="D39" s="1"/>
    </row>
    <row r="40" spans="2:18" ht="18.5">
      <c r="B40" s="106" t="str">
        <f ca="1">"PROVISIONING INDIBIZ TR3 JBN BY TELDA MTD "&amp;TEXT(TODAY(),"YYYY-MM-DD ")&amp;TEXT(NOW(),"HH:MM")&amp;" WIB"</f>
        <v>PROVISIONING INDIBIZ TR3 JBN BY TELDA MTD 2026-10-14 14:26 WIB</v>
      </c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</row>
    <row r="41" spans="2:18" ht="15.5">
      <c r="B41" s="144" t="s">
        <v>77</v>
      </c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</row>
    <row r="43" spans="2:18" ht="15.65" customHeight="1">
      <c r="B43" s="166" t="s">
        <v>1</v>
      </c>
      <c r="C43" s="166" t="s">
        <v>78</v>
      </c>
      <c r="D43" s="167" t="s">
        <v>3</v>
      </c>
      <c r="E43" s="167" t="s">
        <v>67</v>
      </c>
      <c r="F43" s="174" t="s">
        <v>7</v>
      </c>
      <c r="G43" s="159" t="s">
        <v>8</v>
      </c>
      <c r="H43" s="159" t="s">
        <v>9</v>
      </c>
      <c r="I43" s="170" t="s">
        <v>10</v>
      </c>
      <c r="J43" s="171"/>
      <c r="K43" s="171"/>
      <c r="L43" s="172"/>
      <c r="M43" s="159" t="s">
        <v>68</v>
      </c>
      <c r="N43" s="173" t="s">
        <v>11</v>
      </c>
      <c r="O43" s="174" t="s">
        <v>12</v>
      </c>
      <c r="P43" s="174"/>
      <c r="Q43" s="174" t="s">
        <v>13</v>
      </c>
      <c r="R43" s="174" t="s">
        <v>14</v>
      </c>
    </row>
    <row r="44" spans="2:18" ht="14.5" customHeight="1">
      <c r="B44" s="166"/>
      <c r="C44" s="166"/>
      <c r="D44" s="167"/>
      <c r="E44" s="167"/>
      <c r="F44" s="174"/>
      <c r="G44" s="159"/>
      <c r="H44" s="159"/>
      <c r="I44" s="159" t="s">
        <v>2</v>
      </c>
      <c r="J44" s="159" t="s">
        <v>18</v>
      </c>
      <c r="K44" s="159" t="s">
        <v>20</v>
      </c>
      <c r="L44" s="159" t="s">
        <v>22</v>
      </c>
      <c r="M44" s="159"/>
      <c r="N44" s="173"/>
      <c r="O44" s="174"/>
      <c r="P44" s="174"/>
      <c r="Q44" s="174"/>
      <c r="R44" s="174"/>
    </row>
    <row r="45" spans="2:18" ht="14.5" customHeight="1">
      <c r="B45" s="166"/>
      <c r="C45" s="166"/>
      <c r="D45" s="167"/>
      <c r="E45" s="167"/>
      <c r="F45" s="174"/>
      <c r="G45" s="159"/>
      <c r="H45" s="159"/>
      <c r="I45" s="159"/>
      <c r="J45" s="159"/>
      <c r="K45" s="159"/>
      <c r="L45" s="159"/>
      <c r="M45" s="159"/>
      <c r="N45" s="173"/>
      <c r="O45" s="174"/>
      <c r="P45" s="174"/>
      <c r="Q45" s="174"/>
      <c r="R45" s="174"/>
    </row>
    <row r="46" spans="2:18" ht="46.5">
      <c r="B46" s="166"/>
      <c r="C46" s="166"/>
      <c r="D46" s="167"/>
      <c r="E46" s="167"/>
      <c r="F46" s="174"/>
      <c r="G46" s="159"/>
      <c r="H46" s="159"/>
      <c r="I46" s="159"/>
      <c r="J46" s="159"/>
      <c r="K46" s="159"/>
      <c r="L46" s="159"/>
      <c r="M46" s="159"/>
      <c r="N46" s="173"/>
      <c r="O46" s="43" t="s">
        <v>30</v>
      </c>
      <c r="P46" s="43" t="s">
        <v>69</v>
      </c>
      <c r="Q46" s="174"/>
      <c r="R46" s="174"/>
    </row>
    <row r="47" spans="2:18">
      <c r="B47" s="163" t="s">
        <v>34</v>
      </c>
      <c r="C47" s="52" t="s">
        <v>79</v>
      </c>
      <c r="D47" s="53">
        <f>'LOOKUP  telda'!E7</f>
        <v>12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0</v>
      </c>
      <c r="M47" s="53">
        <f>SUM('DATA MTD'!I47:L47)</f>
        <v>0</v>
      </c>
      <c r="N47" s="53">
        <f>'LOOKUP  telda'!Z7</f>
        <v>9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3</v>
      </c>
    </row>
    <row r="48" spans="2:18">
      <c r="B48" s="164"/>
      <c r="C48" s="52" t="s">
        <v>80</v>
      </c>
      <c r="D48" s="53">
        <f>'LOOKUP  telda'!E8</f>
        <v>1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1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64"/>
      <c r="C49" s="52" t="s">
        <v>81</v>
      </c>
      <c r="D49" s="53">
        <f>'LOOKUP  telda'!E9</f>
        <v>14</v>
      </c>
      <c r="E49" s="53">
        <f>'LOOKUP  telda'!F9+'LOOKUP  telda'!G9+'LOOKUP  telda'!H9</f>
        <v>0</v>
      </c>
      <c r="F49" s="53">
        <f>'LOOKUP  telda'!I9</f>
        <v>3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4</v>
      </c>
      <c r="K49" s="53">
        <f>'LOOKUP  telda'!X9</f>
        <v>0</v>
      </c>
      <c r="L49" s="53">
        <f>'LOOKUP  telda'!Y9</f>
        <v>0</v>
      </c>
      <c r="M49" s="53">
        <f>SUM('DATA MTD'!I49:L49)</f>
        <v>4</v>
      </c>
      <c r="N49" s="53">
        <f>'LOOKUP  telda'!Z9</f>
        <v>5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2</v>
      </c>
    </row>
    <row r="50" spans="2:18">
      <c r="B50" s="164"/>
      <c r="C50" s="52" t="s">
        <v>82</v>
      </c>
      <c r="D50" s="53">
        <f>'LOOKUP  telda'!E10</f>
        <v>8</v>
      </c>
      <c r="E50" s="53">
        <f>'LOOKUP  telda'!F10+'LOOKUP  telda'!G10+'LOOKUP  telda'!H10</f>
        <v>0</v>
      </c>
      <c r="F50" s="53">
        <f>'LOOKUP  telda'!I10</f>
        <v>1</v>
      </c>
      <c r="G50" s="53">
        <f>'LOOKUP  telda'!J10</f>
        <v>1</v>
      </c>
      <c r="H50" s="53">
        <f>'LOOKUP  telda'!K10</f>
        <v>0</v>
      </c>
      <c r="I50" s="53">
        <f>'LOOKUP  telda'!L10</f>
        <v>0</v>
      </c>
      <c r="J50" s="53">
        <f>'LOOKUP  telda'!P10</f>
        <v>1</v>
      </c>
      <c r="K50" s="53">
        <f>'LOOKUP  telda'!X10</f>
        <v>0</v>
      </c>
      <c r="L50" s="53">
        <f>'LOOKUP  telda'!Y10</f>
        <v>0</v>
      </c>
      <c r="M50" s="53">
        <f>SUM('DATA MTD'!I50:L50)</f>
        <v>1</v>
      </c>
      <c r="N50" s="53">
        <f>'LOOKUP  telda'!Z10</f>
        <v>3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1</v>
      </c>
    </row>
    <row r="51" spans="2:18">
      <c r="B51" s="164"/>
      <c r="C51" s="52" t="s">
        <v>83</v>
      </c>
      <c r="D51" s="53">
        <f>'LOOKUP  telda'!E11</f>
        <v>12</v>
      </c>
      <c r="E51" s="53">
        <f>'LOOKUP  telda'!F11+'LOOKUP  telda'!G11+'LOOKUP  telda'!H11</f>
        <v>0</v>
      </c>
      <c r="F51" s="53">
        <f>'LOOKUP  telda'!I11</f>
        <v>1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1</v>
      </c>
      <c r="M51" s="53">
        <f>SUM('DATA MTD'!I51:L51)</f>
        <v>1</v>
      </c>
      <c r="N51" s="53">
        <f>'LOOKUP  telda'!Z11</f>
        <v>9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1</v>
      </c>
    </row>
    <row r="52" spans="2:18">
      <c r="B52" s="164"/>
      <c r="C52" s="52" t="s">
        <v>84</v>
      </c>
      <c r="D52" s="53">
        <f>'LOOKUP  telda'!E12</f>
        <v>7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1</v>
      </c>
      <c r="K52" s="53">
        <f>'LOOKUP  telda'!X12</f>
        <v>0</v>
      </c>
      <c r="L52" s="53">
        <f>'LOOKUP  telda'!Y12</f>
        <v>0</v>
      </c>
      <c r="M52" s="53">
        <f>SUM('DATA MTD'!I52:L52)</f>
        <v>1</v>
      </c>
      <c r="N52" s="53">
        <f>'LOOKUP  telda'!Z12</f>
        <v>5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1</v>
      </c>
    </row>
    <row r="53" spans="2:18">
      <c r="B53" s="164"/>
      <c r="C53" s="52" t="s">
        <v>85</v>
      </c>
      <c r="D53" s="53">
        <f>'LOOKUP  telda'!E13</f>
        <v>45</v>
      </c>
      <c r="E53" s="53">
        <f>'LOOKUP  telda'!F13+'LOOKUP  telda'!G13+'LOOKUP  telda'!H13</f>
        <v>1</v>
      </c>
      <c r="F53" s="53">
        <f>'LOOKUP  telda'!I13</f>
        <v>2</v>
      </c>
      <c r="G53" s="53">
        <f>'LOOKUP  telda'!J13</f>
        <v>1</v>
      </c>
      <c r="H53" s="53">
        <f>'LOOKUP  telda'!K13</f>
        <v>10</v>
      </c>
      <c r="I53" s="53">
        <f>'LOOKUP  telda'!L13</f>
        <v>0</v>
      </c>
      <c r="J53" s="53">
        <f>'LOOKUP  telda'!P13</f>
        <v>1</v>
      </c>
      <c r="K53" s="53">
        <f>'LOOKUP  telda'!X13</f>
        <v>2</v>
      </c>
      <c r="L53" s="53">
        <f>'LOOKUP  telda'!Y13</f>
        <v>0</v>
      </c>
      <c r="M53" s="53">
        <f>SUM('DATA MTD'!I53:L53)</f>
        <v>3</v>
      </c>
      <c r="N53" s="53">
        <f>'LOOKUP  telda'!Z13</f>
        <v>13</v>
      </c>
      <c r="O53" s="53">
        <f>'LOOKUP  telda'!AA13</f>
        <v>0</v>
      </c>
      <c r="P53" s="53">
        <f>'LOOKUP  telda'!AE13-'LOOKUP  telda'!AA13</f>
        <v>11</v>
      </c>
      <c r="Q53" s="53">
        <f t="shared" si="4"/>
        <v>11</v>
      </c>
      <c r="R53" s="53">
        <f>'LOOKUP  telda'!AF13</f>
        <v>3</v>
      </c>
    </row>
    <row r="54" spans="2:18">
      <c r="B54" s="165"/>
      <c r="C54" s="52" t="s">
        <v>86</v>
      </c>
      <c r="D54" s="53">
        <f>'LOOKUP  telda'!E14</f>
        <v>16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3</v>
      </c>
      <c r="K54" s="53">
        <f>'LOOKUP  telda'!X14</f>
        <v>0</v>
      </c>
      <c r="L54" s="53">
        <f>'LOOKUP  telda'!Y14</f>
        <v>0</v>
      </c>
      <c r="M54" s="53">
        <f>SUM('DATA MTD'!I54:L54)</f>
        <v>3</v>
      </c>
      <c r="N54" s="53">
        <f>'LOOKUP  telda'!Z14</f>
        <v>9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3</v>
      </c>
    </row>
    <row r="55" spans="2:18">
      <c r="B55" s="16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64"/>
      <c r="C56" s="52" t="s">
        <v>88</v>
      </c>
      <c r="D56" s="53">
        <f>'LOOKUP  telda'!E15</f>
        <v>24</v>
      </c>
      <c r="E56" s="53">
        <f>'LOOKUP  telda'!F15+'LOOKUP  telda'!G15+'LOOKUP  telda'!H15</f>
        <v>2</v>
      </c>
      <c r="F56" s="53">
        <f>'LOOKUP  telda'!I15</f>
        <v>0</v>
      </c>
      <c r="G56" s="53">
        <f>'LOOKUP  telda'!J15</f>
        <v>4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14</v>
      </c>
      <c r="O56" s="53">
        <f>'LOOKUP  telda'!AA15</f>
        <v>0</v>
      </c>
      <c r="P56" s="53">
        <f>'LOOKUP  telda'!AE15-'LOOKUP  telda'!AA15</f>
        <v>2</v>
      </c>
      <c r="Q56" s="53">
        <f t="shared" si="4"/>
        <v>2</v>
      </c>
      <c r="R56" s="53">
        <f>'LOOKUP  telda'!AF15</f>
        <v>1</v>
      </c>
    </row>
    <row r="57" spans="2:18">
      <c r="B57" s="164"/>
      <c r="C57" s="52" t="s">
        <v>89</v>
      </c>
      <c r="D57" s="53">
        <f>'LOOKUP  telda'!E16</f>
        <v>10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9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64"/>
      <c r="C58" s="52" t="s">
        <v>90</v>
      </c>
      <c r="D58" s="53">
        <f>'LOOKUP  telda'!E17</f>
        <v>15</v>
      </c>
      <c r="E58" s="53">
        <f>'LOOKUP  telda'!F17+'LOOKUP  telda'!G17+'LOOKUP  telda'!H17</f>
        <v>0</v>
      </c>
      <c r="F58" s="53">
        <f>'LOOKUP  telda'!I17</f>
        <v>0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0</v>
      </c>
      <c r="M58" s="53">
        <f>SUM('DATA MTD'!I58:L58)</f>
        <v>0</v>
      </c>
      <c r="N58" s="53">
        <f>'LOOKUP  telda'!Z17</f>
        <v>12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3</v>
      </c>
    </row>
    <row r="59" spans="2:18">
      <c r="B59" s="164"/>
      <c r="C59" s="52" t="s">
        <v>91</v>
      </c>
      <c r="D59" s="53">
        <f>'LOOKUP  telda'!E18</f>
        <v>27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0</v>
      </c>
      <c r="H59" s="53">
        <f>'LOOKUP  telda'!K18</f>
        <v>0</v>
      </c>
      <c r="I59" s="53">
        <f>'LOOKUP  telda'!L18</f>
        <v>0</v>
      </c>
      <c r="J59" s="53">
        <f>'LOOKUP  telda'!P18</f>
        <v>2</v>
      </c>
      <c r="K59" s="53">
        <f>'LOOKUP  telda'!X18</f>
        <v>0</v>
      </c>
      <c r="L59" s="53">
        <f>'LOOKUP  telda'!Y18</f>
        <v>0</v>
      </c>
      <c r="M59" s="53">
        <f>SUM('DATA MTD'!I59:L59)</f>
        <v>2</v>
      </c>
      <c r="N59" s="53">
        <f>'LOOKUP  telda'!Z18</f>
        <v>24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0</v>
      </c>
    </row>
    <row r="60" spans="2:18">
      <c r="B60" s="164"/>
      <c r="C60" s="52" t="s">
        <v>92</v>
      </c>
      <c r="D60" s="53">
        <f>'LOOKUP  telda'!E19</f>
        <v>32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0</v>
      </c>
      <c r="H60" s="53">
        <f>'LOOKUP  telda'!K19</f>
        <v>0</v>
      </c>
      <c r="I60" s="53">
        <f>'LOOKUP  telda'!L19</f>
        <v>0</v>
      </c>
      <c r="J60" s="53">
        <f>'LOOKUP  telda'!P19</f>
        <v>1</v>
      </c>
      <c r="K60" s="53">
        <f>'LOOKUP  telda'!X19</f>
        <v>0</v>
      </c>
      <c r="L60" s="53">
        <f>'LOOKUP  telda'!Y19</f>
        <v>0</v>
      </c>
      <c r="M60" s="53">
        <f>SUM('DATA MTD'!I60:L60)</f>
        <v>1</v>
      </c>
      <c r="N60" s="53">
        <f>'LOOKUP  telda'!Z19</f>
        <v>28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3</v>
      </c>
    </row>
    <row r="61" spans="2:18">
      <c r="B61" s="164"/>
      <c r="C61" s="52" t="s">
        <v>93</v>
      </c>
      <c r="D61" s="53">
        <f>'LOOKUP  telda'!E20</f>
        <v>8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5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0</v>
      </c>
    </row>
    <row r="62" spans="2:18">
      <c r="B62" s="164"/>
      <c r="C62" s="52" t="s">
        <v>94</v>
      </c>
      <c r="D62" s="53">
        <f>'LOOKUP  telda'!E21</f>
        <v>16</v>
      </c>
      <c r="E62" s="53">
        <f>'LOOKUP  telda'!F21+'LOOKUP  telda'!G21+'LOOKUP  telda'!H21</f>
        <v>0</v>
      </c>
      <c r="F62" s="53">
        <f>'LOOKUP  telda'!I21</f>
        <v>0</v>
      </c>
      <c r="G62" s="53">
        <f>'LOOKUP  telda'!J21</f>
        <v>0</v>
      </c>
      <c r="H62" s="53">
        <f>'LOOKUP  telda'!K21</f>
        <v>5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8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2</v>
      </c>
    </row>
    <row r="63" spans="2:18">
      <c r="B63" s="164"/>
      <c r="C63" s="52" t="s">
        <v>95</v>
      </c>
      <c r="D63" s="53">
        <f>'LOOKUP  telda'!E22</f>
        <v>6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6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64"/>
      <c r="C64" s="52" t="s">
        <v>96</v>
      </c>
      <c r="D64" s="53">
        <f>'LOOKUP  telda'!E23</f>
        <v>18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14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2</v>
      </c>
    </row>
    <row r="65" spans="2:18">
      <c r="B65" s="164"/>
      <c r="C65" s="52" t="s">
        <v>97</v>
      </c>
      <c r="D65" s="53">
        <f>'LOOKUP  telda'!E24</f>
        <v>8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6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65"/>
      <c r="C66" s="52" t="s">
        <v>98</v>
      </c>
      <c r="D66" s="53">
        <f>'LOOKUP  telda'!E25</f>
        <v>19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0</v>
      </c>
      <c r="H66" s="53">
        <f>'LOOKUP  telda'!K25</f>
        <v>2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11</v>
      </c>
      <c r="O66" s="53">
        <f>'LOOKUP  telda'!AA25</f>
        <v>1</v>
      </c>
      <c r="P66" s="53">
        <f>'LOOKUP  telda'!AE25-'LOOKUP  telda'!AA25</f>
        <v>1</v>
      </c>
      <c r="Q66" s="53">
        <f t="shared" si="4"/>
        <v>2</v>
      </c>
      <c r="R66" s="53">
        <f>'LOOKUP  telda'!AF25</f>
        <v>2</v>
      </c>
    </row>
    <row r="67" spans="2:18">
      <c r="B67" s="163" t="s">
        <v>42</v>
      </c>
      <c r="C67" s="52" t="s">
        <v>99</v>
      </c>
      <c r="D67" s="53">
        <f>'LOOKUP  telda'!E26</f>
        <v>13</v>
      </c>
      <c r="E67" s="53">
        <f>'LOOKUP  telda'!F26+'LOOKUP  telda'!G26+'LOOKUP  telda'!H26</f>
        <v>1</v>
      </c>
      <c r="F67" s="53">
        <f>'LOOKUP  telda'!I26</f>
        <v>1</v>
      </c>
      <c r="G67" s="53">
        <f>'LOOKUP  telda'!J26</f>
        <v>2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8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64"/>
      <c r="C68" s="52" t="s">
        <v>100</v>
      </c>
      <c r="D68" s="53">
        <f>'LOOKUP  telda'!E27</f>
        <v>13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0</v>
      </c>
      <c r="M68" s="53">
        <f>SUM('DATA MTD'!I68:L68)</f>
        <v>0</v>
      </c>
      <c r="N68" s="53">
        <f>'LOOKUP  telda'!Z27</f>
        <v>10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0</v>
      </c>
    </row>
    <row r="69" spans="2:18" ht="29">
      <c r="B69" s="164"/>
      <c r="C69" s="52" t="s">
        <v>101</v>
      </c>
      <c r="D69" s="53">
        <f>'LOOKUP  telda'!E28</f>
        <v>11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1</v>
      </c>
      <c r="K69" s="53">
        <f>'LOOKUP  telda'!X28</f>
        <v>0</v>
      </c>
      <c r="L69" s="53">
        <f>'LOOKUP  telda'!Y28</f>
        <v>0</v>
      </c>
      <c r="M69" s="53">
        <f>SUM('DATA MTD'!I69:L69)</f>
        <v>1</v>
      </c>
      <c r="N69" s="53">
        <f>'LOOKUP  telda'!Z28</f>
        <v>10</v>
      </c>
      <c r="O69" s="53">
        <f>'LOOKUP  telda'!AA28</f>
        <v>0</v>
      </c>
      <c r="P69" s="53">
        <f>'LOOKUP  telda'!AE28-'LOOKUP  telda'!AA28</f>
        <v>0</v>
      </c>
      <c r="Q69" s="53">
        <f t="shared" si="4"/>
        <v>0</v>
      </c>
      <c r="R69" s="53">
        <f>'LOOKUP  telda'!AF28</f>
        <v>0</v>
      </c>
    </row>
    <row r="70" spans="2:18">
      <c r="B70" s="164"/>
      <c r="C70" s="52" t="s">
        <v>102</v>
      </c>
      <c r="D70" s="53">
        <f>'LOOKUP  telda'!E29</f>
        <v>27</v>
      </c>
      <c r="E70" s="53">
        <f>'LOOKUP  telda'!F29+'LOOKUP  telda'!G29+'LOOKUP  telda'!H29</f>
        <v>0</v>
      </c>
      <c r="F70" s="53">
        <f>'LOOKUP  telda'!I29</f>
        <v>0</v>
      </c>
      <c r="G70" s="53">
        <f>'LOOKUP  telda'!J29</f>
        <v>0</v>
      </c>
      <c r="H70" s="53">
        <f>'LOOKUP  telda'!K29</f>
        <v>1</v>
      </c>
      <c r="I70" s="53">
        <f>'LOOKUP  telda'!L29</f>
        <v>0</v>
      </c>
      <c r="J70" s="53">
        <f>'LOOKUP  telda'!P29</f>
        <v>1</v>
      </c>
      <c r="K70" s="53">
        <f>'LOOKUP  telda'!X29</f>
        <v>0</v>
      </c>
      <c r="L70" s="53">
        <f>'LOOKUP  telda'!Y29</f>
        <v>1</v>
      </c>
      <c r="M70" s="53">
        <f>SUM('DATA MTD'!I70:L70)</f>
        <v>2</v>
      </c>
      <c r="N70" s="53">
        <f>'LOOKUP  telda'!Z29</f>
        <v>19</v>
      </c>
      <c r="O70" s="53">
        <f>'LOOKUP  telda'!AA29</f>
        <v>0</v>
      </c>
      <c r="P70" s="53">
        <f>'LOOKUP  telda'!AE29-'LOOKUP  telda'!AA29</f>
        <v>2</v>
      </c>
      <c r="Q70" s="53">
        <f t="shared" si="4"/>
        <v>2</v>
      </c>
      <c r="R70" s="53">
        <f>'LOOKUP  telda'!AF29</f>
        <v>2</v>
      </c>
    </row>
    <row r="71" spans="2:18">
      <c r="B71" s="164"/>
      <c r="C71" s="52" t="s">
        <v>103</v>
      </c>
      <c r="D71" s="53">
        <f>'LOOKUP  telda'!E30</f>
        <v>7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1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6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0</v>
      </c>
    </row>
    <row r="72" spans="2:18">
      <c r="B72" s="164"/>
      <c r="C72" s="52" t="s">
        <v>104</v>
      </c>
      <c r="D72" s="53">
        <f>'LOOKUP  telda'!E31</f>
        <v>17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2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12</v>
      </c>
      <c r="O72" s="53">
        <f>'LOOKUP  telda'!AA31</f>
        <v>0</v>
      </c>
      <c r="P72" s="53">
        <f>'LOOKUP  telda'!AE31-'LOOKUP  telda'!AA31</f>
        <v>0</v>
      </c>
      <c r="Q72" s="53">
        <f t="shared" si="4"/>
        <v>0</v>
      </c>
      <c r="R72" s="53">
        <f>'LOOKUP  telda'!AF31</f>
        <v>3</v>
      </c>
    </row>
    <row r="73" spans="2:18">
      <c r="B73" s="164"/>
      <c r="C73" s="52" t="s">
        <v>105</v>
      </c>
      <c r="D73" s="53">
        <f>'LOOKUP  telda'!E32</f>
        <v>6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2</v>
      </c>
      <c r="L73" s="53">
        <f>'LOOKUP  telda'!Y32</f>
        <v>0</v>
      </c>
      <c r="M73" s="53">
        <f>SUM('DATA MTD'!I73:L73)</f>
        <v>2</v>
      </c>
      <c r="N73" s="53">
        <f>'LOOKUP  telda'!Z32</f>
        <v>4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0</v>
      </c>
    </row>
    <row r="74" spans="2:18">
      <c r="B74" s="164"/>
      <c r="C74" s="52" t="s">
        <v>106</v>
      </c>
      <c r="D74" s="53">
        <f>'LOOKUP  telda'!E33</f>
        <v>23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1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17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3</v>
      </c>
    </row>
    <row r="75" spans="2:18">
      <c r="B75" s="164"/>
      <c r="C75" s="52" t="s">
        <v>107</v>
      </c>
      <c r="D75" s="53">
        <f>'LOOKUP  telda'!E34</f>
        <v>23</v>
      </c>
      <c r="E75" s="53">
        <f>'LOOKUP  telda'!F34+'LOOKUP  telda'!G34+'LOOKUP  telda'!H34</f>
        <v>2</v>
      </c>
      <c r="F75" s="53">
        <f>'LOOKUP  telda'!I34</f>
        <v>1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0</v>
      </c>
      <c r="L75" s="53">
        <f>'LOOKUP  telda'!Y34</f>
        <v>1</v>
      </c>
      <c r="M75" s="53">
        <f>SUM('DATA MTD'!I75:L75)</f>
        <v>1</v>
      </c>
      <c r="N75" s="53">
        <f>'LOOKUP  telda'!Z34</f>
        <v>15</v>
      </c>
      <c r="O75" s="53">
        <f>'LOOKUP  telda'!AA34</f>
        <v>2</v>
      </c>
      <c r="P75" s="53">
        <f>'LOOKUP  telda'!AE34-'LOOKUP  telda'!AA34</f>
        <v>2</v>
      </c>
      <c r="Q75" s="53">
        <f t="shared" si="4"/>
        <v>4</v>
      </c>
      <c r="R75" s="53">
        <f>'LOOKUP  telda'!AF34</f>
        <v>0</v>
      </c>
    </row>
    <row r="76" spans="2:18">
      <c r="B76" s="165"/>
      <c r="C76" s="52" t="s">
        <v>108</v>
      </c>
      <c r="D76" s="53">
        <f>'LOOKUP  telda'!E35</f>
        <v>8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1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1</v>
      </c>
      <c r="L76" s="53">
        <f>'LOOKUP  telda'!Y35</f>
        <v>1</v>
      </c>
      <c r="M76" s="53">
        <f>SUM('DATA MTD'!I76:L76)</f>
        <v>2</v>
      </c>
      <c r="N76" s="53">
        <f>'LOOKUP  telda'!Z35</f>
        <v>5</v>
      </c>
      <c r="O76" s="53">
        <f>'LOOKUP  telda'!AA35</f>
        <v>0</v>
      </c>
      <c r="P76" s="53">
        <f>'LOOKUP  telda'!AE35-'LOOKUP  telda'!AA35</f>
        <v>0</v>
      </c>
      <c r="Q76" s="53">
        <f t="shared" si="4"/>
        <v>0</v>
      </c>
      <c r="R76" s="53">
        <f>'LOOKUP  telda'!AF35</f>
        <v>0</v>
      </c>
    </row>
    <row r="77" spans="2:18">
      <c r="B77" s="163" t="s">
        <v>70</v>
      </c>
      <c r="C77" s="52" t="s">
        <v>109</v>
      </c>
      <c r="D77" s="53">
        <f>'LOOKUP  telda'!E36</f>
        <v>3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1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2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64"/>
      <c r="C78" s="52" t="s">
        <v>110</v>
      </c>
      <c r="D78" s="53">
        <f>'LOOKUP  telda'!E37</f>
        <v>1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0</v>
      </c>
      <c r="K78" s="53">
        <f>'LOOKUP  telda'!X37</f>
        <v>0</v>
      </c>
      <c r="L78" s="53">
        <f>'LOOKUP  telda'!Y37</f>
        <v>0</v>
      </c>
      <c r="M78" s="53">
        <f>SUM('DATA MTD'!I78:L78)</f>
        <v>0</v>
      </c>
      <c r="N78" s="53">
        <f>'LOOKUP  telda'!Z37</f>
        <v>1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64"/>
      <c r="C79" s="52" t="s">
        <v>111</v>
      </c>
      <c r="D79" s="53">
        <f>'LOOKUP  telda'!E38</f>
        <v>17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0</v>
      </c>
      <c r="J79" s="53">
        <f>'LOOKUP  telda'!P38</f>
        <v>3</v>
      </c>
      <c r="K79" s="53">
        <f>'LOOKUP  telda'!X38</f>
        <v>1</v>
      </c>
      <c r="L79" s="53">
        <f>'LOOKUP  telda'!Y38</f>
        <v>1</v>
      </c>
      <c r="M79" s="53">
        <f>SUM('DATA MTD'!I79:L79)</f>
        <v>5</v>
      </c>
      <c r="N79" s="53">
        <f>'LOOKUP  telda'!Z38</f>
        <v>8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4</v>
      </c>
    </row>
    <row r="80" spans="2:18" ht="29">
      <c r="B80" s="164"/>
      <c r="C80" s="52" t="s">
        <v>112</v>
      </c>
      <c r="D80" s="53">
        <f>'LOOKUP  telda'!E39</f>
        <v>14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2</v>
      </c>
      <c r="K80" s="53">
        <f>'LOOKUP  telda'!X39</f>
        <v>0</v>
      </c>
      <c r="L80" s="53">
        <f>'LOOKUP  telda'!Y39</f>
        <v>1</v>
      </c>
      <c r="M80" s="53">
        <f>SUM('DATA MTD'!I80:L80)</f>
        <v>3</v>
      </c>
      <c r="N80" s="53">
        <f>'LOOKUP  telda'!Z39</f>
        <v>11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64"/>
      <c r="C81" s="52" t="s">
        <v>113</v>
      </c>
      <c r="D81" s="53">
        <f>'LOOKUP  telda'!E40</f>
        <v>21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1</v>
      </c>
      <c r="H81" s="53">
        <f>'LOOKUP  telda'!K40</f>
        <v>0</v>
      </c>
      <c r="I81" s="53">
        <f>'LOOKUP  telda'!L40</f>
        <v>0</v>
      </c>
      <c r="J81" s="53">
        <f>'LOOKUP  telda'!P40</f>
        <v>1</v>
      </c>
      <c r="K81" s="53">
        <f>'LOOKUP  telda'!X40</f>
        <v>1</v>
      </c>
      <c r="L81" s="53">
        <f>'LOOKUP  telda'!Y40</f>
        <v>0</v>
      </c>
      <c r="M81" s="53">
        <f>SUM('DATA MTD'!I81:L81)</f>
        <v>2</v>
      </c>
      <c r="N81" s="53">
        <f>'LOOKUP  telda'!Z40</f>
        <v>12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6</v>
      </c>
    </row>
    <row r="82" spans="2:18">
      <c r="B82" s="164"/>
      <c r="C82" s="52" t="s">
        <v>114</v>
      </c>
      <c r="D82" s="53">
        <f>'LOOKUP  telda'!E41</f>
        <v>21</v>
      </c>
      <c r="E82" s="53">
        <f>'LOOKUP  telda'!F41+'LOOKUP  telda'!G41+'LOOKUP  telda'!H41</f>
        <v>0</v>
      </c>
      <c r="F82" s="53">
        <f>'LOOKUP  telda'!I41</f>
        <v>1</v>
      </c>
      <c r="G82" s="53">
        <f>'LOOKUP  telda'!J41</f>
        <v>1</v>
      </c>
      <c r="H82" s="53">
        <f>'LOOKUP  telda'!K41</f>
        <v>2</v>
      </c>
      <c r="I82" s="53">
        <f>'LOOKUP  telda'!L41</f>
        <v>0</v>
      </c>
      <c r="J82" s="53">
        <f>'LOOKUP  telda'!P41</f>
        <v>6</v>
      </c>
      <c r="K82" s="53">
        <f>'LOOKUP  telda'!X41</f>
        <v>0</v>
      </c>
      <c r="L82" s="53">
        <f>'LOOKUP  telda'!Y41</f>
        <v>0</v>
      </c>
      <c r="M82" s="53">
        <f>SUM('DATA MTD'!I82:L82)</f>
        <v>6</v>
      </c>
      <c r="N82" s="53">
        <f>'LOOKUP  telda'!Z41</f>
        <v>9</v>
      </c>
      <c r="O82" s="53">
        <f>'LOOKUP  telda'!AA41</f>
        <v>0</v>
      </c>
      <c r="P82" s="53">
        <f>'LOOKUP  telda'!AE41-'LOOKUP  telda'!AA41</f>
        <v>3</v>
      </c>
      <c r="Q82" s="53">
        <f t="shared" si="4"/>
        <v>3</v>
      </c>
      <c r="R82" s="53">
        <f>'LOOKUP  telda'!AF41</f>
        <v>0</v>
      </c>
    </row>
    <row r="83" spans="2:18" ht="29">
      <c r="B83" s="164"/>
      <c r="C83" s="52" t="s">
        <v>115</v>
      </c>
      <c r="D83" s="53">
        <f>'LOOKUP  telda'!E42</f>
        <v>8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0</v>
      </c>
      <c r="K83" s="53">
        <f>'LOOKUP  telda'!X42</f>
        <v>0</v>
      </c>
      <c r="L83" s="53">
        <f>'LOOKUP  telda'!Y42</f>
        <v>1</v>
      </c>
      <c r="M83" s="53">
        <f>SUM('DATA MTD'!I83:L83)</f>
        <v>1</v>
      </c>
      <c r="N83" s="53">
        <f>'LOOKUP  telda'!Z42</f>
        <v>5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64"/>
      <c r="C84" s="52" t="s">
        <v>116</v>
      </c>
      <c r="D84" s="53">
        <f>'LOOKUP  telda'!E43</f>
        <v>26</v>
      </c>
      <c r="E84" s="53">
        <f>'LOOKUP  telda'!F43+'LOOKUP  telda'!G43+'LOOKUP  telda'!H43</f>
        <v>0</v>
      </c>
      <c r="F84" s="53">
        <f>'LOOKUP  telda'!I43</f>
        <v>1</v>
      </c>
      <c r="G84" s="53">
        <f>'LOOKUP  telda'!J43</f>
        <v>0</v>
      </c>
      <c r="H84" s="53">
        <f>'LOOKUP  telda'!K43</f>
        <v>1</v>
      </c>
      <c r="I84" s="53">
        <f>'LOOKUP  telda'!L43</f>
        <v>0</v>
      </c>
      <c r="J84" s="53">
        <f>'LOOKUP  telda'!P43</f>
        <v>4</v>
      </c>
      <c r="K84" s="53">
        <f>'LOOKUP  telda'!X43</f>
        <v>1</v>
      </c>
      <c r="L84" s="53">
        <f>'LOOKUP  telda'!Y43</f>
        <v>1</v>
      </c>
      <c r="M84" s="53">
        <f>SUM('DATA MTD'!I84:L84)</f>
        <v>6</v>
      </c>
      <c r="N84" s="53">
        <f>'LOOKUP  telda'!Z43</f>
        <v>15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3</v>
      </c>
    </row>
    <row r="85" spans="2:18">
      <c r="B85" s="164"/>
      <c r="C85" s="52" t="s">
        <v>117</v>
      </c>
      <c r="D85" s="53">
        <f>'LOOKUP  telda'!E44</f>
        <v>26</v>
      </c>
      <c r="E85" s="53">
        <f>'LOOKUP  telda'!F44+'LOOKUP  telda'!G44+'LOOKUP  telda'!H44</f>
        <v>1</v>
      </c>
      <c r="F85" s="53">
        <f>'LOOKUP  telda'!I44</f>
        <v>1</v>
      </c>
      <c r="G85" s="53">
        <f>'LOOKUP  telda'!J44</f>
        <v>2</v>
      </c>
      <c r="H85" s="53">
        <f>'LOOKUP  telda'!K44</f>
        <v>0</v>
      </c>
      <c r="I85" s="53">
        <f>'LOOKUP  telda'!L44</f>
        <v>0</v>
      </c>
      <c r="J85" s="53">
        <f>'LOOKUP  telda'!P44</f>
        <v>1</v>
      </c>
      <c r="K85" s="53">
        <f>'LOOKUP  telda'!X44</f>
        <v>0</v>
      </c>
      <c r="L85" s="53">
        <f>'LOOKUP  telda'!Y44</f>
        <v>0</v>
      </c>
      <c r="M85" s="53">
        <f>SUM('DATA MTD'!I85:L85)</f>
        <v>1</v>
      </c>
      <c r="N85" s="53">
        <f>'LOOKUP  telda'!Z44</f>
        <v>14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6</v>
      </c>
    </row>
    <row r="86" spans="2:18">
      <c r="B86" s="164"/>
      <c r="C86" s="52" t="s">
        <v>118</v>
      </c>
      <c r="D86" s="53">
        <f>'LOOKUP  telda'!E45</f>
        <v>7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0</v>
      </c>
      <c r="H86" s="53">
        <f>'LOOKUP  telda'!K45</f>
        <v>0</v>
      </c>
      <c r="I86" s="53">
        <f>'LOOKUP  telda'!L45</f>
        <v>0</v>
      </c>
      <c r="J86" s="53">
        <f>'LOOKUP  telda'!P45</f>
        <v>2</v>
      </c>
      <c r="K86" s="53">
        <f>'LOOKUP  telda'!X45</f>
        <v>0</v>
      </c>
      <c r="L86" s="53">
        <f>'LOOKUP  telda'!Y45</f>
        <v>1</v>
      </c>
      <c r="M86" s="53">
        <f>SUM('DATA MTD'!I86:L86)</f>
        <v>3</v>
      </c>
      <c r="N86" s="53">
        <f>'LOOKUP  telda'!Z45</f>
        <v>4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64"/>
      <c r="C87" s="52" t="s">
        <v>119</v>
      </c>
      <c r="D87" s="53">
        <f>'LOOKUP  telda'!E46</f>
        <v>32</v>
      </c>
      <c r="E87" s="53">
        <f>'LOOKUP  telda'!F46+'LOOKUP  telda'!G46+'LOOKUP  telda'!H46</f>
        <v>3</v>
      </c>
      <c r="F87" s="53">
        <f>'LOOKUP  telda'!I46</f>
        <v>0</v>
      </c>
      <c r="G87" s="53">
        <f>'LOOKUP  telda'!J46</f>
        <v>0</v>
      </c>
      <c r="H87" s="53">
        <f>'LOOKUP  telda'!K46</f>
        <v>0</v>
      </c>
      <c r="I87" s="53">
        <f>'LOOKUP  telda'!L46</f>
        <v>0</v>
      </c>
      <c r="J87" s="53">
        <f>'LOOKUP  telda'!P46</f>
        <v>2</v>
      </c>
      <c r="K87" s="53">
        <f>'LOOKUP  telda'!X46</f>
        <v>0</v>
      </c>
      <c r="L87" s="53">
        <f>'LOOKUP  telda'!Y46</f>
        <v>0</v>
      </c>
      <c r="M87" s="53">
        <f>SUM('DATA MTD'!I87:L87)</f>
        <v>2</v>
      </c>
      <c r="N87" s="53">
        <f>'LOOKUP  telda'!Z46</f>
        <v>18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9</v>
      </c>
    </row>
    <row r="88" spans="2:18">
      <c r="B88" s="165"/>
      <c r="C88" s="52" t="s">
        <v>120</v>
      </c>
      <c r="D88" s="53">
        <f>'LOOKUP  telda'!E47</f>
        <v>2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1</v>
      </c>
      <c r="P88" s="53">
        <f>'LOOKUP  telda'!AE47-'LOOKUP  telda'!AA47</f>
        <v>0</v>
      </c>
      <c r="Q88" s="53">
        <f t="shared" si="4"/>
        <v>1</v>
      </c>
      <c r="R88" s="53">
        <f>'LOOKUP  telda'!AF47</f>
        <v>0</v>
      </c>
    </row>
    <row r="89" spans="2:18">
      <c r="B89" s="163" t="s">
        <v>55</v>
      </c>
      <c r="C89" s="52" t="s">
        <v>121</v>
      </c>
      <c r="D89" s="53">
        <f>'LOOKUP  telda'!E48</f>
        <v>5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1</v>
      </c>
      <c r="M89" s="53">
        <f>SUM('DATA MTD'!I89:L89)</f>
        <v>1</v>
      </c>
      <c r="N89" s="53">
        <f>'LOOKUP  telda'!Z48</f>
        <v>2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64"/>
      <c r="C90" s="52" t="s">
        <v>122</v>
      </c>
      <c r="D90" s="53">
        <f>'LOOKUP  telda'!E49</f>
        <v>18</v>
      </c>
      <c r="E90" s="53">
        <f>'LOOKUP  telda'!F49+'LOOKUP  telda'!G49+'LOOKUP  telda'!H49</f>
        <v>0</v>
      </c>
      <c r="F90" s="53">
        <f>'LOOKUP  telda'!I49</f>
        <v>0</v>
      </c>
      <c r="G90" s="53">
        <f>'LOOKUP  telda'!J49</f>
        <v>2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0</v>
      </c>
      <c r="L90" s="53">
        <f>'LOOKUP  telda'!Y49</f>
        <v>0</v>
      </c>
      <c r="M90" s="53">
        <f>SUM('DATA MTD'!I90:L90)</f>
        <v>0</v>
      </c>
      <c r="N90" s="53">
        <f>'LOOKUP  telda'!Z49</f>
        <v>11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4</v>
      </c>
    </row>
    <row r="91" spans="2:18">
      <c r="B91" s="164"/>
      <c r="C91" s="52" t="s">
        <v>123</v>
      </c>
      <c r="D91" s="53">
        <f>'LOOKUP  telda'!E50</f>
        <v>40</v>
      </c>
      <c r="E91" s="53">
        <f>'LOOKUP  telda'!F50+'LOOKUP  telda'!G50+'LOOKUP  telda'!H50</f>
        <v>0</v>
      </c>
      <c r="F91" s="53">
        <f>'LOOKUP  telda'!I50</f>
        <v>1</v>
      </c>
      <c r="G91" s="53">
        <f>'LOOKUP  telda'!J50</f>
        <v>5</v>
      </c>
      <c r="H91" s="53">
        <f>'LOOKUP  telda'!K50</f>
        <v>0</v>
      </c>
      <c r="I91" s="53">
        <f>'LOOKUP  telda'!L50</f>
        <v>0</v>
      </c>
      <c r="J91" s="53">
        <f>'LOOKUP  telda'!P50</f>
        <v>2</v>
      </c>
      <c r="K91" s="53">
        <f>'LOOKUP  telda'!X50</f>
        <v>2</v>
      </c>
      <c r="L91" s="53">
        <f>'LOOKUP  telda'!Y50</f>
        <v>0</v>
      </c>
      <c r="M91" s="53">
        <f>SUM('DATA MTD'!I91:L91)</f>
        <v>4</v>
      </c>
      <c r="N91" s="53">
        <f>'LOOKUP  telda'!Z50</f>
        <v>20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8</v>
      </c>
    </row>
    <row r="92" spans="2:18">
      <c r="B92" s="164"/>
      <c r="C92" s="52" t="s">
        <v>124</v>
      </c>
      <c r="D92" s="53">
        <f>'LOOKUP  telda'!E51</f>
        <v>19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0</v>
      </c>
      <c r="H92" s="53">
        <f>'LOOKUP  telda'!K51</f>
        <v>0</v>
      </c>
      <c r="I92" s="53">
        <f>'LOOKUP  telda'!L51</f>
        <v>1</v>
      </c>
      <c r="J92" s="53">
        <f>'LOOKUP  telda'!P51</f>
        <v>1</v>
      </c>
      <c r="K92" s="53">
        <f>'LOOKUP  telda'!X51</f>
        <v>1</v>
      </c>
      <c r="L92" s="53">
        <f>'LOOKUP  telda'!Y51</f>
        <v>0</v>
      </c>
      <c r="M92" s="53">
        <f>SUM('DATA MTD'!I92:L92)</f>
        <v>3</v>
      </c>
      <c r="N92" s="53">
        <f>'LOOKUP  telda'!Z51</f>
        <v>12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3</v>
      </c>
    </row>
    <row r="93" spans="2:18">
      <c r="B93" s="164"/>
      <c r="C93" s="52" t="s">
        <v>125</v>
      </c>
      <c r="D93" s="53">
        <f>'LOOKUP  telda'!E52</f>
        <v>33</v>
      </c>
      <c r="E93" s="53">
        <f>'LOOKUP  telda'!F52+'LOOKUP  telda'!G52+'LOOKUP  telda'!H52</f>
        <v>2</v>
      </c>
      <c r="F93" s="53">
        <f>'LOOKUP  telda'!I52</f>
        <v>1</v>
      </c>
      <c r="G93" s="53">
        <f>'LOOKUP  telda'!J52</f>
        <v>2</v>
      </c>
      <c r="H93" s="53">
        <f>'LOOKUP  telda'!K52</f>
        <v>0</v>
      </c>
      <c r="I93" s="53">
        <f>'LOOKUP  telda'!L52</f>
        <v>0</v>
      </c>
      <c r="J93" s="53">
        <f>'LOOKUP  telda'!P52</f>
        <v>2</v>
      </c>
      <c r="K93" s="53">
        <f>'LOOKUP  telda'!X52</f>
        <v>0</v>
      </c>
      <c r="L93" s="53">
        <f>'LOOKUP  telda'!Y52</f>
        <v>1</v>
      </c>
      <c r="M93" s="53">
        <f>SUM('DATA MTD'!I93:L93)</f>
        <v>3</v>
      </c>
      <c r="N93" s="53">
        <f>'LOOKUP  telda'!Z52</f>
        <v>17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7</v>
      </c>
    </row>
    <row r="94" spans="2:18">
      <c r="B94" s="164"/>
      <c r="C94" s="52" t="s">
        <v>126</v>
      </c>
      <c r="D94" s="53">
        <f>'LOOKUP  telda'!E53</f>
        <v>25</v>
      </c>
      <c r="E94" s="53">
        <f>'LOOKUP  telda'!F53+'LOOKUP  telda'!G53+'LOOKUP  telda'!H53</f>
        <v>0</v>
      </c>
      <c r="F94" s="53">
        <f>'LOOKUP  telda'!I53</f>
        <v>1</v>
      </c>
      <c r="G94" s="53">
        <f>'LOOKUP  telda'!J53</f>
        <v>3</v>
      </c>
      <c r="H94" s="53">
        <f>'LOOKUP  telda'!K53</f>
        <v>1</v>
      </c>
      <c r="I94" s="53">
        <f>'LOOKUP  telda'!L53</f>
        <v>0</v>
      </c>
      <c r="J94" s="53">
        <f>'LOOKUP  telda'!P53</f>
        <v>1</v>
      </c>
      <c r="K94" s="53">
        <f>'LOOKUP  telda'!X53</f>
        <v>3</v>
      </c>
      <c r="L94" s="53">
        <f>'LOOKUP  telda'!Y53</f>
        <v>1</v>
      </c>
      <c r="M94" s="53">
        <f>SUM('DATA MTD'!I94:L94)</f>
        <v>5</v>
      </c>
      <c r="N94" s="53">
        <f>'LOOKUP  telda'!Z53</f>
        <v>13</v>
      </c>
      <c r="O94" s="53">
        <f>'LOOKUP  telda'!AA53</f>
        <v>0</v>
      </c>
      <c r="P94" s="53">
        <f>'LOOKUP  telda'!AE53-'LOOKUP  telda'!AA53</f>
        <v>1</v>
      </c>
      <c r="Q94" s="53">
        <f t="shared" si="4"/>
        <v>1</v>
      </c>
      <c r="R94" s="53">
        <f>'LOOKUP  telda'!AF53</f>
        <v>1</v>
      </c>
    </row>
    <row r="95" spans="2:18">
      <c r="B95" s="164"/>
      <c r="C95" s="52" t="s">
        <v>127</v>
      </c>
      <c r="D95" s="53">
        <f>'LOOKUP  telda'!E54</f>
        <v>29</v>
      </c>
      <c r="E95" s="53">
        <f>'LOOKUP  telda'!F54+'LOOKUP  telda'!G54+'LOOKUP  telda'!H54</f>
        <v>1</v>
      </c>
      <c r="F95" s="53">
        <f>'LOOKUP  telda'!I54</f>
        <v>0</v>
      </c>
      <c r="G95" s="53">
        <f>'LOOKUP  telda'!J54</f>
        <v>4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20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3</v>
      </c>
    </row>
    <row r="96" spans="2:18">
      <c r="B96" s="165"/>
      <c r="C96" s="52" t="s">
        <v>128</v>
      </c>
      <c r="D96" s="53">
        <f>'LOOKUP  telda'!E55</f>
        <v>34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2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1</v>
      </c>
      <c r="L96" s="53">
        <f>'LOOKUP  telda'!Y55</f>
        <v>2</v>
      </c>
      <c r="M96" s="53">
        <f>SUM('DATA MTD'!I96:L96)</f>
        <v>3</v>
      </c>
      <c r="N96" s="53">
        <f>'LOOKUP  telda'!Z55</f>
        <v>22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5</v>
      </c>
    </row>
    <row r="97" spans="2:18" ht="15.5">
      <c r="B97" s="161" t="s">
        <v>62</v>
      </c>
      <c r="C97" s="16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6" t="str">
        <f ca="1">"PROVISIONING NEW SALES INDIBIZ TR3 JBN MTD  "&amp;TEXT(TODAY()-1,"YYYY-MM-DD ")</f>
        <v xml:space="preserve">PROVISIONING NEW SALES INDIBIZ TR3 JBN MTD  2026-10-13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6" t="str">
        <f ca="1">"PERIODE ORDER &amp; PS : 2026-01-01 to  "&amp;TEXT(TODAY()-1,"YYYY-MM-DD ")</f>
        <v xml:space="preserve">PERIODE ORDER &amp; PS : 2026-01-01 to  2026-10-13 </v>
      </c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0" t="s">
        <v>586</v>
      </c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1" t="s">
        <v>1</v>
      </c>
      <c r="D6" s="108" t="s">
        <v>129</v>
      </c>
      <c r="E6" s="108" t="s">
        <v>67</v>
      </c>
      <c r="F6" s="111" t="s">
        <v>12</v>
      </c>
      <c r="G6" s="112"/>
      <c r="H6" s="113"/>
      <c r="I6" s="120" t="s">
        <v>14</v>
      </c>
      <c r="J6" s="123" t="s">
        <v>8</v>
      </c>
      <c r="K6" s="123" t="s">
        <v>9</v>
      </c>
      <c r="L6" s="127" t="s">
        <v>10</v>
      </c>
      <c r="M6" s="128"/>
      <c r="N6" s="128"/>
      <c r="O6" s="129"/>
      <c r="P6" s="136" t="s">
        <v>11</v>
      </c>
      <c r="Q6" s="101" t="s">
        <v>130</v>
      </c>
      <c r="R6" s="101" t="s">
        <v>131</v>
      </c>
      <c r="S6" s="101" t="s">
        <v>132</v>
      </c>
    </row>
    <row r="7" spans="3:31" ht="15.65" customHeight="1">
      <c r="C7" s="182"/>
      <c r="D7" s="109"/>
      <c r="E7" s="109"/>
      <c r="F7" s="114"/>
      <c r="G7" s="115"/>
      <c r="H7" s="116"/>
      <c r="I7" s="121"/>
      <c r="J7" s="124"/>
      <c r="K7" s="124"/>
      <c r="L7" s="130"/>
      <c r="M7" s="131"/>
      <c r="N7" s="131"/>
      <c r="O7" s="132"/>
      <c r="P7" s="137"/>
      <c r="Q7" s="102"/>
      <c r="R7" s="102"/>
      <c r="S7" s="102"/>
    </row>
    <row r="8" spans="3:31" ht="14.5" customHeight="1">
      <c r="C8" s="182"/>
      <c r="D8" s="109"/>
      <c r="E8" s="109"/>
      <c r="F8" s="117"/>
      <c r="G8" s="118"/>
      <c r="H8" s="119"/>
      <c r="I8" s="121"/>
      <c r="J8" s="124"/>
      <c r="K8" s="124"/>
      <c r="L8" s="133"/>
      <c r="M8" s="134"/>
      <c r="N8" s="134"/>
      <c r="O8" s="135"/>
      <c r="P8" s="137"/>
      <c r="Q8" s="102"/>
      <c r="R8" s="102"/>
      <c r="S8" s="102"/>
    </row>
    <row r="9" spans="3:31" ht="49.5" customHeight="1">
      <c r="C9" s="183"/>
      <c r="D9" s="110"/>
      <c r="E9" s="110"/>
      <c r="F9" s="22" t="s">
        <v>133</v>
      </c>
      <c r="G9" s="22" t="s">
        <v>30</v>
      </c>
      <c r="H9" s="22" t="s">
        <v>69</v>
      </c>
      <c r="I9" s="122"/>
      <c r="J9" s="125"/>
      <c r="K9" s="125"/>
      <c r="L9" s="37" t="s">
        <v>2</v>
      </c>
      <c r="M9" s="37" t="s">
        <v>18</v>
      </c>
      <c r="N9" s="37" t="s">
        <v>20</v>
      </c>
      <c r="O9" s="37" t="s">
        <v>22</v>
      </c>
      <c r="P9" s="138"/>
      <c r="Q9" s="103"/>
      <c r="R9" s="103"/>
      <c r="S9" s="103"/>
      <c r="X9">
        <f>205/216</f>
        <v>0.94907407407407407</v>
      </c>
    </row>
    <row r="10" spans="3:31" ht="15.5">
      <c r="C10" s="23" t="s">
        <v>34</v>
      </c>
      <c r="D10" s="24">
        <f>'COPY DATA XPRO'!E63</f>
        <v>115</v>
      </c>
      <c r="E10" s="24">
        <f>'COPY DATA XPRO'!F63+'COPY DATA XPRO'!G63+'COPY DATA XPRO'!H63</f>
        <v>1</v>
      </c>
      <c r="F10" s="24">
        <f>'COPY DATA XPRO'!I63</f>
        <v>7</v>
      </c>
      <c r="G10" s="24">
        <f>'COPY DATA XPRO'!AA63</f>
        <v>1</v>
      </c>
      <c r="H10" s="24">
        <f>'COPY DATA XPRO'!AE63-HARIAN!G10</f>
        <v>11</v>
      </c>
      <c r="I10" s="24">
        <f>'COPY DATA XPRO'!AF63</f>
        <v>14</v>
      </c>
      <c r="J10" s="24">
        <f>'COPY DATA XPRO'!J63</f>
        <v>2</v>
      </c>
      <c r="K10" s="24">
        <f>'COPY DATA XPRO'!K63</f>
        <v>10</v>
      </c>
      <c r="L10" s="24">
        <f>'COPY DATA XPRO'!L63</f>
        <v>0</v>
      </c>
      <c r="M10" s="24">
        <f>'COPY DATA XPRO'!P63</f>
        <v>10</v>
      </c>
      <c r="N10" s="24">
        <f>'COPY DATA XPRO'!X63</f>
        <v>2</v>
      </c>
      <c r="O10" s="24">
        <f>'COPY DATA XPRO'!Y63</f>
        <v>1</v>
      </c>
      <c r="P10" s="24">
        <f>'COPY DATA XPRO'!Z63</f>
        <v>54</v>
      </c>
      <c r="Q10" s="40">
        <f t="shared" ref="Q10:R15" si="0">T10</f>
        <v>0.6428571428571429</v>
      </c>
      <c r="R10" s="40">
        <f>U10</f>
        <v>0.80597014925373134</v>
      </c>
      <c r="S10" s="40">
        <f>VLOOKUP(C10,Sheet3!$A$19:$G$81,7,FALSE)</f>
        <v>0.9107142857142857</v>
      </c>
      <c r="T10" s="8">
        <f t="shared" ref="T10:T15" si="1">P10/(D10-F10-K10-I10)</f>
        <v>0.6428571428571429</v>
      </c>
      <c r="U10" s="8">
        <f>P10/(M10+N10+O10+P10)</f>
        <v>0.80597014925373134</v>
      </c>
    </row>
    <row r="11" spans="3:31" ht="15.5">
      <c r="C11" s="23" t="s">
        <v>38</v>
      </c>
      <c r="D11" s="24">
        <f>'COPY DATA XPRO'!E64</f>
        <v>196</v>
      </c>
      <c r="E11" s="24">
        <f>'COPY DATA XPRO'!F64+'COPY DATA XPRO'!G64+'COPY DATA XPRO'!H64</f>
        <v>3</v>
      </c>
      <c r="F11" s="24">
        <f>'COPY DATA XPRO'!I64</f>
        <v>3</v>
      </c>
      <c r="G11" s="24">
        <f>'COPY DATA XPRO'!AA64</f>
        <v>3</v>
      </c>
      <c r="H11" s="24">
        <f>'COPY DATA XPRO'!AE64-HARIAN!G11</f>
        <v>7</v>
      </c>
      <c r="I11" s="24">
        <f>'COPY DATA XPRO'!AF64</f>
        <v>13</v>
      </c>
      <c r="J11" s="24">
        <f>'COPY DATA XPRO'!J64</f>
        <v>6</v>
      </c>
      <c r="K11" s="24">
        <f>'COPY DATA XPRO'!K64</f>
        <v>8</v>
      </c>
      <c r="L11" s="24">
        <f>'COPY DATA XPRO'!L64</f>
        <v>0</v>
      </c>
      <c r="M11" s="24">
        <f>'COPY DATA XPRO'!P64</f>
        <v>3</v>
      </c>
      <c r="N11" s="24">
        <f>'COPY DATA XPRO'!X64</f>
        <v>0</v>
      </c>
      <c r="O11" s="24">
        <f>'COPY DATA XPRO'!Y64</f>
        <v>0</v>
      </c>
      <c r="P11" s="24">
        <f>'COPY DATA XPRO'!Z64</f>
        <v>145</v>
      </c>
      <c r="Q11" s="40">
        <f t="shared" si="0"/>
        <v>0.84302325581395354</v>
      </c>
      <c r="R11" s="40">
        <f t="shared" si="0"/>
        <v>0.97972972972972971</v>
      </c>
      <c r="S11" s="40">
        <f>VLOOKUP(C11,Sheet3!$A$19:$G$81,7,FALSE)</f>
        <v>0.98639455782312924</v>
      </c>
      <c r="T11" s="8">
        <f t="shared" si="1"/>
        <v>0.84302325581395354</v>
      </c>
      <c r="U11" s="8">
        <f>P11/(M11+N11+O11+P11)</f>
        <v>0.97972972972972971</v>
      </c>
    </row>
    <row r="12" spans="3:31" ht="15.5">
      <c r="C12" s="23" t="s">
        <v>42</v>
      </c>
      <c r="D12" s="24">
        <f>'COPY DATA XPRO'!E65</f>
        <v>138</v>
      </c>
      <c r="E12" s="24">
        <f>'COPY DATA XPRO'!F65+'COPY DATA XPRO'!G65+'COPY DATA XPRO'!H65</f>
        <v>2</v>
      </c>
      <c r="F12" s="24">
        <f>'COPY DATA XPRO'!I65</f>
        <v>2</v>
      </c>
      <c r="G12" s="24">
        <f>'COPY DATA XPRO'!AA65</f>
        <v>3</v>
      </c>
      <c r="H12" s="24">
        <f>'COPY DATA XPRO'!AE65-HARIAN!G12</f>
        <v>6</v>
      </c>
      <c r="I12" s="24">
        <f>'COPY DATA XPRO'!AF65</f>
        <v>8</v>
      </c>
      <c r="J12" s="24">
        <f>'COPY DATA XPRO'!J65</f>
        <v>6</v>
      </c>
      <c r="K12" s="24">
        <f>'COPY DATA XPRO'!K65</f>
        <v>1</v>
      </c>
      <c r="L12" s="24">
        <f>'COPY DATA XPRO'!L65</f>
        <v>0</v>
      </c>
      <c r="M12" s="24">
        <f>'COPY DATA XPRO'!P65</f>
        <v>2</v>
      </c>
      <c r="N12" s="24">
        <f>'COPY DATA XPRO'!X65</f>
        <v>3</v>
      </c>
      <c r="O12" s="24">
        <f>'COPY DATA XPRO'!Y65</f>
        <v>3</v>
      </c>
      <c r="P12" s="24">
        <f>'COPY DATA XPRO'!Z65</f>
        <v>100</v>
      </c>
      <c r="Q12" s="40">
        <f t="shared" si="0"/>
        <v>0.78740157480314965</v>
      </c>
      <c r="R12" s="40">
        <f t="shared" si="0"/>
        <v>0.92592592592592593</v>
      </c>
      <c r="S12" s="40">
        <f>VLOOKUP(C12,Sheet3!$A$19:$G$81,7,FALSE)</f>
        <v>1</v>
      </c>
      <c r="T12" s="8">
        <f t="shared" si="1"/>
        <v>0.78740157480314965</v>
      </c>
      <c r="U12" s="8">
        <f t="shared" ref="U12:U15" si="2">P12/(M12+N12+O12+P12)</f>
        <v>0.92592592592592593</v>
      </c>
    </row>
    <row r="13" spans="3:31" ht="15.5">
      <c r="C13" s="23" t="s">
        <v>45</v>
      </c>
      <c r="D13" s="24">
        <f>'COPY DATA XPRO'!E66</f>
        <v>180</v>
      </c>
      <c r="E13" s="24">
        <f>'COPY DATA XPRO'!F66+'COPY DATA XPRO'!G66+'COPY DATA XPRO'!H66</f>
        <v>4</v>
      </c>
      <c r="F13" s="24">
        <f>'COPY DATA XPRO'!I66</f>
        <v>4</v>
      </c>
      <c r="G13" s="24">
        <f>'COPY DATA XPRO'!AA66</f>
        <v>1</v>
      </c>
      <c r="H13" s="24">
        <f>'COPY DATA XPRO'!AE66-HARIAN!G13</f>
        <v>3</v>
      </c>
      <c r="I13" s="24">
        <f>'COPY DATA XPRO'!AF66</f>
        <v>28</v>
      </c>
      <c r="J13" s="24">
        <f>'COPY DATA XPRO'!J66</f>
        <v>4</v>
      </c>
      <c r="K13" s="24">
        <f>'COPY DATA XPRO'!K66</f>
        <v>5</v>
      </c>
      <c r="L13" s="24">
        <f>'COPY DATA XPRO'!L66</f>
        <v>0</v>
      </c>
      <c r="M13" s="24">
        <f>'COPY DATA XPRO'!P66</f>
        <v>21</v>
      </c>
      <c r="N13" s="24">
        <f>'COPY DATA XPRO'!X66</f>
        <v>3</v>
      </c>
      <c r="O13" s="24">
        <f>'COPY DATA XPRO'!Y66</f>
        <v>6</v>
      </c>
      <c r="P13" s="24">
        <f>'COPY DATA XPRO'!Z66</f>
        <v>100</v>
      </c>
      <c r="Q13" s="40">
        <f t="shared" si="0"/>
        <v>0.69930069930069927</v>
      </c>
      <c r="R13" s="40">
        <f t="shared" si="0"/>
        <v>0.76923076923076927</v>
      </c>
      <c r="S13" s="40">
        <f>VLOOKUP(C13,Sheet3!$A$19:$G$81,7,FALSE)</f>
        <v>0.76237623762376239</v>
      </c>
      <c r="T13" s="8">
        <f t="shared" si="1"/>
        <v>0.69930069930069927</v>
      </c>
      <c r="U13" s="8">
        <f t="shared" si="2"/>
        <v>0.76923076923076927</v>
      </c>
    </row>
    <row r="14" spans="3:31" ht="15.5">
      <c r="C14" s="23" t="s">
        <v>55</v>
      </c>
      <c r="D14" s="24">
        <f>'COPY DATA XPRO'!E69</f>
        <v>235</v>
      </c>
      <c r="E14" s="24">
        <f>'COPY DATA XPRO'!F69+'COPY DATA XPRO'!G69+'COPY DATA XPRO'!H69</f>
        <v>3</v>
      </c>
      <c r="F14" s="24">
        <f>'COPY DATA XPRO'!I69</f>
        <v>6</v>
      </c>
      <c r="G14" s="24">
        <f>'COPY DATA XPRO'!AA69</f>
        <v>1</v>
      </c>
      <c r="H14" s="24">
        <f>'COPY DATA XPRO'!AE69-HARIAN!G14</f>
        <v>3</v>
      </c>
      <c r="I14" s="24">
        <f>'COPY DATA XPRO'!AF69</f>
        <v>39</v>
      </c>
      <c r="J14" s="24">
        <f>'COPY DATA XPRO'!J69</f>
        <v>25</v>
      </c>
      <c r="K14" s="24">
        <f>'COPY DATA XPRO'!K69</f>
        <v>2</v>
      </c>
      <c r="L14" s="24">
        <f>'COPY DATA XPRO'!L69</f>
        <v>1</v>
      </c>
      <c r="M14" s="24">
        <f>'COPY DATA XPRO'!P69</f>
        <v>6</v>
      </c>
      <c r="N14" s="24">
        <f>'COPY DATA XPRO'!X69</f>
        <v>7</v>
      </c>
      <c r="O14" s="24">
        <f>'COPY DATA XPRO'!Y69</f>
        <v>4</v>
      </c>
      <c r="P14" s="24">
        <f>'COPY DATA XPRO'!Z69</f>
        <v>133</v>
      </c>
      <c r="Q14" s="40">
        <f t="shared" si="0"/>
        <v>0.70744680851063835</v>
      </c>
      <c r="R14" s="40">
        <f t="shared" si="0"/>
        <v>0.88666666666666671</v>
      </c>
      <c r="S14" s="40">
        <f>VLOOKUP(C14,Sheet3!$A$19:$G$81,7,FALSE)</f>
        <v>0.9850746268656716</v>
      </c>
      <c r="T14" s="8">
        <f t="shared" si="1"/>
        <v>0.70744680851063835</v>
      </c>
      <c r="U14" s="8">
        <f t="shared" si="2"/>
        <v>0.88666666666666671</v>
      </c>
    </row>
    <row r="15" spans="3:31" ht="15.5">
      <c r="C15" s="25" t="s">
        <v>62</v>
      </c>
      <c r="D15" s="26">
        <f>SUM(D10:D14)</f>
        <v>864</v>
      </c>
      <c r="E15" s="26">
        <f>SUM(E10:E14)</f>
        <v>13</v>
      </c>
      <c r="F15" s="26">
        <f>SUM(F10:F14)</f>
        <v>22</v>
      </c>
      <c r="G15" s="26">
        <f t="shared" ref="G15:P15" si="3">SUM(G10:G14)</f>
        <v>9</v>
      </c>
      <c r="H15" s="26">
        <f t="shared" si="3"/>
        <v>30</v>
      </c>
      <c r="I15" s="26">
        <f t="shared" si="3"/>
        <v>102</v>
      </c>
      <c r="J15" s="26">
        <f t="shared" si="3"/>
        <v>43</v>
      </c>
      <c r="K15" s="26">
        <f t="shared" si="3"/>
        <v>26</v>
      </c>
      <c r="L15" s="26">
        <f t="shared" si="3"/>
        <v>1</v>
      </c>
      <c r="M15" s="26">
        <f t="shared" si="3"/>
        <v>42</v>
      </c>
      <c r="N15" s="26">
        <f t="shared" si="3"/>
        <v>15</v>
      </c>
      <c r="O15" s="26">
        <f t="shared" si="3"/>
        <v>14</v>
      </c>
      <c r="P15" s="26">
        <f t="shared" si="3"/>
        <v>532</v>
      </c>
      <c r="Q15" s="41">
        <f t="shared" si="0"/>
        <v>0.74509803921568629</v>
      </c>
      <c r="R15" s="41">
        <f>U15</f>
        <v>0.88225538971807627</v>
      </c>
      <c r="S15" s="41">
        <f>Sheet3!G10</f>
        <v>0.93888888888888888</v>
      </c>
      <c r="T15" s="8">
        <f t="shared" si="1"/>
        <v>0.74509803921568629</v>
      </c>
      <c r="U15" s="8">
        <f t="shared" si="2"/>
        <v>0.88225538971807627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04" t="s">
        <v>72</v>
      </c>
      <c r="E17" s="105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9" t="s">
        <v>73</v>
      </c>
      <c r="E18" s="140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9" t="s">
        <v>74</v>
      </c>
      <c r="E19" s="140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9" t="s">
        <v>75</v>
      </c>
      <c r="E20" s="140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9" t="s">
        <v>76</v>
      </c>
      <c r="E21" s="140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41" t="s">
        <v>138</v>
      </c>
      <c r="E22" s="142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9" t="str">
        <f ca="1">C2</f>
        <v xml:space="preserve">PROVISIONING NEW SALES INDIBIZ TR3 JBN MTD  2026-10-13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34"/>
    </row>
    <row r="25" spans="2:22">
      <c r="B25" s="179" t="str">
        <f ca="1">C3</f>
        <v xml:space="preserve">PERIODE ORDER &amp; PS : 2026-01-01 to  2026-10-13 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4"/>
    </row>
    <row r="26" spans="2:22" ht="18.5">
      <c r="B26" s="143" t="str">
        <f>C4</f>
        <v>Last update proses : 06-03-2026 15:19:48 WIB (Source: ETL XPRO)</v>
      </c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35"/>
    </row>
    <row r="27" spans="2:22" ht="15.5"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36"/>
    </row>
    <row r="29" spans="2:22" ht="15.65" customHeight="1">
      <c r="B29" s="146" t="s">
        <v>1</v>
      </c>
      <c r="C29" s="145" t="s">
        <v>78</v>
      </c>
      <c r="D29" s="146" t="s">
        <v>129</v>
      </c>
      <c r="E29" s="146" t="s">
        <v>67</v>
      </c>
      <c r="F29" s="189" t="s">
        <v>12</v>
      </c>
      <c r="G29" s="189"/>
      <c r="H29" s="189"/>
      <c r="I29" s="189" t="s">
        <v>14</v>
      </c>
      <c r="J29" s="148" t="s">
        <v>8</v>
      </c>
      <c r="K29" s="148" t="s">
        <v>9</v>
      </c>
      <c r="L29" s="148" t="s">
        <v>10</v>
      </c>
      <c r="M29" s="148"/>
      <c r="N29" s="148"/>
      <c r="O29" s="148"/>
      <c r="P29" s="151" t="s">
        <v>11</v>
      </c>
      <c r="Q29" s="152" t="s">
        <v>130</v>
      </c>
      <c r="R29" s="152" t="s">
        <v>131</v>
      </c>
      <c r="S29" s="152" t="s">
        <v>132</v>
      </c>
    </row>
    <row r="30" spans="2:22" ht="14.5" customHeight="1">
      <c r="B30" s="146"/>
      <c r="C30" s="145"/>
      <c r="D30" s="146"/>
      <c r="E30" s="146"/>
      <c r="F30" s="189"/>
      <c r="G30" s="189"/>
      <c r="H30" s="189"/>
      <c r="I30" s="189"/>
      <c r="J30" s="148"/>
      <c r="K30" s="148"/>
      <c r="L30" s="148"/>
      <c r="M30" s="148"/>
      <c r="N30" s="148"/>
      <c r="O30" s="148"/>
      <c r="P30" s="151"/>
      <c r="Q30" s="152"/>
      <c r="R30" s="152"/>
      <c r="S30" s="152"/>
    </row>
    <row r="31" spans="2:22" ht="14.5" customHeight="1">
      <c r="B31" s="146"/>
      <c r="C31" s="145"/>
      <c r="D31" s="146"/>
      <c r="E31" s="146"/>
      <c r="F31" s="189"/>
      <c r="G31" s="189"/>
      <c r="H31" s="189"/>
      <c r="I31" s="189"/>
      <c r="J31" s="148"/>
      <c r="K31" s="148"/>
      <c r="L31" s="148"/>
      <c r="M31" s="148"/>
      <c r="N31" s="148"/>
      <c r="O31" s="148"/>
      <c r="P31" s="151"/>
      <c r="Q31" s="152"/>
      <c r="R31" s="152"/>
      <c r="S31" s="152"/>
    </row>
    <row r="32" spans="2:22" ht="31">
      <c r="B32" s="146"/>
      <c r="C32" s="145"/>
      <c r="D32" s="146"/>
      <c r="E32" s="146"/>
      <c r="F32" s="22" t="s">
        <v>133</v>
      </c>
      <c r="G32" s="22" t="s">
        <v>30</v>
      </c>
      <c r="H32" s="22" t="s">
        <v>69</v>
      </c>
      <c r="I32" s="189"/>
      <c r="J32" s="148"/>
      <c r="K32" s="148"/>
      <c r="L32" s="37" t="s">
        <v>2</v>
      </c>
      <c r="M32" s="37" t="s">
        <v>18</v>
      </c>
      <c r="N32" s="37" t="s">
        <v>20</v>
      </c>
      <c r="O32" s="37" t="s">
        <v>22</v>
      </c>
      <c r="P32" s="151"/>
      <c r="Q32" s="152"/>
      <c r="R32" s="152"/>
      <c r="S32" s="152"/>
      <c r="V32" s="87" t="s">
        <v>796</v>
      </c>
    </row>
    <row r="33" spans="2:22" ht="15.5">
      <c r="B33" s="184" t="s">
        <v>34</v>
      </c>
      <c r="C33" s="64" t="s">
        <v>79</v>
      </c>
      <c r="D33" s="65">
        <f>'LOOKUP  telda'!E7</f>
        <v>12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3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0</v>
      </c>
      <c r="P33" s="65">
        <f>'LOOKUP  telda'!Z7</f>
        <v>9</v>
      </c>
      <c r="Q33" s="40">
        <f>T33</f>
        <v>1</v>
      </c>
      <c r="R33" s="40">
        <f>U33</f>
        <v>1</v>
      </c>
      <c r="S33" s="40">
        <f>VLOOKUP(C33,Sheet3!$A$19:$G$81,7,FALSE)</f>
        <v>0.66666666666666663</v>
      </c>
      <c r="T33" s="8">
        <f>IFERROR(P33/(D33-F33-K33-I33),0)</f>
        <v>1</v>
      </c>
      <c r="U33" s="8">
        <f>IFERROR(P33/(M33+N33+O33+P33),0)</f>
        <v>1</v>
      </c>
      <c r="V33" t="str">
        <f>VLOOKUP(C33,Sheet5!$A$2:$J$270,8,FALSE)</f>
        <v>GIANYAR</v>
      </c>
    </row>
    <row r="34" spans="2:22" ht="15.5">
      <c r="B34" s="184"/>
      <c r="C34" s="64" t="s">
        <v>80</v>
      </c>
      <c r="D34" s="65">
        <f>'LOOKUP  telda'!E8</f>
        <v>1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1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84"/>
      <c r="C35" s="64" t="s">
        <v>81</v>
      </c>
      <c r="D35" s="65">
        <f>'LOOKUP  telda'!E9</f>
        <v>14</v>
      </c>
      <c r="E35" s="65">
        <f>'LOOKUP  telda'!F9+'LOOKUP  telda'!G9+'LOOKUP  telda'!H9</f>
        <v>0</v>
      </c>
      <c r="F35" s="65">
        <f>'LOOKUP  telda'!I9</f>
        <v>3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2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4</v>
      </c>
      <c r="N35" s="65">
        <f>'LOOKUP  telda'!X9</f>
        <v>0</v>
      </c>
      <c r="O35" s="65">
        <f>'LOOKUP  telda'!Y9</f>
        <v>0</v>
      </c>
      <c r="P35" s="65">
        <f>'LOOKUP  telda'!Z9</f>
        <v>5</v>
      </c>
      <c r="Q35" s="40">
        <f t="shared" si="4"/>
        <v>0.55555555555555558</v>
      </c>
      <c r="R35" s="40">
        <f t="shared" si="5"/>
        <v>0.55555555555555558</v>
      </c>
      <c r="S35" s="40">
        <f>VLOOKUP(C35,Sheet3!$A$19:$G$81,7,FALSE)</f>
        <v>0.8</v>
      </c>
      <c r="T35" s="8">
        <f t="shared" si="6"/>
        <v>0.55555555555555558</v>
      </c>
      <c r="U35" s="8">
        <f t="shared" si="7"/>
        <v>0.55555555555555558</v>
      </c>
      <c r="V35" t="str">
        <f>VLOOKUP(C35,Sheet5!$A$2:$J$270,8,FALSE)</f>
        <v>JIMBARAN</v>
      </c>
    </row>
    <row r="36" spans="2:22" ht="15.5">
      <c r="B36" s="184"/>
      <c r="C36" s="64" t="s">
        <v>82</v>
      </c>
      <c r="D36" s="65">
        <f>'LOOKUP  telda'!E10</f>
        <v>8</v>
      </c>
      <c r="E36" s="65">
        <f>'LOOKUP  telda'!F10+'LOOKUP  telda'!G10+'LOOKUP  telda'!H10</f>
        <v>0</v>
      </c>
      <c r="F36" s="65">
        <f>'LOOKUP  telda'!I10</f>
        <v>1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1</v>
      </c>
      <c r="J36" s="65">
        <f>'LOOKUP  telda'!J10</f>
        <v>1</v>
      </c>
      <c r="K36" s="65">
        <f>'LOOKUP  telda'!K10</f>
        <v>0</v>
      </c>
      <c r="L36" s="65">
        <f>'LOOKUP  telda'!L10</f>
        <v>0</v>
      </c>
      <c r="M36" s="65">
        <f>'LOOKUP  telda'!P10</f>
        <v>1</v>
      </c>
      <c r="N36" s="65">
        <f>'LOOKUP  telda'!X10</f>
        <v>0</v>
      </c>
      <c r="O36" s="65">
        <f>'LOOKUP  telda'!Y10</f>
        <v>0</v>
      </c>
      <c r="P36" s="65">
        <f>'LOOKUP  telda'!Z10</f>
        <v>3</v>
      </c>
      <c r="Q36" s="40">
        <f t="shared" si="4"/>
        <v>0.5</v>
      </c>
      <c r="R36" s="40">
        <f t="shared" si="5"/>
        <v>0.75</v>
      </c>
      <c r="S36" s="40">
        <f>VLOOKUP(C36,Sheet3!$A$19:$G$81,7,FALSE)</f>
        <v>1</v>
      </c>
      <c r="T36" s="8">
        <f t="shared" si="6"/>
        <v>0.5</v>
      </c>
      <c r="U36" s="8">
        <f t="shared" si="7"/>
        <v>0.75</v>
      </c>
      <c r="V36" t="str">
        <f>VLOOKUP(C36,Sheet5!$A$2:$J$270,8,FALSE)</f>
        <v>KLUNGKUNG</v>
      </c>
    </row>
    <row r="37" spans="2:22" ht="15.5">
      <c r="B37" s="184"/>
      <c r="C37" s="64" t="s">
        <v>83</v>
      </c>
      <c r="D37" s="65">
        <f>'LOOKUP  telda'!E11</f>
        <v>12</v>
      </c>
      <c r="E37" s="65">
        <f>'LOOKUP  telda'!F11+'LOOKUP  telda'!G11+'LOOKUP  telda'!H11</f>
        <v>0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1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1</v>
      </c>
      <c r="P37" s="65">
        <f>'LOOKUP  telda'!Z11</f>
        <v>9</v>
      </c>
      <c r="Q37" s="40">
        <f t="shared" si="4"/>
        <v>0.9</v>
      </c>
      <c r="R37" s="40">
        <f t="shared" si="5"/>
        <v>0.9</v>
      </c>
      <c r="S37" s="40">
        <f>VLOOKUP(C37,Sheet3!$A$19:$G$81,7,FALSE)</f>
        <v>1</v>
      </c>
      <c r="T37" s="8">
        <f t="shared" si="6"/>
        <v>0.9</v>
      </c>
      <c r="U37" s="8">
        <f t="shared" si="7"/>
        <v>0.9</v>
      </c>
      <c r="V37" t="str">
        <f>VLOOKUP(C37,Sheet5!$A$2:$J$270,8,FALSE)</f>
        <v>SANUR</v>
      </c>
    </row>
    <row r="38" spans="2:22" ht="15.5">
      <c r="B38" s="184"/>
      <c r="C38" s="64" t="s">
        <v>84</v>
      </c>
      <c r="D38" s="65">
        <f>'LOOKUP  telda'!E12</f>
        <v>7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1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1</v>
      </c>
      <c r="N38" s="65">
        <f>'LOOKUP  telda'!X12</f>
        <v>0</v>
      </c>
      <c r="O38" s="65">
        <f>'LOOKUP  telda'!Y12</f>
        <v>0</v>
      </c>
      <c r="P38" s="65">
        <f>'LOOKUP  telda'!Z12</f>
        <v>5</v>
      </c>
      <c r="Q38" s="40">
        <f t="shared" si="4"/>
        <v>0.83333333333333337</v>
      </c>
      <c r="R38" s="40">
        <f t="shared" si="5"/>
        <v>0.83333333333333337</v>
      </c>
      <c r="S38" s="40">
        <f>VLOOKUP(C38,Sheet3!$A$19:$G$81,7,FALSE)</f>
        <v>1</v>
      </c>
      <c r="T38" s="8">
        <f t="shared" si="6"/>
        <v>0.83333333333333337</v>
      </c>
      <c r="U38" s="8">
        <f t="shared" si="7"/>
        <v>0.83333333333333337</v>
      </c>
      <c r="V38" t="str">
        <f>VLOOKUP(C38,Sheet5!$A$2:$J$270,8,FALSE)</f>
        <v>SINGARAJA</v>
      </c>
    </row>
    <row r="39" spans="2:22" ht="15.5">
      <c r="B39" s="184"/>
      <c r="C39" s="64" t="s">
        <v>85</v>
      </c>
      <c r="D39" s="65">
        <f>'LOOKUP  telda'!E13</f>
        <v>45</v>
      </c>
      <c r="E39" s="65">
        <f>'LOOKUP  telda'!F13+'LOOKUP  telda'!G13+'LOOKUP  telda'!H13</f>
        <v>1</v>
      </c>
      <c r="F39" s="65">
        <f>'LOOKUP  telda'!I13</f>
        <v>2</v>
      </c>
      <c r="G39" s="65">
        <f>'LOOKUP  telda'!AA13</f>
        <v>0</v>
      </c>
      <c r="H39" s="65">
        <f>'LOOKUP  telda'!AE13-'LOOKUP  telda'!AA13</f>
        <v>11</v>
      </c>
      <c r="I39" s="65">
        <f>'LOOKUP  telda'!AF13</f>
        <v>3</v>
      </c>
      <c r="J39" s="65">
        <f>'LOOKUP  telda'!J13</f>
        <v>1</v>
      </c>
      <c r="K39" s="65">
        <f>'LOOKUP  telda'!K13</f>
        <v>10</v>
      </c>
      <c r="L39" s="65">
        <f>'LOOKUP  telda'!L13</f>
        <v>0</v>
      </c>
      <c r="M39" s="65">
        <f>'LOOKUP  telda'!P13</f>
        <v>1</v>
      </c>
      <c r="N39" s="65">
        <f>'LOOKUP  telda'!X13</f>
        <v>2</v>
      </c>
      <c r="O39" s="65">
        <f>'LOOKUP  telda'!Y13</f>
        <v>0</v>
      </c>
      <c r="P39" s="65">
        <f>'LOOKUP  telda'!Z13</f>
        <v>13</v>
      </c>
      <c r="Q39" s="40">
        <f t="shared" si="4"/>
        <v>0.43333333333333335</v>
      </c>
      <c r="R39" s="40">
        <f t="shared" si="5"/>
        <v>0.8125</v>
      </c>
      <c r="S39" s="40">
        <f>VLOOKUP(C39,Sheet3!$A$19:$G$81,7,FALSE)</f>
        <v>0.9285714285714286</v>
      </c>
      <c r="T39" s="8">
        <f t="shared" si="6"/>
        <v>0.43333333333333335</v>
      </c>
      <c r="U39" s="8">
        <f t="shared" si="7"/>
        <v>0.8125</v>
      </c>
      <c r="V39" t="str">
        <f>VLOOKUP(C39,Sheet5!$A$2:$J$270,8,FALSE)</f>
        <v>TABANAN</v>
      </c>
    </row>
    <row r="40" spans="2:22" ht="15.5">
      <c r="B40" s="184"/>
      <c r="C40" s="64" t="s">
        <v>86</v>
      </c>
      <c r="D40" s="65">
        <f>'LOOKUP  telda'!E14</f>
        <v>16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3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3</v>
      </c>
      <c r="N40" s="65">
        <f>'LOOKUP  telda'!X14</f>
        <v>0</v>
      </c>
      <c r="O40" s="65">
        <f>'LOOKUP  telda'!Y14</f>
        <v>0</v>
      </c>
      <c r="P40" s="65">
        <f>'LOOKUP  telda'!Z14</f>
        <v>9</v>
      </c>
      <c r="Q40" s="40">
        <f t="shared" si="4"/>
        <v>0.69230769230769229</v>
      </c>
      <c r="R40" s="40">
        <f t="shared" si="5"/>
        <v>0.75</v>
      </c>
      <c r="S40" s="40">
        <f>VLOOKUP(C40,Sheet3!$A$19:$G$81,7,FALSE)</f>
        <v>1</v>
      </c>
      <c r="T40" s="8">
        <f t="shared" si="6"/>
        <v>0.69230769230769229</v>
      </c>
      <c r="U40" s="8">
        <f t="shared" si="7"/>
        <v>0.75</v>
      </c>
      <c r="V40" t="str">
        <f>VLOOKUP(C40,Sheet5!$A$2:$J$270,8,FALSE)</f>
        <v>UBUNG</v>
      </c>
    </row>
    <row r="41" spans="2:22" ht="15.5">
      <c r="B41" s="185" t="s">
        <v>38</v>
      </c>
      <c r="C41" s="66" t="s">
        <v>87</v>
      </c>
      <c r="D41" s="67">
        <f>'LOOKUP  telda'!E15</f>
        <v>24</v>
      </c>
      <c r="E41" s="67">
        <f>'LOOKUP  telda'!F15+'LOOKUP  telda'!G15+'LOOKUP  telda'!H15</f>
        <v>2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2</v>
      </c>
      <c r="I41" s="67">
        <f>'LOOKUP  telda'!AF15</f>
        <v>1</v>
      </c>
      <c r="J41" s="67">
        <f>'LOOKUP  telda'!J15</f>
        <v>4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14</v>
      </c>
      <c r="Q41" s="40">
        <f t="shared" si="4"/>
        <v>0.60869565217391308</v>
      </c>
      <c r="R41" s="40">
        <f t="shared" si="5"/>
        <v>1</v>
      </c>
      <c r="S41" s="40">
        <f>VLOOKUP(C41,Sheet3!$A$19:$G$81,7,FALSE)</f>
        <v>1</v>
      </c>
      <c r="T41" s="8">
        <f t="shared" si="6"/>
        <v>0.60869565217391308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85"/>
      <c r="C42" s="66" t="s">
        <v>88</v>
      </c>
      <c r="D42" s="67">
        <f>'LOOKUP  telda'!E16</f>
        <v>10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9</v>
      </c>
      <c r="Q42" s="40">
        <f t="shared" si="4"/>
        <v>0.9</v>
      </c>
      <c r="R42" s="40">
        <f t="shared" si="5"/>
        <v>1</v>
      </c>
      <c r="S42" s="40">
        <f>VLOOKUP(C42,Sheet3!$A$19:$G$81,7,FALSE)</f>
        <v>1</v>
      </c>
      <c r="T42" s="8">
        <f t="shared" si="6"/>
        <v>0.9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5"/>
      <c r="C43" s="66" t="s">
        <v>89</v>
      </c>
      <c r="D43" s="67">
        <f>'LOOKUP  telda'!E17</f>
        <v>15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3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12</v>
      </c>
      <c r="Q43" s="40">
        <f t="shared" si="4"/>
        <v>1</v>
      </c>
      <c r="R43" s="40">
        <f t="shared" si="5"/>
        <v>1</v>
      </c>
      <c r="S43" s="40">
        <f>VLOOKUP(C43,Sheet3!$A$19:$G$81,7,FALSE)</f>
        <v>1</v>
      </c>
      <c r="T43" s="8">
        <f t="shared" si="6"/>
        <v>1</v>
      </c>
      <c r="U43" s="8">
        <f t="shared" si="7"/>
        <v>1</v>
      </c>
      <c r="V43" t="str">
        <f>VLOOKUP(C43,Sheet5!$A$2:$J$270,8,FALSE)</f>
        <v>BOJONEGORO</v>
      </c>
    </row>
    <row r="44" spans="2:22" ht="15.5">
      <c r="B44" s="185"/>
      <c r="C44" s="66" t="s">
        <v>90</v>
      </c>
      <c r="D44" s="67">
        <f>'LOOKUP  telda'!E18</f>
        <v>27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0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2</v>
      </c>
      <c r="N44" s="67">
        <f>'LOOKUP  telda'!X18</f>
        <v>0</v>
      </c>
      <c r="O44" s="67">
        <f>'LOOKUP  telda'!Y18</f>
        <v>0</v>
      </c>
      <c r="P44" s="67">
        <f>'LOOKUP  telda'!Z18</f>
        <v>24</v>
      </c>
      <c r="Q44" s="40">
        <f t="shared" si="4"/>
        <v>0.88888888888888884</v>
      </c>
      <c r="R44" s="40">
        <f t="shared" si="5"/>
        <v>0.92307692307692313</v>
      </c>
      <c r="S44" s="40">
        <f>VLOOKUP(C44,Sheet3!$A$19:$G$81,7,FALSE)</f>
        <v>0.95833333333333337</v>
      </c>
      <c r="T44" s="8">
        <f t="shared" si="6"/>
        <v>0.88888888888888884</v>
      </c>
      <c r="U44" s="8">
        <f t="shared" si="7"/>
        <v>0.92307692307692313</v>
      </c>
      <c r="V44" t="str">
        <f>VLOOKUP(C44,Sheet5!$A$2:$J$270,8,FALSE)</f>
        <v>KEDIRI</v>
      </c>
    </row>
    <row r="45" spans="2:22" ht="15.5">
      <c r="B45" s="185"/>
      <c r="C45" s="66" t="s">
        <v>91</v>
      </c>
      <c r="D45" s="67">
        <f>'LOOKUP  telda'!E19</f>
        <v>32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3</v>
      </c>
      <c r="J45" s="67">
        <f>'LOOKUP  telda'!J19</f>
        <v>0</v>
      </c>
      <c r="K45" s="67">
        <f>'LOOKUP  telda'!K19</f>
        <v>0</v>
      </c>
      <c r="L45" s="67">
        <f>'LOOKUP  telda'!L19</f>
        <v>0</v>
      </c>
      <c r="M45" s="67">
        <f>'LOOKUP  telda'!P19</f>
        <v>1</v>
      </c>
      <c r="N45" s="67">
        <f>'LOOKUP  telda'!X19</f>
        <v>0</v>
      </c>
      <c r="O45" s="67">
        <f>'LOOKUP  telda'!Y19</f>
        <v>0</v>
      </c>
      <c r="P45" s="67">
        <f>'LOOKUP  telda'!Z19</f>
        <v>28</v>
      </c>
      <c r="Q45" s="40">
        <f t="shared" si="4"/>
        <v>0.96551724137931039</v>
      </c>
      <c r="R45" s="40">
        <f t="shared" si="5"/>
        <v>0.96551724137931039</v>
      </c>
      <c r="S45" s="40" t="e">
        <f>VLOOKUP(C45,Sheet3!$A$19:$G$81,7,FALSE)</f>
        <v>#N/A</v>
      </c>
      <c r="T45" s="8">
        <f t="shared" si="6"/>
        <v>0.96551724137931039</v>
      </c>
      <c r="U45" s="8">
        <f t="shared" si="7"/>
        <v>0.96551724137931039</v>
      </c>
      <c r="V45" t="str">
        <f>VLOOKUP(C45,Sheet5!$A$2:$J$270,8,FALSE)</f>
        <v>MALANG</v>
      </c>
    </row>
    <row r="46" spans="2:22" ht="15.5">
      <c r="B46" s="185"/>
      <c r="C46" s="66" t="s">
        <v>92</v>
      </c>
      <c r="D46" s="67">
        <f>'LOOKUP  telda'!E20</f>
        <v>8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5</v>
      </c>
      <c r="Q46" s="40">
        <f t="shared" si="4"/>
        <v>0.625</v>
      </c>
      <c r="R46" s="40">
        <f t="shared" si="5"/>
        <v>1</v>
      </c>
      <c r="S46" s="40">
        <f>VLOOKUP(C46,Sheet3!$A$19:$G$81,7,FALSE)</f>
        <v>1</v>
      </c>
      <c r="T46" s="8">
        <f t="shared" si="6"/>
        <v>0.625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85"/>
      <c r="C47" s="66" t="s">
        <v>93</v>
      </c>
      <c r="D47" s="67">
        <f>'LOOKUP  telda'!E21</f>
        <v>16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2</v>
      </c>
      <c r="J47" s="67">
        <f>'LOOKUP  telda'!J21</f>
        <v>0</v>
      </c>
      <c r="K47" s="67">
        <f>'LOOKUP  telda'!K21</f>
        <v>5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8</v>
      </c>
      <c r="Q47" s="40">
        <f t="shared" si="4"/>
        <v>0.88888888888888884</v>
      </c>
      <c r="R47" s="40">
        <f t="shared" si="5"/>
        <v>1</v>
      </c>
      <c r="S47" s="40">
        <f>VLOOKUP(C47,Sheet3!$A$19:$G$81,7,FALSE)</f>
        <v>1</v>
      </c>
      <c r="T47" s="8">
        <f t="shared" si="6"/>
        <v>0.88888888888888884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85"/>
      <c r="C48" s="66" t="s">
        <v>94</v>
      </c>
      <c r="D48" s="67">
        <f>'LOOKUP  telda'!E22</f>
        <v>6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6</v>
      </c>
      <c r="Q48" s="40">
        <f t="shared" si="4"/>
        <v>1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1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85"/>
      <c r="C49" s="66" t="s">
        <v>95</v>
      </c>
      <c r="D49" s="67">
        <f>'LOOKUP  telda'!E23</f>
        <v>18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2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14</v>
      </c>
      <c r="Q49" s="40">
        <f t="shared" si="4"/>
        <v>0.93333333333333335</v>
      </c>
      <c r="R49" s="40">
        <f t="shared" si="5"/>
        <v>1</v>
      </c>
      <c r="S49" s="40">
        <f>VLOOKUP(C49,Sheet3!$A$19:$G$81,7,FALSE)</f>
        <v>0.95</v>
      </c>
      <c r="T49" s="8">
        <f t="shared" si="6"/>
        <v>0.93333333333333335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85"/>
      <c r="C50" s="66" t="s">
        <v>96</v>
      </c>
      <c r="D50" s="67">
        <f>'LOOKUP  telda'!E24</f>
        <v>8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6</v>
      </c>
      <c r="Q50" s="40">
        <f t="shared" si="4"/>
        <v>0.75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0.75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85"/>
      <c r="C51" s="66" t="s">
        <v>97</v>
      </c>
      <c r="D51" s="67">
        <f>'LOOKUP  telda'!E25</f>
        <v>19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1</v>
      </c>
      <c r="I51" s="67">
        <f>'LOOKUP  telda'!AF25</f>
        <v>2</v>
      </c>
      <c r="J51" s="67">
        <f>'LOOKUP  telda'!J25</f>
        <v>0</v>
      </c>
      <c r="K51" s="67">
        <f>'LOOKUP  telda'!K25</f>
        <v>2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11</v>
      </c>
      <c r="Q51" s="40">
        <f t="shared" si="4"/>
        <v>0.84615384615384615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0.84615384615384615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85"/>
      <c r="C52" s="66" t="s">
        <v>98</v>
      </c>
      <c r="D52" s="67">
        <f>'LOOKUP  telda'!E26</f>
        <v>13</v>
      </c>
      <c r="E52" s="67">
        <f>'LOOKUP  telda'!F26+'LOOKUP  telda'!G26+'LOOKUP  telda'!H26</f>
        <v>1</v>
      </c>
      <c r="F52" s="67">
        <f>'LOOKUP  telda'!I26</f>
        <v>1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8</v>
      </c>
      <c r="Q52" s="40">
        <f t="shared" si="4"/>
        <v>0.66666666666666663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0.66666666666666663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86" t="s">
        <v>42</v>
      </c>
      <c r="C53" s="62" t="s">
        <v>99</v>
      </c>
      <c r="D53" s="63">
        <f>'LOOKUP  telda'!E27</f>
        <v>13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10</v>
      </c>
      <c r="Q53" s="40">
        <f t="shared" si="4"/>
        <v>0.76923076923076927</v>
      </c>
      <c r="R53" s="40">
        <f t="shared" si="5"/>
        <v>1</v>
      </c>
      <c r="S53" s="40">
        <f>VLOOKUP(C53,Sheet3!$A$19:$G$81,7,FALSE)</f>
        <v>1</v>
      </c>
      <c r="T53" s="8">
        <f t="shared" si="6"/>
        <v>0.76923076923076927</v>
      </c>
      <c r="U53" s="8">
        <f t="shared" si="7"/>
        <v>1</v>
      </c>
      <c r="V53" t="str">
        <f>VLOOKUP(C53,Sheet5!$A$2:$J$270,8,FALSE)</f>
        <v>BANYUWANGI</v>
      </c>
    </row>
    <row r="54" spans="2:22" ht="15.5">
      <c r="B54" s="186"/>
      <c r="C54" s="62" t="s">
        <v>100</v>
      </c>
      <c r="D54" s="63">
        <f>'LOOKUP  telda'!E28</f>
        <v>11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1</v>
      </c>
      <c r="N54" s="63">
        <f>'LOOKUP  telda'!X28</f>
        <v>0</v>
      </c>
      <c r="O54" s="63">
        <f>'LOOKUP  telda'!Y28</f>
        <v>0</v>
      </c>
      <c r="P54" s="63">
        <f>'LOOKUP  telda'!Z28</f>
        <v>10</v>
      </c>
      <c r="Q54" s="40">
        <f t="shared" si="4"/>
        <v>0.90909090909090906</v>
      </c>
      <c r="R54" s="40">
        <f t="shared" si="5"/>
        <v>0.90909090909090906</v>
      </c>
      <c r="S54" s="40" t="e">
        <f>VLOOKUP(C54,Sheet3!$A$19:$G$81,7,FALSE)</f>
        <v>#N/A</v>
      </c>
      <c r="T54" s="8">
        <f t="shared" si="6"/>
        <v>0.90909090909090906</v>
      </c>
      <c r="U54" s="8">
        <f t="shared" si="7"/>
        <v>0.90909090909090906</v>
      </c>
      <c r="V54" t="str">
        <f>VLOOKUP(C54,Sheet5!$A$2:$J$270,8,FALSE)</f>
        <v>JEMBER</v>
      </c>
    </row>
    <row r="55" spans="2:22" ht="34.5" customHeight="1">
      <c r="B55" s="186"/>
      <c r="C55" s="62" t="s">
        <v>101</v>
      </c>
      <c r="D55" s="63">
        <f>'LOOKUP  telda'!E29</f>
        <v>27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2</v>
      </c>
      <c r="I55" s="63">
        <f>'LOOKUP  telda'!AF29</f>
        <v>2</v>
      </c>
      <c r="J55" s="63">
        <f>'LOOKUP  telda'!J29</f>
        <v>0</v>
      </c>
      <c r="K55" s="63">
        <f>'LOOKUP  telda'!K29</f>
        <v>1</v>
      </c>
      <c r="L55" s="63">
        <f>'LOOKUP  telda'!L29</f>
        <v>0</v>
      </c>
      <c r="M55" s="63">
        <f>'LOOKUP  telda'!P29</f>
        <v>1</v>
      </c>
      <c r="N55" s="63">
        <f>'LOOKUP  telda'!X29</f>
        <v>0</v>
      </c>
      <c r="O55" s="63">
        <f>'LOOKUP  telda'!Y29</f>
        <v>1</v>
      </c>
      <c r="P55" s="63">
        <f>'LOOKUP  telda'!Z29</f>
        <v>19</v>
      </c>
      <c r="Q55" s="40">
        <f t="shared" si="4"/>
        <v>0.79166666666666663</v>
      </c>
      <c r="R55" s="40">
        <f t="shared" si="5"/>
        <v>0.90476190476190477</v>
      </c>
      <c r="S55" s="40" t="e">
        <f>VLOOKUP(C55,Sheet3!$A$19:$G$81,7,FALSE)</f>
        <v>#N/A</v>
      </c>
      <c r="T55" s="8">
        <f t="shared" si="6"/>
        <v>0.79166666666666663</v>
      </c>
      <c r="U55" s="8">
        <f t="shared" si="7"/>
        <v>0.90476190476190477</v>
      </c>
      <c r="V55" t="str">
        <f>VLOOKUP(C55,Sheet5!$A$2:$J$270,8,FALSE)</f>
        <v>SIDOARJO</v>
      </c>
    </row>
    <row r="56" spans="2:22" ht="15.5">
      <c r="B56" s="186"/>
      <c r="C56" s="62" t="s">
        <v>102</v>
      </c>
      <c r="D56" s="63">
        <f>'LOOKUP  telda'!E30</f>
        <v>7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6</v>
      </c>
      <c r="Q56" s="40">
        <f t="shared" si="4"/>
        <v>0.8571428571428571</v>
      </c>
      <c r="R56" s="40">
        <f t="shared" si="5"/>
        <v>1</v>
      </c>
      <c r="S56" s="40">
        <f>VLOOKUP(C56,Sheet3!$A$19:$G$81,7,FALSE)</f>
        <v>1</v>
      </c>
      <c r="T56" s="8">
        <f t="shared" si="6"/>
        <v>0.8571428571428571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86"/>
      <c r="C57" s="62" t="s">
        <v>103</v>
      </c>
      <c r="D57" s="63">
        <f>'LOOKUP  telda'!E31</f>
        <v>17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3</v>
      </c>
      <c r="J57" s="63">
        <f>'LOOKUP  telda'!J31</f>
        <v>2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12</v>
      </c>
      <c r="Q57" s="40">
        <f t="shared" si="4"/>
        <v>0.8571428571428571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0.8571428571428571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86"/>
      <c r="C58" s="62" t="s">
        <v>104</v>
      </c>
      <c r="D58" s="63">
        <f>'LOOKUP  telda'!E32</f>
        <v>6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2</v>
      </c>
      <c r="O58" s="63">
        <f>'LOOKUP  telda'!Y32</f>
        <v>0</v>
      </c>
      <c r="P58" s="63">
        <f>'LOOKUP  telda'!Z32</f>
        <v>4</v>
      </c>
      <c r="Q58" s="40">
        <f t="shared" si="4"/>
        <v>0.66666666666666663</v>
      </c>
      <c r="R58" s="40">
        <f t="shared" si="5"/>
        <v>0.66666666666666663</v>
      </c>
      <c r="S58" s="40" t="e">
        <f>VLOOKUP(C58,Sheet3!$A$19:$G$81,7,FALSE)</f>
        <v>#N/A</v>
      </c>
      <c r="T58" s="8">
        <f t="shared" si="6"/>
        <v>0.66666666666666663</v>
      </c>
      <c r="U58" s="8">
        <f t="shared" si="7"/>
        <v>0.66666666666666663</v>
      </c>
      <c r="V58" t="str">
        <f>VLOOKUP(C58,Sheet5!$A$2:$J$270,8,FALSE)</f>
        <v>PROBOLINGGO</v>
      </c>
    </row>
    <row r="59" spans="2:22" ht="15.5">
      <c r="B59" s="186"/>
      <c r="C59" s="62" t="s">
        <v>105</v>
      </c>
      <c r="D59" s="63">
        <f>'LOOKUP  telda'!E33</f>
        <v>23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3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17</v>
      </c>
      <c r="Q59" s="40">
        <f t="shared" si="4"/>
        <v>0.89473684210526316</v>
      </c>
      <c r="R59" s="40">
        <f t="shared" si="5"/>
        <v>1</v>
      </c>
      <c r="S59" s="40">
        <f>VLOOKUP(C59,Sheet3!$A$19:$G$81,7,FALSE)</f>
        <v>1</v>
      </c>
      <c r="T59" s="8">
        <f t="shared" si="6"/>
        <v>0.89473684210526316</v>
      </c>
      <c r="U59" s="8">
        <f t="shared" si="7"/>
        <v>1</v>
      </c>
      <c r="V59" t="str">
        <f>VLOOKUP(C59,Sheet5!$A$2:$J$270,8,FALSE)</f>
        <v>MOJOKERTO</v>
      </c>
    </row>
    <row r="60" spans="2:22" ht="15.5">
      <c r="B60" s="186"/>
      <c r="C60" s="62" t="s">
        <v>106</v>
      </c>
      <c r="D60" s="63">
        <f>'LOOKUP  telda'!E34</f>
        <v>23</v>
      </c>
      <c r="E60" s="63">
        <f>'LOOKUP  telda'!F34+'LOOKUP  telda'!G34+'LOOKUP  telda'!H34</f>
        <v>2</v>
      </c>
      <c r="F60" s="63">
        <f>'LOOKUP  telda'!I34</f>
        <v>1</v>
      </c>
      <c r="G60" s="63">
        <f>'LOOKUP  telda'!AA34</f>
        <v>2</v>
      </c>
      <c r="H60" s="63">
        <f>'LOOKUP  telda'!AE34-'LOOKUP  telda'!AA34</f>
        <v>2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1</v>
      </c>
      <c r="P60" s="63">
        <f>'LOOKUP  telda'!Z34</f>
        <v>15</v>
      </c>
      <c r="Q60" s="40">
        <f t="shared" si="4"/>
        <v>0.68181818181818177</v>
      </c>
      <c r="R60" s="40">
        <f t="shared" si="5"/>
        <v>0.9375</v>
      </c>
      <c r="S60" s="40">
        <f>VLOOKUP(C60,Sheet3!$A$19:$G$81,7,FALSE)</f>
        <v>1</v>
      </c>
      <c r="T60" s="8">
        <f t="shared" si="6"/>
        <v>0.68181818181818177</v>
      </c>
      <c r="U60" s="8">
        <f t="shared" si="7"/>
        <v>0.9375</v>
      </c>
      <c r="V60" t="str">
        <f>VLOOKUP(C60,Sheet5!$A$2:$J$270,8,FALSE)</f>
        <v>PASURUAN</v>
      </c>
    </row>
    <row r="61" spans="2:22" ht="15.5">
      <c r="B61" s="186"/>
      <c r="C61" s="62" t="s">
        <v>107</v>
      </c>
      <c r="D61" s="63">
        <f>'LOOKUP  telda'!E35</f>
        <v>8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1</v>
      </c>
      <c r="P61" s="63">
        <f>'LOOKUP  telda'!Z35</f>
        <v>5</v>
      </c>
      <c r="Q61" s="40">
        <f t="shared" si="4"/>
        <v>0.625</v>
      </c>
      <c r="R61" s="40">
        <f t="shared" si="5"/>
        <v>0.7142857142857143</v>
      </c>
      <c r="S61" s="40">
        <f>VLOOKUP(C61,Sheet3!$A$19:$G$81,7,FALSE)</f>
        <v>1</v>
      </c>
      <c r="T61" s="8">
        <f t="shared" si="6"/>
        <v>0.625</v>
      </c>
      <c r="U61" s="8">
        <f t="shared" si="7"/>
        <v>0.7142857142857143</v>
      </c>
      <c r="V61" t="str">
        <f>VLOOKUP(C61,Sheet5!$A$2:$J$270,8,FALSE)</f>
        <v>PROBOLINGGO</v>
      </c>
    </row>
    <row r="62" spans="2:22" ht="15.5">
      <c r="B62" s="186"/>
      <c r="C62" s="62" t="s">
        <v>108</v>
      </c>
      <c r="D62" s="63">
        <f>'LOOKUP  telda'!E36</f>
        <v>3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1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2</v>
      </c>
      <c r="Q62" s="40">
        <f t="shared" si="4"/>
        <v>0.66666666666666663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0.66666666666666663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87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1</v>
      </c>
      <c r="R63" s="40">
        <f t="shared" si="5"/>
        <v>1</v>
      </c>
      <c r="S63" s="40">
        <f>VLOOKUP(C63,Sheet3!$A$19:$G$81,7,FALSE)</f>
        <v>1</v>
      </c>
      <c r="T63" s="8">
        <f t="shared" si="6"/>
        <v>1</v>
      </c>
      <c r="U63" s="8">
        <f t="shared" si="7"/>
        <v>1</v>
      </c>
      <c r="V63" t="str">
        <f>VLOOKUP(C63,Sheet5!$A$2:$J$270,8,FALSE)</f>
        <v>ATAMBUA</v>
      </c>
    </row>
    <row r="64" spans="2:22" ht="15.5">
      <c r="B64" s="187"/>
      <c r="C64" s="68" t="s">
        <v>110</v>
      </c>
      <c r="D64" s="69">
        <f>'LOOKUP  telda'!E38</f>
        <v>17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4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3</v>
      </c>
      <c r="N64" s="69">
        <f>'LOOKUP  telda'!X38</f>
        <v>1</v>
      </c>
      <c r="O64" s="69">
        <f>'LOOKUP  telda'!Y38</f>
        <v>1</v>
      </c>
      <c r="P64" s="69">
        <f>'LOOKUP  telda'!Z38</f>
        <v>8</v>
      </c>
      <c r="Q64" s="40">
        <f t="shared" si="4"/>
        <v>0.61538461538461542</v>
      </c>
      <c r="R64" s="40">
        <f t="shared" si="5"/>
        <v>0.61538461538461542</v>
      </c>
      <c r="S64" s="40">
        <f>VLOOKUP(C64,Sheet3!$A$19:$G$81,7,FALSE)</f>
        <v>0.5</v>
      </c>
      <c r="T64" s="8">
        <f t="shared" si="6"/>
        <v>0.61538461538461542</v>
      </c>
      <c r="U64" s="8">
        <f t="shared" si="7"/>
        <v>0.61538461538461542</v>
      </c>
      <c r="V64" t="str">
        <f>VLOOKUP(C64,Sheet5!$A$2:$J$270,8,FALSE)</f>
        <v>BIMA</v>
      </c>
    </row>
    <row r="65" spans="2:22" ht="15.5">
      <c r="B65" s="187"/>
      <c r="C65" s="68" t="s">
        <v>111</v>
      </c>
      <c r="D65" s="69">
        <f>'LOOKUP  telda'!E39</f>
        <v>14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2</v>
      </c>
      <c r="N65" s="69">
        <f>'LOOKUP  telda'!X39</f>
        <v>0</v>
      </c>
      <c r="O65" s="69">
        <f>'LOOKUP  telda'!Y39</f>
        <v>1</v>
      </c>
      <c r="P65" s="69">
        <f>'LOOKUP  telda'!Z39</f>
        <v>11</v>
      </c>
      <c r="Q65" s="40">
        <f t="shared" si="4"/>
        <v>0.7857142857142857</v>
      </c>
      <c r="R65" s="40">
        <f t="shared" si="5"/>
        <v>0.7857142857142857</v>
      </c>
      <c r="S65" s="40">
        <f>VLOOKUP(C65,Sheet3!$A$19:$G$81,7,FALSE)</f>
        <v>0.81818181818181823</v>
      </c>
      <c r="T65" s="8">
        <f t="shared" si="6"/>
        <v>0.7857142857142857</v>
      </c>
      <c r="U65" s="8">
        <f t="shared" si="7"/>
        <v>0.7857142857142857</v>
      </c>
      <c r="V65" t="str">
        <f>VLOOKUP(C65,Sheet5!$A$2:$J$270,8,FALSE)</f>
        <v>ENDE</v>
      </c>
    </row>
    <row r="66" spans="2:22" ht="29">
      <c r="B66" s="187"/>
      <c r="C66" s="68" t="s">
        <v>112</v>
      </c>
      <c r="D66" s="69">
        <f>'LOOKUP  telda'!E40</f>
        <v>21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6</v>
      </c>
      <c r="J66" s="69">
        <f>'LOOKUP  telda'!J40</f>
        <v>1</v>
      </c>
      <c r="K66" s="69">
        <f>'LOOKUP  telda'!K40</f>
        <v>0</v>
      </c>
      <c r="L66" s="69">
        <f>'LOOKUP  telda'!L40</f>
        <v>0</v>
      </c>
      <c r="M66" s="69">
        <f>'LOOKUP  telda'!P40</f>
        <v>1</v>
      </c>
      <c r="N66" s="69">
        <f>'LOOKUP  telda'!X40</f>
        <v>1</v>
      </c>
      <c r="O66" s="69">
        <f>'LOOKUP  telda'!Y40</f>
        <v>0</v>
      </c>
      <c r="P66" s="69">
        <f>'LOOKUP  telda'!Z40</f>
        <v>12</v>
      </c>
      <c r="Q66" s="40">
        <f t="shared" si="4"/>
        <v>0.8</v>
      </c>
      <c r="R66" s="40">
        <f t="shared" si="5"/>
        <v>0.8571428571428571</v>
      </c>
      <c r="S66" s="40" t="e">
        <f>VLOOKUP(C66,Sheet3!$A$19:$G$81,7,FALSE)</f>
        <v>#N/A</v>
      </c>
      <c r="T66" s="8">
        <f t="shared" si="6"/>
        <v>0.8</v>
      </c>
      <c r="U66" s="8">
        <f t="shared" si="7"/>
        <v>0.8571428571428571</v>
      </c>
      <c r="V66" t="str">
        <f>VLOOKUP(C66,Sheet5!$A$2:$J$270,8,FALSE)</f>
        <v>MATARAM</v>
      </c>
    </row>
    <row r="67" spans="2:22" ht="15.5">
      <c r="B67" s="187"/>
      <c r="C67" s="68" t="s">
        <v>113</v>
      </c>
      <c r="D67" s="69">
        <f>'LOOKUP  telda'!E41</f>
        <v>21</v>
      </c>
      <c r="E67" s="69">
        <f>'LOOKUP  telda'!F41+'LOOKUP  telda'!G41+'LOOKUP  telda'!H41</f>
        <v>0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3</v>
      </c>
      <c r="I67" s="69">
        <f>'LOOKUP  telda'!AF41</f>
        <v>0</v>
      </c>
      <c r="J67" s="69">
        <f>'LOOKUP  telda'!J41</f>
        <v>1</v>
      </c>
      <c r="K67" s="69">
        <f>'LOOKUP  telda'!K41</f>
        <v>2</v>
      </c>
      <c r="L67" s="69">
        <f>'LOOKUP  telda'!L41</f>
        <v>0</v>
      </c>
      <c r="M67" s="69">
        <f>'LOOKUP  telda'!P41</f>
        <v>6</v>
      </c>
      <c r="N67" s="69">
        <f>'LOOKUP  telda'!X41</f>
        <v>0</v>
      </c>
      <c r="O67" s="69">
        <f>'LOOKUP  telda'!Y41</f>
        <v>0</v>
      </c>
      <c r="P67" s="69">
        <f>'LOOKUP  telda'!Z41</f>
        <v>9</v>
      </c>
      <c r="Q67" s="40">
        <f t="shared" si="4"/>
        <v>0.5</v>
      </c>
      <c r="R67" s="40">
        <f t="shared" si="5"/>
        <v>0.6</v>
      </c>
      <c r="S67" s="40">
        <f>VLOOKUP(C67,Sheet3!$A$19:$G$81,7,FALSE)</f>
        <v>0.22222222222222221</v>
      </c>
      <c r="T67" s="8">
        <f t="shared" si="6"/>
        <v>0.5</v>
      </c>
      <c r="U67" s="8">
        <f t="shared" si="7"/>
        <v>0.6</v>
      </c>
      <c r="V67" t="str">
        <f>VLOOKUP(C67,Sheet5!$A$2:$J$270,8,FALSE)</f>
        <v>KUPANG</v>
      </c>
    </row>
    <row r="68" spans="2:22" ht="15.5">
      <c r="B68" s="187"/>
      <c r="C68" s="68" t="s">
        <v>114</v>
      </c>
      <c r="D68" s="69">
        <f>'LOOKUP  telda'!E42</f>
        <v>8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1</v>
      </c>
      <c r="P68" s="69">
        <f>'LOOKUP  telda'!Z42</f>
        <v>5</v>
      </c>
      <c r="Q68" s="40">
        <f t="shared" si="4"/>
        <v>0.83333333333333337</v>
      </c>
      <c r="R68" s="40">
        <f t="shared" si="5"/>
        <v>0.83333333333333337</v>
      </c>
      <c r="S68" s="40">
        <f>VLOOKUP(C68,Sheet3!$A$19:$G$81,7,FALSE)</f>
        <v>0.8</v>
      </c>
      <c r="T68" s="8">
        <f t="shared" si="6"/>
        <v>0.83333333333333337</v>
      </c>
      <c r="U68" s="8">
        <f t="shared" si="7"/>
        <v>0.83333333333333337</v>
      </c>
      <c r="V68" t="str">
        <f>VLOOKUP(C68,Sheet5!$A$2:$J$270,8,FALSE)</f>
        <v>LABOAN BAJO</v>
      </c>
    </row>
    <row r="69" spans="2:22" ht="29">
      <c r="B69" s="187"/>
      <c r="C69" s="68" t="s">
        <v>115</v>
      </c>
      <c r="D69" s="69">
        <f>'LOOKUP  telda'!E43</f>
        <v>26</v>
      </c>
      <c r="E69" s="69">
        <f>'LOOKUP  telda'!F43+'LOOKUP  telda'!G43+'LOOKUP  telda'!H43</f>
        <v>0</v>
      </c>
      <c r="F69" s="69">
        <f>'LOOKUP  telda'!I43</f>
        <v>1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3</v>
      </c>
      <c r="J69" s="69">
        <f>'LOOKUP  telda'!J43</f>
        <v>0</v>
      </c>
      <c r="K69" s="69">
        <f>'LOOKUP  telda'!K43</f>
        <v>1</v>
      </c>
      <c r="L69" s="69">
        <f>'LOOKUP  telda'!L43</f>
        <v>0</v>
      </c>
      <c r="M69" s="69">
        <f>'LOOKUP  telda'!P43</f>
        <v>4</v>
      </c>
      <c r="N69" s="69">
        <f>'LOOKUP  telda'!X43</f>
        <v>1</v>
      </c>
      <c r="O69" s="69">
        <f>'LOOKUP  telda'!Y43</f>
        <v>1</v>
      </c>
      <c r="P69" s="69">
        <f>'LOOKUP  telda'!Z43</f>
        <v>15</v>
      </c>
      <c r="Q69" s="40">
        <f t="shared" si="4"/>
        <v>0.7142857142857143</v>
      </c>
      <c r="R69" s="40">
        <f t="shared" si="5"/>
        <v>0.7142857142857143</v>
      </c>
      <c r="S69" s="40" t="e">
        <f>VLOOKUP(C69,Sheet3!$A$19:$G$81,7,FALSE)</f>
        <v>#N/A</v>
      </c>
      <c r="T69" s="8">
        <f t="shared" si="6"/>
        <v>0.7142857142857143</v>
      </c>
      <c r="U69" s="8">
        <f t="shared" si="7"/>
        <v>0.7142857142857143</v>
      </c>
      <c r="V69" t="str">
        <f>VLOOKUP(C69,Sheet5!$A$2:$J$270,8,FALSE)</f>
        <v>SELONG</v>
      </c>
    </row>
    <row r="70" spans="2:22" ht="15.5">
      <c r="B70" s="187"/>
      <c r="C70" s="68" t="s">
        <v>116</v>
      </c>
      <c r="D70" s="69">
        <f>'LOOKUP  telda'!E44</f>
        <v>26</v>
      </c>
      <c r="E70" s="69">
        <f>'LOOKUP  telda'!F44+'LOOKUP  telda'!G44+'LOOKUP  telda'!H44</f>
        <v>1</v>
      </c>
      <c r="F70" s="69">
        <f>'LOOKUP  telda'!I44</f>
        <v>1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6</v>
      </c>
      <c r="J70" s="69">
        <f>'LOOKUP  telda'!J44</f>
        <v>2</v>
      </c>
      <c r="K70" s="69">
        <f>'LOOKUP  telda'!K44</f>
        <v>0</v>
      </c>
      <c r="L70" s="69">
        <f>'LOOKUP  telda'!L44</f>
        <v>0</v>
      </c>
      <c r="M70" s="69">
        <f>'LOOKUP  telda'!P44</f>
        <v>1</v>
      </c>
      <c r="N70" s="69">
        <f>'LOOKUP  telda'!X44</f>
        <v>0</v>
      </c>
      <c r="O70" s="69">
        <f>'LOOKUP  telda'!Y44</f>
        <v>0</v>
      </c>
      <c r="P70" s="69">
        <f>'LOOKUP  telda'!Z44</f>
        <v>14</v>
      </c>
      <c r="Q70" s="40">
        <f t="shared" si="4"/>
        <v>0.73684210526315785</v>
      </c>
      <c r="R70" s="40">
        <f t="shared" si="5"/>
        <v>0.93333333333333335</v>
      </c>
      <c r="S70" s="40" t="e">
        <f>VLOOKUP(C70,Sheet3!$A$19:$G$81,7,FALSE)</f>
        <v>#N/A</v>
      </c>
      <c r="T70" s="8">
        <f t="shared" si="6"/>
        <v>0.73684210526315785</v>
      </c>
      <c r="U70" s="8">
        <f t="shared" si="7"/>
        <v>0.93333333333333335</v>
      </c>
      <c r="V70" t="str">
        <f>VLOOKUP(C70,Sheet5!$A$2:$J$270,8,FALSE)</f>
        <v>SELONG</v>
      </c>
    </row>
    <row r="71" spans="2:22" ht="15.5">
      <c r="B71" s="187"/>
      <c r="C71" s="68" t="s">
        <v>117</v>
      </c>
      <c r="D71" s="69">
        <f>'LOOKUP  telda'!E45</f>
        <v>7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2</v>
      </c>
      <c r="N71" s="69">
        <f>'LOOKUP  telda'!X45</f>
        <v>0</v>
      </c>
      <c r="O71" s="69">
        <f>'LOOKUP  telda'!Y45</f>
        <v>1</v>
      </c>
      <c r="P71" s="69">
        <f>'LOOKUP  telda'!Z45</f>
        <v>4</v>
      </c>
      <c r="Q71" s="40">
        <f t="shared" si="4"/>
        <v>0.5714285714285714</v>
      </c>
      <c r="R71" s="40">
        <f t="shared" si="5"/>
        <v>0.5714285714285714</v>
      </c>
      <c r="S71" s="40">
        <f>VLOOKUP(C71,Sheet3!$A$19:$G$81,7,FALSE)</f>
        <v>0.25</v>
      </c>
      <c r="T71" s="8">
        <f t="shared" si="6"/>
        <v>0.5714285714285714</v>
      </c>
      <c r="U71" s="8">
        <f t="shared" si="7"/>
        <v>0.5714285714285714</v>
      </c>
      <c r="V71" t="str">
        <f>VLOOKUP(C71,Sheet5!$A$2:$J$270,8,FALSE)</f>
        <v>MAUMERE</v>
      </c>
    </row>
    <row r="72" spans="2:22" ht="15.5">
      <c r="B72" s="187"/>
      <c r="C72" s="68" t="s">
        <v>118</v>
      </c>
      <c r="D72" s="69">
        <f>'LOOKUP  telda'!E46</f>
        <v>32</v>
      </c>
      <c r="E72" s="69">
        <f>'LOOKUP  telda'!F46+'LOOKUP  telda'!G46+'LOOKUP  telda'!H46</f>
        <v>3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9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2</v>
      </c>
      <c r="N72" s="69">
        <f>'LOOKUP  telda'!X46</f>
        <v>0</v>
      </c>
      <c r="O72" s="69">
        <f>'LOOKUP  telda'!Y46</f>
        <v>0</v>
      </c>
      <c r="P72" s="69">
        <f>'LOOKUP  telda'!Z46</f>
        <v>18</v>
      </c>
      <c r="Q72" s="40">
        <f t="shared" si="4"/>
        <v>0.78260869565217395</v>
      </c>
      <c r="R72" s="40">
        <f t="shared" si="5"/>
        <v>0.9</v>
      </c>
      <c r="S72" s="40">
        <f>VLOOKUP(C72,Sheet3!$A$19:$G$81,7,FALSE)</f>
        <v>0.88888888888888884</v>
      </c>
      <c r="T72" s="8">
        <f t="shared" si="6"/>
        <v>0.78260869565217395</v>
      </c>
      <c r="U72" s="8">
        <f t="shared" si="7"/>
        <v>0.9</v>
      </c>
      <c r="V72" t="str">
        <f>VLOOKUP(C72,Sheet5!$A$2:$J$270,8,FALSE)</f>
        <v>SUMBAWA</v>
      </c>
    </row>
    <row r="73" spans="2:22" ht="15.5">
      <c r="B73" s="187"/>
      <c r="C73" s="68" t="s">
        <v>119</v>
      </c>
      <c r="D73" s="69">
        <f>'LOOKUP  telda'!E47</f>
        <v>2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1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0.5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0.5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87"/>
      <c r="C74" s="68" t="s">
        <v>120</v>
      </c>
      <c r="D74" s="69">
        <f>'LOOKUP  telda'!E48</f>
        <v>5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1</v>
      </c>
      <c r="P74" s="69">
        <f>'LOOKUP  telda'!Z48</f>
        <v>2</v>
      </c>
      <c r="Q74" s="40">
        <f t="shared" si="4"/>
        <v>0.5</v>
      </c>
      <c r="R74" s="40">
        <f t="shared" si="5"/>
        <v>0.66666666666666663</v>
      </c>
      <c r="S74" s="40">
        <f>VLOOKUP(C74,Sheet3!$A$19:$G$81,7,FALSE)</f>
        <v>1</v>
      </c>
      <c r="T74" s="8">
        <f t="shared" si="6"/>
        <v>0.5</v>
      </c>
      <c r="U74" s="8">
        <f t="shared" si="7"/>
        <v>0.66666666666666663</v>
      </c>
      <c r="V74" t="str">
        <f>VLOOKUP(C74,Sheet5!$A$2:$J$270,8,FALSE)</f>
        <v>WAINGAPU</v>
      </c>
    </row>
    <row r="75" spans="2:22" ht="15.5">
      <c r="B75" s="188" t="s">
        <v>55</v>
      </c>
      <c r="C75" s="70" t="s">
        <v>121</v>
      </c>
      <c r="D75" s="99">
        <f>'LOOKUP  telda'!E49</f>
        <v>18</v>
      </c>
      <c r="E75" s="99">
        <f>'LOOKUP  telda'!F49+'LOOKUP  telda'!G49+'LOOKUP  telda'!H49</f>
        <v>0</v>
      </c>
      <c r="F75" s="99">
        <f>'LOOKUP  telda'!I49</f>
        <v>0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4</v>
      </c>
      <c r="J75" s="99">
        <f>'LOOKUP  telda'!J49</f>
        <v>2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0</v>
      </c>
      <c r="O75" s="99">
        <f>'LOOKUP  telda'!Y49</f>
        <v>0</v>
      </c>
      <c r="P75" s="99">
        <f>'LOOKUP  telda'!Z49</f>
        <v>11</v>
      </c>
      <c r="Q75" s="40">
        <f t="shared" si="4"/>
        <v>0.7857142857142857</v>
      </c>
      <c r="R75" s="40">
        <f t="shared" si="5"/>
        <v>1</v>
      </c>
      <c r="S75" s="40" t="e">
        <f>VLOOKUP(C75,Sheet3!$A$19:$G$81,7,FALSE)</f>
        <v>#N/A</v>
      </c>
      <c r="T75" s="8">
        <f t="shared" si="6"/>
        <v>0.7857142857142857</v>
      </c>
      <c r="U75" s="8">
        <f t="shared" si="7"/>
        <v>1</v>
      </c>
      <c r="V75" t="str">
        <f>VLOOKUP(C75,Sheet5!$A$2:$J$270,8,FALSE)</f>
        <v>MADURA</v>
      </c>
    </row>
    <row r="76" spans="2:22" ht="15.5">
      <c r="B76" s="188"/>
      <c r="C76" s="70" t="s">
        <v>122</v>
      </c>
      <c r="D76" s="99">
        <f>'LOOKUP  telda'!E50</f>
        <v>40</v>
      </c>
      <c r="E76" s="99">
        <f>'LOOKUP  telda'!F50+'LOOKUP  telda'!G50+'LOOKUP  telda'!H50</f>
        <v>0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8</v>
      </c>
      <c r="J76" s="99">
        <f>'LOOKUP  telda'!J50</f>
        <v>5</v>
      </c>
      <c r="K76" s="99">
        <f>'LOOKUP  telda'!K50</f>
        <v>0</v>
      </c>
      <c r="L76" s="99">
        <f>'LOOKUP  telda'!L50</f>
        <v>0</v>
      </c>
      <c r="M76" s="99">
        <f>'LOOKUP  telda'!P50</f>
        <v>2</v>
      </c>
      <c r="N76" s="99">
        <f>'LOOKUP  telda'!X50</f>
        <v>2</v>
      </c>
      <c r="O76" s="99">
        <f>'LOOKUP  telda'!Y50</f>
        <v>0</v>
      </c>
      <c r="P76" s="99">
        <f>'LOOKUP  telda'!Z50</f>
        <v>20</v>
      </c>
      <c r="Q76" s="40">
        <f t="shared" si="4"/>
        <v>0.64516129032258063</v>
      </c>
      <c r="R76" s="40">
        <f t="shared" si="5"/>
        <v>0.83333333333333337</v>
      </c>
      <c r="S76" s="40">
        <f>VLOOKUP(C76,Sheet3!$A$19:$G$81,7,FALSE)</f>
        <v>1</v>
      </c>
      <c r="T76" s="8">
        <f t="shared" si="6"/>
        <v>0.64516129032258063</v>
      </c>
      <c r="U76" s="8">
        <f t="shared" si="7"/>
        <v>0.83333333333333337</v>
      </c>
      <c r="V76" t="str">
        <f>VLOOKUP(C76,Sheet5!$A$2:$J$270,8,FALSE)</f>
        <v>GRESIK</v>
      </c>
    </row>
    <row r="77" spans="2:22" ht="15.5">
      <c r="B77" s="188"/>
      <c r="C77" s="70" t="s">
        <v>123</v>
      </c>
      <c r="D77" s="99">
        <f>'LOOKUP  telda'!E51</f>
        <v>19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3</v>
      </c>
      <c r="J77" s="99">
        <f>'LOOKUP  telda'!J51</f>
        <v>0</v>
      </c>
      <c r="K77" s="99">
        <f>'LOOKUP  telda'!K51</f>
        <v>0</v>
      </c>
      <c r="L77" s="99">
        <f>'LOOKUP  telda'!L51</f>
        <v>1</v>
      </c>
      <c r="M77" s="99">
        <f>'LOOKUP  telda'!P51</f>
        <v>1</v>
      </c>
      <c r="N77" s="99">
        <f>'LOOKUP  telda'!X51</f>
        <v>1</v>
      </c>
      <c r="O77" s="99">
        <f>'LOOKUP  telda'!Y51</f>
        <v>0</v>
      </c>
      <c r="P77" s="99">
        <f>'LOOKUP  telda'!Z51</f>
        <v>12</v>
      </c>
      <c r="Q77" s="40">
        <f t="shared" si="4"/>
        <v>0.8</v>
      </c>
      <c r="R77" s="40">
        <f t="shared" si="5"/>
        <v>0.8571428571428571</v>
      </c>
      <c r="S77" s="40" t="e">
        <f>VLOOKUP(C77,Sheet3!$A$19:$G$81,7,FALSE)</f>
        <v>#N/A</v>
      </c>
      <c r="T77" s="8">
        <f t="shared" si="6"/>
        <v>0.8</v>
      </c>
      <c r="U77" s="8">
        <f t="shared" si="7"/>
        <v>0.8571428571428571</v>
      </c>
      <c r="V77" t="str">
        <f>VLOOKUP(C77,Sheet5!$A$2:$J$270,8,FALSE)</f>
        <v>SURABAYA UTARA</v>
      </c>
    </row>
    <row r="78" spans="2:22" ht="15.5">
      <c r="B78" s="188"/>
      <c r="C78" s="70" t="s">
        <v>124</v>
      </c>
      <c r="D78" s="99">
        <f>'LOOKUP  telda'!E52</f>
        <v>33</v>
      </c>
      <c r="E78" s="99">
        <f>'LOOKUP  telda'!F52+'LOOKUP  telda'!G52+'LOOKUP  telda'!H52</f>
        <v>2</v>
      </c>
      <c r="F78" s="99">
        <f>'LOOKUP  telda'!I52</f>
        <v>1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7</v>
      </c>
      <c r="J78" s="99">
        <f>'LOOKUP  telda'!J52</f>
        <v>2</v>
      </c>
      <c r="K78" s="99">
        <f>'LOOKUP  telda'!K52</f>
        <v>0</v>
      </c>
      <c r="L78" s="99">
        <f>'LOOKUP  telda'!L52</f>
        <v>0</v>
      </c>
      <c r="M78" s="99">
        <f>'LOOKUP  telda'!P52</f>
        <v>2</v>
      </c>
      <c r="N78" s="99">
        <f>'LOOKUP  telda'!X52</f>
        <v>0</v>
      </c>
      <c r="O78" s="99">
        <f>'LOOKUP  telda'!Y52</f>
        <v>1</v>
      </c>
      <c r="P78" s="99">
        <f>'LOOKUP  telda'!Z52</f>
        <v>17</v>
      </c>
      <c r="Q78" s="40">
        <f t="shared" si="4"/>
        <v>0.68</v>
      </c>
      <c r="R78" s="40">
        <f t="shared" si="5"/>
        <v>0.85</v>
      </c>
      <c r="S78" s="40" t="e">
        <f>VLOOKUP(C78,Sheet3!$A$19:$G$81,7,FALSE)</f>
        <v>#N/A</v>
      </c>
      <c r="T78" s="8">
        <f t="shared" si="6"/>
        <v>0.68</v>
      </c>
      <c r="U78" s="8">
        <f t="shared" si="7"/>
        <v>0.85</v>
      </c>
      <c r="V78" t="str">
        <f>VLOOKUP(C78,Sheet5!$A$2:$J$270,8,FALSE)</f>
        <v>SURABAYA SELATAN</v>
      </c>
    </row>
    <row r="79" spans="2:22" ht="15.5">
      <c r="B79" s="188"/>
      <c r="C79" s="70" t="s">
        <v>125</v>
      </c>
      <c r="D79" s="99">
        <f>'LOOKUP  telda'!E53</f>
        <v>25</v>
      </c>
      <c r="E79" s="99">
        <f>'LOOKUP  telda'!F53+'LOOKUP  telda'!G53+'LOOKUP  telda'!H53</f>
        <v>0</v>
      </c>
      <c r="F79" s="99">
        <f>'LOOKUP  telda'!I53</f>
        <v>1</v>
      </c>
      <c r="G79" s="99">
        <f>'LOOKUP  telda'!AA53</f>
        <v>0</v>
      </c>
      <c r="H79" s="99">
        <f>'LOOKUP  telda'!AE53-'LOOKUP  telda'!AA53</f>
        <v>1</v>
      </c>
      <c r="I79" s="99">
        <f>'LOOKUP  telda'!AF53</f>
        <v>1</v>
      </c>
      <c r="J79" s="99">
        <f>'LOOKUP  telda'!J53</f>
        <v>3</v>
      </c>
      <c r="K79" s="99">
        <f>'LOOKUP  telda'!K53</f>
        <v>1</v>
      </c>
      <c r="L79" s="99">
        <f>'LOOKUP  telda'!L53</f>
        <v>0</v>
      </c>
      <c r="M79" s="99">
        <f>'LOOKUP  telda'!P53</f>
        <v>1</v>
      </c>
      <c r="N79" s="99">
        <f>'LOOKUP  telda'!X53</f>
        <v>3</v>
      </c>
      <c r="O79" s="99">
        <f>'LOOKUP  telda'!Y53</f>
        <v>1</v>
      </c>
      <c r="P79" s="99">
        <f>'LOOKUP  telda'!Z53</f>
        <v>13</v>
      </c>
      <c r="Q79" s="40">
        <f t="shared" si="4"/>
        <v>0.59090909090909094</v>
      </c>
      <c r="R79" s="40">
        <f t="shared" si="5"/>
        <v>0.72222222222222221</v>
      </c>
      <c r="S79" s="40" t="e">
        <f>VLOOKUP(C79,Sheet3!$A$19:$G$81,7,FALSE)</f>
        <v>#N/A</v>
      </c>
      <c r="T79" s="8">
        <f t="shared" si="6"/>
        <v>0.59090909090909094</v>
      </c>
      <c r="U79" s="8">
        <f t="shared" si="7"/>
        <v>0.72222222222222221</v>
      </c>
      <c r="V79" t="str">
        <f>VLOOKUP(C79,Sheet5!$A$2:$J$270,8,FALSE)</f>
        <v>GRESIK</v>
      </c>
    </row>
    <row r="80" spans="2:22" ht="15.5">
      <c r="B80" s="188"/>
      <c r="C80" s="70" t="s">
        <v>126</v>
      </c>
      <c r="D80" s="99">
        <f>'LOOKUP  telda'!E54</f>
        <v>29</v>
      </c>
      <c r="E80" s="99">
        <f>'LOOKUP  telda'!F54+'LOOKUP  telda'!G54+'LOOKUP  telda'!H54</f>
        <v>1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3</v>
      </c>
      <c r="J80" s="99">
        <f>'LOOKUP  telda'!J54</f>
        <v>4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20</v>
      </c>
      <c r="Q80" s="40">
        <f t="shared" si="4"/>
        <v>0.76923076923076927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0.76923076923076927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88"/>
      <c r="C81" s="70" t="s">
        <v>127</v>
      </c>
      <c r="D81" s="99">
        <f>'LOOKUP  telda'!E55</f>
        <v>34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5</v>
      </c>
      <c r="J81" s="99">
        <f>'LOOKUP  telda'!J55</f>
        <v>2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1</v>
      </c>
      <c r="O81" s="99">
        <f>'LOOKUP  telda'!Y55</f>
        <v>2</v>
      </c>
      <c r="P81" s="99">
        <f>'LOOKUP  telda'!Z55</f>
        <v>22</v>
      </c>
      <c r="Q81" s="40">
        <f t="shared" si="4"/>
        <v>0.75862068965517238</v>
      </c>
      <c r="R81" s="40">
        <f t="shared" si="5"/>
        <v>0.88</v>
      </c>
      <c r="S81" s="40" t="e">
        <f>VLOOKUP(C81,Sheet3!$A$19:$G$81,7,FALSE)</f>
        <v>#N/A</v>
      </c>
      <c r="T81" s="8">
        <f t="shared" si="6"/>
        <v>0.75862068965517238</v>
      </c>
      <c r="U81" s="8">
        <f t="shared" si="7"/>
        <v>0.88</v>
      </c>
      <c r="V81" t="str">
        <f>VLOOKUP(C81,Sheet5!$A$2:$J$270,8,FALSE)</f>
        <v>MADURA</v>
      </c>
    </row>
    <row r="82" spans="2:22" ht="15.5">
      <c r="B82" s="188"/>
      <c r="C82" s="70" t="s">
        <v>128</v>
      </c>
      <c r="D82" s="99">
        <f>'LOOKUP  telda'!E56</f>
        <v>37</v>
      </c>
      <c r="E82" s="99">
        <f>'LOOKUP  telda'!F56+'LOOKUP  telda'!G56+'LOOKUP  telda'!H56</f>
        <v>0</v>
      </c>
      <c r="F82" s="99">
        <f>'LOOKUP  telda'!I56</f>
        <v>2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8</v>
      </c>
      <c r="J82" s="99">
        <f>'LOOKUP  telda'!J56</f>
        <v>7</v>
      </c>
      <c r="K82" s="99">
        <f>'LOOKUP  telda'!K56</f>
        <v>1</v>
      </c>
      <c r="L82" s="99">
        <f>'LOOKUP  telda'!L56</f>
        <v>0</v>
      </c>
      <c r="M82" s="99">
        <f>'LOOKUP  telda'!P56</f>
        <v>0</v>
      </c>
      <c r="N82" s="99">
        <f>'LOOKUP  telda'!X56</f>
        <v>0</v>
      </c>
      <c r="O82" s="99">
        <f>'LOOKUP  telda'!Y56</f>
        <v>0</v>
      </c>
      <c r="P82" s="99">
        <f>'LOOKUP  telda'!Z56</f>
        <v>18</v>
      </c>
      <c r="Q82" s="40">
        <f t="shared" si="4"/>
        <v>0.69230769230769229</v>
      </c>
      <c r="R82" s="40">
        <f t="shared" si="5"/>
        <v>1</v>
      </c>
      <c r="S82" s="40" t="e">
        <f>VLOOKUP(C82,Sheet3!$A$19:$G$81,7,FALSE)</f>
        <v>#N/A</v>
      </c>
      <c r="T82" s="8">
        <f t="shared" si="6"/>
        <v>0.69230769230769229</v>
      </c>
      <c r="U82" s="8">
        <f t="shared" si="7"/>
        <v>1</v>
      </c>
      <c r="V82" t="str">
        <f>VLOOKUP(C82,Sheet5!$A$2:$J$270,8,FALSE)</f>
        <v>SURABAYA UTARA</v>
      </c>
    </row>
    <row r="83" spans="2:22" ht="15.5">
      <c r="B83" s="149" t="s">
        <v>62</v>
      </c>
      <c r="C83" s="149"/>
      <c r="D83" s="26">
        <f>SUM(D33:D82)</f>
        <v>864</v>
      </c>
      <c r="E83" s="26">
        <f>SUM(E33:E82)</f>
        <v>13</v>
      </c>
      <c r="F83" s="26">
        <f>SUM(F33:F82)</f>
        <v>22</v>
      </c>
      <c r="G83" s="26">
        <f t="shared" ref="G83:P83" si="8">SUM(G33:G82)</f>
        <v>9</v>
      </c>
      <c r="H83" s="26">
        <f t="shared" si="8"/>
        <v>30</v>
      </c>
      <c r="I83" s="26">
        <f t="shared" si="8"/>
        <v>102</v>
      </c>
      <c r="J83" s="26">
        <f t="shared" si="8"/>
        <v>43</v>
      </c>
      <c r="K83" s="26">
        <f t="shared" si="8"/>
        <v>26</v>
      </c>
      <c r="L83" s="26">
        <f t="shared" si="8"/>
        <v>1</v>
      </c>
      <c r="M83" s="26">
        <f t="shared" si="8"/>
        <v>42</v>
      </c>
      <c r="N83" s="26">
        <f t="shared" si="8"/>
        <v>15</v>
      </c>
      <c r="O83" s="26">
        <f t="shared" si="8"/>
        <v>14</v>
      </c>
      <c r="P83" s="26">
        <f t="shared" si="8"/>
        <v>532</v>
      </c>
      <c r="Q83" s="41">
        <f>T83</f>
        <v>0.74509803921568629</v>
      </c>
      <c r="R83" s="41">
        <f>U83</f>
        <v>0.88225538971807627</v>
      </c>
      <c r="S83" s="41">
        <f>S15</f>
        <v>0.93888888888888888</v>
      </c>
      <c r="T83" s="8">
        <f>P83/(D83-F83-K83-I83)</f>
        <v>0.74509803921568629</v>
      </c>
      <c r="U83" s="8">
        <f>P83/(M83+N83+O83+P83)</f>
        <v>0.88225538971807627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26" t="str">
        <f ca="1">LAPORAN!C1</f>
        <v xml:space="preserve">PROVISIONING NEW SALES INDIBIZ TR3 JBN MTD H-1  2026-10-13 </v>
      </c>
      <c r="B1" s="126"/>
      <c r="C1" s="126"/>
      <c r="D1" s="126"/>
      <c r="E1" s="126"/>
      <c r="F1" s="126"/>
      <c r="G1" s="126"/>
      <c r="H1" s="126"/>
    </row>
    <row r="2" spans="1:8">
      <c r="A2" s="126" t="str">
        <f ca="1">LAPORAN!C2</f>
        <v xml:space="preserve">PERIODE ORDER &amp; PS : 2026-10-01 to  2026-10-13 </v>
      </c>
      <c r="B2" s="126"/>
      <c r="C2" s="126"/>
      <c r="D2" s="126"/>
      <c r="E2" s="126"/>
      <c r="F2" s="126"/>
      <c r="G2" s="126"/>
      <c r="H2" s="126"/>
    </row>
    <row r="3" spans="1:8">
      <c r="A3" s="126" t="str">
        <f>LAPORAN!C3</f>
        <v>Last update proses : 14-10-2026 13:34:06 WIB (Source: ETL XPRO)</v>
      </c>
      <c r="B3" s="126"/>
      <c r="C3" s="126"/>
      <c r="D3" s="126"/>
      <c r="E3" s="126"/>
      <c r="F3" s="126"/>
      <c r="G3" s="126"/>
      <c r="H3" s="126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115</v>
      </c>
      <c r="C6" s="4">
        <f>HARIAN!I10</f>
        <v>14</v>
      </c>
      <c r="D6" s="4">
        <f>HARIAN!P10</f>
        <v>54</v>
      </c>
      <c r="E6" s="77">
        <f t="shared" ref="E6:E11" si="0">C6/B6</f>
        <v>0.12173913043478261</v>
      </c>
      <c r="F6" s="78">
        <f>HARIAN!Q10</f>
        <v>0.6428571428571429</v>
      </c>
      <c r="G6" s="78">
        <f>HARIAN!R10</f>
        <v>0.80597014925373134</v>
      </c>
      <c r="H6" s="78">
        <f>HARIAN!S10</f>
        <v>0.9107142857142857</v>
      </c>
    </row>
    <row r="7" spans="1:8">
      <c r="A7" s="76" t="str">
        <f>HARIAN!C11</f>
        <v>JATIM BARAT</v>
      </c>
      <c r="B7" s="4">
        <f>HARIAN!D11</f>
        <v>196</v>
      </c>
      <c r="C7" s="4">
        <f>HARIAN!I11</f>
        <v>13</v>
      </c>
      <c r="D7" s="4">
        <f>HARIAN!P11</f>
        <v>145</v>
      </c>
      <c r="E7" s="77">
        <f t="shared" si="0"/>
        <v>6.6326530612244902E-2</v>
      </c>
      <c r="F7" s="78">
        <f>HARIAN!Q11</f>
        <v>0.84302325581395354</v>
      </c>
      <c r="G7" s="78">
        <f>HARIAN!R11</f>
        <v>0.97972972972972971</v>
      </c>
      <c r="H7" s="78">
        <f>HARIAN!S11</f>
        <v>0.98639455782312924</v>
      </c>
    </row>
    <row r="8" spans="1:8">
      <c r="A8" s="76" t="str">
        <f>HARIAN!C12</f>
        <v>JATIM TIMUR</v>
      </c>
      <c r="B8" s="4">
        <f>HARIAN!D12</f>
        <v>138</v>
      </c>
      <c r="C8" s="4">
        <f>HARIAN!I12</f>
        <v>8</v>
      </c>
      <c r="D8" s="4">
        <f>HARIAN!P12</f>
        <v>100</v>
      </c>
      <c r="E8" s="77">
        <f t="shared" si="0"/>
        <v>5.7971014492753624E-2</v>
      </c>
      <c r="F8" s="78">
        <f>HARIAN!Q12</f>
        <v>0.78740157480314965</v>
      </c>
      <c r="G8" s="78">
        <f>HARIAN!R12</f>
        <v>0.92592592592592593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180</v>
      </c>
      <c r="C9" s="4">
        <f>HARIAN!I13</f>
        <v>28</v>
      </c>
      <c r="D9" s="4">
        <f>HARIAN!P13</f>
        <v>100</v>
      </c>
      <c r="E9" s="77">
        <f t="shared" si="0"/>
        <v>0.15555555555555556</v>
      </c>
      <c r="F9" s="78">
        <f>HARIAN!Q13</f>
        <v>0.69930069930069927</v>
      </c>
      <c r="G9" s="78">
        <f>HARIAN!R13</f>
        <v>0.76923076923076927</v>
      </c>
      <c r="H9" s="78">
        <f>HARIAN!S13</f>
        <v>0.76237623762376239</v>
      </c>
    </row>
    <row r="10" spans="1:8">
      <c r="A10" s="76" t="str">
        <f>HARIAN!C14</f>
        <v>SURAMADU</v>
      </c>
      <c r="B10" s="4">
        <f>HARIAN!D14</f>
        <v>235</v>
      </c>
      <c r="C10" s="4">
        <f>HARIAN!I14</f>
        <v>39</v>
      </c>
      <c r="D10" s="4">
        <f>HARIAN!P14</f>
        <v>133</v>
      </c>
      <c r="E10" s="77">
        <f t="shared" si="0"/>
        <v>0.16595744680851063</v>
      </c>
      <c r="F10" s="78">
        <f>HARIAN!Q14</f>
        <v>0.70744680851063835</v>
      </c>
      <c r="G10" s="78">
        <f>HARIAN!R14</f>
        <v>0.88666666666666671</v>
      </c>
      <c r="H10" s="78">
        <f>HARIAN!S14</f>
        <v>0.9850746268656716</v>
      </c>
    </row>
    <row r="11" spans="1:8">
      <c r="A11" s="79" t="str">
        <f>HARIAN!C15</f>
        <v>TOTAL</v>
      </c>
      <c r="B11" s="80">
        <f>HARIAN!D15</f>
        <v>864</v>
      </c>
      <c r="C11" s="80">
        <f>HARIAN!I15</f>
        <v>102</v>
      </c>
      <c r="D11" s="80">
        <f>HARIAN!P15</f>
        <v>532</v>
      </c>
      <c r="E11" s="81">
        <f t="shared" si="0"/>
        <v>0.11805555555555555</v>
      </c>
      <c r="F11" s="82">
        <f>HARIAN!Q15</f>
        <v>0.74509803921568629</v>
      </c>
      <c r="G11" s="82">
        <f>HARIAN!R15</f>
        <v>0.88225538971807627</v>
      </c>
      <c r="H11" s="82">
        <f>HARIAN!S15</f>
        <v>0.93888888888888888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C1" zoomScale="90" zoomScaleNormal="90" workbookViewId="0">
      <selection activeCell="S2" sqref="S2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6" t="str">
        <f ca="1">"PROVISIONING NEW SALES INDIBIZ TR3 JBN MTD H-1  "&amp;TEXT(TODAY()-1,"YYYY-MM-DD ")</f>
        <v xml:space="preserve">PROVISIONING NEW SALES INDIBIZ TR3 JBN MTD H-1  2026-10-13 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20"/>
    </row>
    <row r="2" spans="3:19" ht="18.5">
      <c r="C2" s="106" t="str">
        <f ca="1">"PERIODE ORDER &amp; PS : 2026-10-01 to  "&amp;TEXT(TODAY()-1,"YYYY-MM-DD ")</f>
        <v xml:space="preserve">PERIODE ORDER &amp; PS : 2026-10-01 to  2026-10-13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</row>
    <row r="3" spans="3:19" ht="15.5">
      <c r="C3" s="107" t="s">
        <v>6858</v>
      </c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93"/>
    </row>
    <row r="5" spans="3:19" ht="15" customHeight="1">
      <c r="C5" s="108" t="s">
        <v>1</v>
      </c>
      <c r="D5" s="108" t="s">
        <v>129</v>
      </c>
      <c r="E5" s="108" t="s">
        <v>67</v>
      </c>
      <c r="F5" s="111" t="s">
        <v>12</v>
      </c>
      <c r="G5" s="112"/>
      <c r="H5" s="113"/>
      <c r="I5" s="120" t="s">
        <v>14</v>
      </c>
      <c r="J5" s="123" t="s">
        <v>8</v>
      </c>
      <c r="K5" s="123" t="s">
        <v>9</v>
      </c>
      <c r="L5" s="127" t="s">
        <v>10</v>
      </c>
      <c r="M5" s="128"/>
      <c r="N5" s="128"/>
      <c r="O5" s="129"/>
      <c r="P5" s="136" t="s">
        <v>11</v>
      </c>
      <c r="Q5" s="101" t="s">
        <v>130</v>
      </c>
      <c r="R5" s="101" t="s">
        <v>806</v>
      </c>
      <c r="S5" s="101" t="s">
        <v>807</v>
      </c>
    </row>
    <row r="6" spans="3:19" ht="6.75" customHeight="1">
      <c r="C6" s="109"/>
      <c r="D6" s="109"/>
      <c r="E6" s="109"/>
      <c r="F6" s="114"/>
      <c r="G6" s="115"/>
      <c r="H6" s="116"/>
      <c r="I6" s="121"/>
      <c r="J6" s="124"/>
      <c r="K6" s="124"/>
      <c r="L6" s="130"/>
      <c r="M6" s="131"/>
      <c r="N6" s="131"/>
      <c r="O6" s="132"/>
      <c r="P6" s="137"/>
      <c r="Q6" s="102"/>
      <c r="R6" s="102"/>
      <c r="S6" s="102"/>
    </row>
    <row r="7" spans="3:19" ht="4.5" customHeight="1">
      <c r="C7" s="109"/>
      <c r="D7" s="109"/>
      <c r="E7" s="109"/>
      <c r="F7" s="117"/>
      <c r="G7" s="118"/>
      <c r="H7" s="119"/>
      <c r="I7" s="121"/>
      <c r="J7" s="124"/>
      <c r="K7" s="124"/>
      <c r="L7" s="133"/>
      <c r="M7" s="134"/>
      <c r="N7" s="134"/>
      <c r="O7" s="135"/>
      <c r="P7" s="137"/>
      <c r="Q7" s="102"/>
      <c r="R7" s="102"/>
      <c r="S7" s="102"/>
    </row>
    <row r="8" spans="3:19" ht="45" customHeight="1">
      <c r="C8" s="110"/>
      <c r="D8" s="110"/>
      <c r="E8" s="110"/>
      <c r="F8" s="22" t="s">
        <v>133</v>
      </c>
      <c r="G8" s="22" t="s">
        <v>30</v>
      </c>
      <c r="H8" s="22" t="s">
        <v>69</v>
      </c>
      <c r="I8" s="122"/>
      <c r="J8" s="125"/>
      <c r="K8" s="125"/>
      <c r="L8" s="37" t="s">
        <v>2</v>
      </c>
      <c r="M8" s="37" t="s">
        <v>18</v>
      </c>
      <c r="N8" s="37" t="s">
        <v>20</v>
      </c>
      <c r="O8" s="37" t="s">
        <v>22</v>
      </c>
      <c r="P8" s="138"/>
      <c r="Q8" s="103"/>
      <c r="R8" s="103"/>
      <c r="S8" s="103"/>
    </row>
    <row r="9" spans="3:19" ht="15.5">
      <c r="C9" s="23" t="s">
        <v>34</v>
      </c>
      <c r="D9" s="24">
        <f>HARIAN!D10</f>
        <v>115</v>
      </c>
      <c r="E9" s="24">
        <f>HARIAN!E10</f>
        <v>1</v>
      </c>
      <c r="F9" s="24">
        <f>HARIAN!F10</f>
        <v>7</v>
      </c>
      <c r="G9" s="24">
        <f>HARIAN!G10</f>
        <v>1</v>
      </c>
      <c r="H9" s="24">
        <f>HARIAN!H10</f>
        <v>11</v>
      </c>
      <c r="I9" s="24">
        <f>HARIAN!I10</f>
        <v>14</v>
      </c>
      <c r="J9" s="24">
        <f>HARIAN!J10</f>
        <v>2</v>
      </c>
      <c r="K9" s="24">
        <f>HARIAN!K10</f>
        <v>10</v>
      </c>
      <c r="L9" s="24">
        <f>HARIAN!L10</f>
        <v>0</v>
      </c>
      <c r="M9" s="24">
        <f>HARIAN!M10</f>
        <v>10</v>
      </c>
      <c r="N9" s="24">
        <f>HARIAN!N10</f>
        <v>2</v>
      </c>
      <c r="O9" s="24">
        <f>HARIAN!O10</f>
        <v>1</v>
      </c>
      <c r="P9" s="24">
        <f>HARIAN!P10</f>
        <v>54</v>
      </c>
      <c r="Q9" s="40">
        <f>HARIAN!Q10</f>
        <v>0.6428571428571429</v>
      </c>
      <c r="R9" s="40">
        <f>HARIAN!R10</f>
        <v>0.80597014925373134</v>
      </c>
      <c r="S9" s="40">
        <f>HARIAN!S10</f>
        <v>0.9107142857142857</v>
      </c>
    </row>
    <row r="10" spans="3:19" ht="15.5">
      <c r="C10" s="23" t="s">
        <v>38</v>
      </c>
      <c r="D10" s="24">
        <f>HARIAN!D11</f>
        <v>196</v>
      </c>
      <c r="E10" s="24">
        <f>HARIAN!E11</f>
        <v>3</v>
      </c>
      <c r="F10" s="24">
        <f>HARIAN!F11</f>
        <v>3</v>
      </c>
      <c r="G10" s="24">
        <f>HARIAN!G11</f>
        <v>3</v>
      </c>
      <c r="H10" s="24">
        <f>HARIAN!H11</f>
        <v>7</v>
      </c>
      <c r="I10" s="24">
        <f>HARIAN!I11</f>
        <v>13</v>
      </c>
      <c r="J10" s="24">
        <f>HARIAN!J11</f>
        <v>6</v>
      </c>
      <c r="K10" s="24">
        <f>HARIAN!K11</f>
        <v>8</v>
      </c>
      <c r="L10" s="24">
        <f>HARIAN!L11</f>
        <v>0</v>
      </c>
      <c r="M10" s="24">
        <f>HARIAN!M11</f>
        <v>3</v>
      </c>
      <c r="N10" s="24">
        <f>HARIAN!N11</f>
        <v>0</v>
      </c>
      <c r="O10" s="24">
        <f>HARIAN!O11</f>
        <v>0</v>
      </c>
      <c r="P10" s="24">
        <f>HARIAN!P11</f>
        <v>145</v>
      </c>
      <c r="Q10" s="40">
        <f>HARIAN!Q11</f>
        <v>0.84302325581395354</v>
      </c>
      <c r="R10" s="40">
        <f>HARIAN!R11</f>
        <v>0.97972972972972971</v>
      </c>
      <c r="S10" s="40">
        <f>HARIAN!S11</f>
        <v>0.98639455782312924</v>
      </c>
    </row>
    <row r="11" spans="3:19" ht="15.5">
      <c r="C11" s="23" t="s">
        <v>42</v>
      </c>
      <c r="D11" s="24">
        <f>HARIAN!D12</f>
        <v>138</v>
      </c>
      <c r="E11" s="24">
        <f>HARIAN!E12</f>
        <v>2</v>
      </c>
      <c r="F11" s="24">
        <f>HARIAN!F12</f>
        <v>2</v>
      </c>
      <c r="G11" s="24">
        <f>HARIAN!G12</f>
        <v>3</v>
      </c>
      <c r="H11" s="24">
        <f>HARIAN!H12</f>
        <v>6</v>
      </c>
      <c r="I11" s="24">
        <f>HARIAN!I12</f>
        <v>8</v>
      </c>
      <c r="J11" s="24">
        <f>HARIAN!J12</f>
        <v>6</v>
      </c>
      <c r="K11" s="24">
        <f>HARIAN!K12</f>
        <v>1</v>
      </c>
      <c r="L11" s="24">
        <f>HARIAN!L12</f>
        <v>0</v>
      </c>
      <c r="M11" s="24">
        <f>HARIAN!M12</f>
        <v>2</v>
      </c>
      <c r="N11" s="24">
        <f>HARIAN!N12</f>
        <v>3</v>
      </c>
      <c r="O11" s="24">
        <f>HARIAN!O12</f>
        <v>3</v>
      </c>
      <c r="P11" s="24">
        <f>HARIAN!P12</f>
        <v>100</v>
      </c>
      <c r="Q11" s="40">
        <f>HARIAN!Q12</f>
        <v>0.78740157480314965</v>
      </c>
      <c r="R11" s="40">
        <f>HARIAN!R12</f>
        <v>0.92592592592592593</v>
      </c>
      <c r="S11" s="40">
        <f>HARIAN!S12</f>
        <v>1</v>
      </c>
    </row>
    <row r="12" spans="3:19" ht="15.5">
      <c r="C12" s="23" t="s">
        <v>45</v>
      </c>
      <c r="D12" s="24">
        <f>HARIAN!D13</f>
        <v>180</v>
      </c>
      <c r="E12" s="24">
        <f>HARIAN!E13</f>
        <v>4</v>
      </c>
      <c r="F12" s="24">
        <f>HARIAN!F13</f>
        <v>4</v>
      </c>
      <c r="G12" s="24">
        <f>HARIAN!G13</f>
        <v>1</v>
      </c>
      <c r="H12" s="24">
        <f>HARIAN!H13</f>
        <v>3</v>
      </c>
      <c r="I12" s="24">
        <f>HARIAN!I13</f>
        <v>28</v>
      </c>
      <c r="J12" s="24">
        <f>HARIAN!J13</f>
        <v>4</v>
      </c>
      <c r="K12" s="24">
        <f>HARIAN!K13</f>
        <v>5</v>
      </c>
      <c r="L12" s="24">
        <f>HARIAN!L13</f>
        <v>0</v>
      </c>
      <c r="M12" s="24">
        <f>HARIAN!M13</f>
        <v>21</v>
      </c>
      <c r="N12" s="24">
        <f>HARIAN!N13</f>
        <v>3</v>
      </c>
      <c r="O12" s="24">
        <f>HARIAN!O13</f>
        <v>6</v>
      </c>
      <c r="P12" s="24">
        <f>HARIAN!P13</f>
        <v>100</v>
      </c>
      <c r="Q12" s="40">
        <f>HARIAN!Q13</f>
        <v>0.69930069930069927</v>
      </c>
      <c r="R12" s="40">
        <f>HARIAN!R13</f>
        <v>0.76923076923076927</v>
      </c>
      <c r="S12" s="40">
        <f>HARIAN!S13</f>
        <v>0.76237623762376239</v>
      </c>
    </row>
    <row r="13" spans="3:19" ht="15.5">
      <c r="C13" s="23" t="s">
        <v>55</v>
      </c>
      <c r="D13" s="24">
        <f>HARIAN!D14</f>
        <v>235</v>
      </c>
      <c r="E13" s="24">
        <f>HARIAN!E14</f>
        <v>3</v>
      </c>
      <c r="F13" s="24">
        <f>HARIAN!F14</f>
        <v>6</v>
      </c>
      <c r="G13" s="24">
        <f>HARIAN!G14</f>
        <v>1</v>
      </c>
      <c r="H13" s="24">
        <f>HARIAN!H14</f>
        <v>3</v>
      </c>
      <c r="I13" s="24">
        <f>HARIAN!I14</f>
        <v>39</v>
      </c>
      <c r="J13" s="24">
        <f>HARIAN!J14</f>
        <v>25</v>
      </c>
      <c r="K13" s="24">
        <f>HARIAN!K14</f>
        <v>2</v>
      </c>
      <c r="L13" s="24">
        <f>HARIAN!L14</f>
        <v>1</v>
      </c>
      <c r="M13" s="24">
        <f>HARIAN!M14</f>
        <v>6</v>
      </c>
      <c r="N13" s="24">
        <f>HARIAN!N14</f>
        <v>7</v>
      </c>
      <c r="O13" s="24">
        <f>HARIAN!O14</f>
        <v>4</v>
      </c>
      <c r="P13" s="24">
        <f>HARIAN!P14</f>
        <v>133</v>
      </c>
      <c r="Q13" s="40">
        <f>HARIAN!Q14</f>
        <v>0.70744680851063835</v>
      </c>
      <c r="R13" s="40">
        <f>HARIAN!R14</f>
        <v>0.88666666666666671</v>
      </c>
      <c r="S13" s="40">
        <f>HARIAN!S14</f>
        <v>0.9850746268656716</v>
      </c>
    </row>
    <row r="14" spans="3:19" ht="15.5">
      <c r="C14" s="25" t="s">
        <v>62</v>
      </c>
      <c r="D14" s="26">
        <f>SUM(D9:D13)</f>
        <v>864</v>
      </c>
      <c r="E14" s="26">
        <f>SUM(E9:E13)</f>
        <v>13</v>
      </c>
      <c r="F14" s="26">
        <f>SUM(F9:F13)</f>
        <v>22</v>
      </c>
      <c r="G14" s="26">
        <f t="shared" ref="G14:P14" si="0">SUM(G9:G13)</f>
        <v>9</v>
      </c>
      <c r="H14" s="26">
        <f t="shared" si="0"/>
        <v>30</v>
      </c>
      <c r="I14" s="26">
        <f t="shared" si="0"/>
        <v>102</v>
      </c>
      <c r="J14" s="26">
        <f t="shared" si="0"/>
        <v>43</v>
      </c>
      <c r="K14" s="26">
        <f t="shared" si="0"/>
        <v>26</v>
      </c>
      <c r="L14" s="26">
        <f t="shared" si="0"/>
        <v>1</v>
      </c>
      <c r="M14" s="26">
        <f t="shared" si="0"/>
        <v>42</v>
      </c>
      <c r="N14" s="26">
        <f t="shared" si="0"/>
        <v>15</v>
      </c>
      <c r="O14" s="26">
        <f t="shared" si="0"/>
        <v>14</v>
      </c>
      <c r="P14" s="26">
        <f t="shared" si="0"/>
        <v>532</v>
      </c>
      <c r="Q14" s="41">
        <f>HARIAN!Q15</f>
        <v>0.74509803921568629</v>
      </c>
      <c r="R14" s="41">
        <f>HARIAN!R15</f>
        <v>0.88225538971807627</v>
      </c>
      <c r="S14" s="41">
        <f>HARIAN!S15</f>
        <v>0.93888888888888888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04" t="s">
        <v>72</v>
      </c>
      <c r="E16" s="105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9" t="s">
        <v>73</v>
      </c>
      <c r="E17" s="140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9" t="s">
        <v>74</v>
      </c>
      <c r="E18" s="140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9" t="s">
        <v>75</v>
      </c>
      <c r="E19" s="140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9" t="s">
        <v>76</v>
      </c>
      <c r="E20" s="140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41" t="s">
        <v>138</v>
      </c>
      <c r="E21" s="142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26" t="str">
        <f ca="1">C1</f>
        <v xml:space="preserve">PROVISIONING NEW SALES INDIBIZ TR3 JBN MTD H-1  2026-10-13 </v>
      </c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83"/>
    </row>
    <row r="24" spans="2:21">
      <c r="B24" s="126" t="str">
        <f ca="1">C2</f>
        <v xml:space="preserve">PERIODE ORDER &amp; PS : 2026-10-01 to  2026-10-13 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83"/>
    </row>
    <row r="25" spans="2:21" ht="18.5">
      <c r="B25" s="143" t="str">
        <f>C3</f>
        <v>Last update proses : 14-10-2026 13:34:06 WIB (Source: ETL XPRO)</v>
      </c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35"/>
    </row>
    <row r="26" spans="2:21" ht="6.75" customHeight="1"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36"/>
    </row>
    <row r="27" spans="2:21" ht="9" customHeight="1"/>
    <row r="28" spans="2:21" ht="15" customHeight="1">
      <c r="B28" s="145" t="s">
        <v>1</v>
      </c>
      <c r="C28" s="145" t="s">
        <v>78</v>
      </c>
      <c r="D28" s="145" t="s">
        <v>129</v>
      </c>
      <c r="E28" s="146" t="s">
        <v>67</v>
      </c>
      <c r="F28" s="147" t="s">
        <v>12</v>
      </c>
      <c r="G28" s="147"/>
      <c r="H28" s="147"/>
      <c r="I28" s="147" t="s">
        <v>14</v>
      </c>
      <c r="J28" s="148" t="s">
        <v>8</v>
      </c>
      <c r="K28" s="148" t="s">
        <v>9</v>
      </c>
      <c r="L28" s="150" t="s">
        <v>10</v>
      </c>
      <c r="M28" s="150"/>
      <c r="N28" s="150"/>
      <c r="O28" s="150"/>
      <c r="P28" s="151" t="s">
        <v>11</v>
      </c>
      <c r="Q28" s="152" t="s">
        <v>130</v>
      </c>
      <c r="R28" s="101" t="s">
        <v>806</v>
      </c>
      <c r="S28" s="101" t="s">
        <v>807</v>
      </c>
    </row>
    <row r="29" spans="2:21" ht="15" customHeight="1">
      <c r="B29" s="145"/>
      <c r="C29" s="145"/>
      <c r="D29" s="145"/>
      <c r="E29" s="146"/>
      <c r="F29" s="147"/>
      <c r="G29" s="147"/>
      <c r="H29" s="147"/>
      <c r="I29" s="147"/>
      <c r="J29" s="148"/>
      <c r="K29" s="148"/>
      <c r="L29" s="150"/>
      <c r="M29" s="150"/>
      <c r="N29" s="150"/>
      <c r="O29" s="150"/>
      <c r="P29" s="151"/>
      <c r="Q29" s="152"/>
      <c r="R29" s="102"/>
      <c r="S29" s="102"/>
    </row>
    <row r="30" spans="2:21" ht="15" customHeight="1">
      <c r="B30" s="145"/>
      <c r="C30" s="145"/>
      <c r="D30" s="145"/>
      <c r="E30" s="146"/>
      <c r="F30" s="147"/>
      <c r="G30" s="147"/>
      <c r="H30" s="147"/>
      <c r="I30" s="147"/>
      <c r="J30" s="148"/>
      <c r="K30" s="148"/>
      <c r="L30" s="150"/>
      <c r="M30" s="150"/>
      <c r="N30" s="150"/>
      <c r="O30" s="150"/>
      <c r="P30" s="151"/>
      <c r="Q30" s="152"/>
      <c r="R30" s="102"/>
      <c r="S30" s="102"/>
    </row>
    <row r="31" spans="2:21" s="19" customFormat="1" ht="48" customHeight="1">
      <c r="B31" s="145"/>
      <c r="C31" s="145"/>
      <c r="D31" s="145"/>
      <c r="E31" s="146"/>
      <c r="F31" s="22" t="s">
        <v>133</v>
      </c>
      <c r="G31" s="22" t="s">
        <v>30</v>
      </c>
      <c r="H31" s="22" t="s">
        <v>69</v>
      </c>
      <c r="I31" s="147"/>
      <c r="J31" s="148"/>
      <c r="K31" s="148"/>
      <c r="L31" s="37" t="s">
        <v>2</v>
      </c>
      <c r="M31" s="37" t="s">
        <v>18</v>
      </c>
      <c r="N31" s="37" t="s">
        <v>20</v>
      </c>
      <c r="O31" s="37" t="s">
        <v>22</v>
      </c>
      <c r="P31" s="151"/>
      <c r="Q31" s="152"/>
      <c r="R31" s="103"/>
      <c r="S31" s="103"/>
    </row>
    <row r="32" spans="2:21" ht="15.5">
      <c r="B32" s="153" t="s">
        <v>34</v>
      </c>
      <c r="C32" s="88" t="s">
        <v>79</v>
      </c>
      <c r="D32" s="65">
        <f>HARIAN!D33</f>
        <v>12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3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0</v>
      </c>
      <c r="P32" s="65">
        <f>HARIAN!P33</f>
        <v>9</v>
      </c>
      <c r="Q32" s="40">
        <f>T32</f>
        <v>1</v>
      </c>
      <c r="R32" s="40">
        <f t="shared" ref="R32:R67" si="1">U32</f>
        <v>1</v>
      </c>
      <c r="S32" s="40">
        <f>VLOOKUP(C32,Sheet3!$A$19:$G$81,7,FALSE)</f>
        <v>0.66666666666666663</v>
      </c>
      <c r="T32" s="10">
        <f>P32/(D32-F32-K32-I32)</f>
        <v>1</v>
      </c>
      <c r="U32" s="10">
        <f>P32/(M32+N32+O32+P32)</f>
        <v>1</v>
      </c>
    </row>
    <row r="33" spans="2:21" ht="15.5">
      <c r="B33" s="153"/>
      <c r="C33" s="88" t="s">
        <v>85</v>
      </c>
      <c r="D33" s="65">
        <f>HARIAN!D34+HARIAN!D39</f>
        <v>46</v>
      </c>
      <c r="E33" s="65">
        <f>HARIAN!E34+HARIAN!E39</f>
        <v>1</v>
      </c>
      <c r="F33" s="65">
        <f>HARIAN!F34+HARIAN!F39</f>
        <v>2</v>
      </c>
      <c r="G33" s="65">
        <f>HARIAN!G34+HARIAN!G39</f>
        <v>0</v>
      </c>
      <c r="H33" s="65">
        <f>HARIAN!H34+HARIAN!H39</f>
        <v>11</v>
      </c>
      <c r="I33" s="65">
        <f>HARIAN!I34+HARIAN!I39</f>
        <v>3</v>
      </c>
      <c r="J33" s="65">
        <f>HARIAN!J34+HARIAN!J39</f>
        <v>1</v>
      </c>
      <c r="K33" s="65">
        <f>HARIAN!K34+HARIAN!K39</f>
        <v>10</v>
      </c>
      <c r="L33" s="65">
        <f>HARIAN!L34+HARIAN!L39</f>
        <v>0</v>
      </c>
      <c r="M33" s="65">
        <f>HARIAN!M34+HARIAN!M39</f>
        <v>1</v>
      </c>
      <c r="N33" s="65">
        <f>HARIAN!N34+HARIAN!N39</f>
        <v>2</v>
      </c>
      <c r="O33" s="65">
        <f>HARIAN!O34+HARIAN!O39</f>
        <v>0</v>
      </c>
      <c r="P33" s="65">
        <f>HARIAN!P34+HARIAN!P39</f>
        <v>14</v>
      </c>
      <c r="Q33" s="40">
        <f t="shared" ref="Q33:Q67" si="2">T33</f>
        <v>0.45161290322580644</v>
      </c>
      <c r="R33" s="40">
        <f t="shared" si="1"/>
        <v>0.82352941176470584</v>
      </c>
      <c r="S33" s="40">
        <f>VLOOKUP(C33,Sheet3!$A$19:$G$81,7,FALSE)</f>
        <v>0.9285714285714286</v>
      </c>
      <c r="T33" s="10">
        <f t="shared" ref="T33:T67" si="3">P33/(D33-F33-K33-I33)</f>
        <v>0.45161290322580644</v>
      </c>
      <c r="U33" s="10">
        <f t="shared" ref="U33:U67" si="4">P33/(M33+N33+O33+P33)</f>
        <v>0.82352941176470584</v>
      </c>
    </row>
    <row r="34" spans="2:21" ht="15.5">
      <c r="B34" s="153"/>
      <c r="C34" s="88" t="s">
        <v>81</v>
      </c>
      <c r="D34" s="65">
        <f>HARIAN!D35</f>
        <v>14</v>
      </c>
      <c r="E34" s="65">
        <f>HARIAN!E35</f>
        <v>0</v>
      </c>
      <c r="F34" s="65">
        <f>HARIAN!F35</f>
        <v>3</v>
      </c>
      <c r="G34" s="65">
        <f>HARIAN!G35</f>
        <v>0</v>
      </c>
      <c r="H34" s="65">
        <f>HARIAN!H35</f>
        <v>0</v>
      </c>
      <c r="I34" s="65">
        <f>HARIAN!I35</f>
        <v>2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4</v>
      </c>
      <c r="N34" s="65">
        <f>HARIAN!N35</f>
        <v>0</v>
      </c>
      <c r="O34" s="65">
        <f>HARIAN!O35</f>
        <v>0</v>
      </c>
      <c r="P34" s="65">
        <f>HARIAN!P35</f>
        <v>5</v>
      </c>
      <c r="Q34" s="40">
        <f t="shared" si="2"/>
        <v>0.55555555555555558</v>
      </c>
      <c r="R34" s="40">
        <f t="shared" si="1"/>
        <v>0.55555555555555558</v>
      </c>
      <c r="S34" s="40">
        <f>VLOOKUP(C34,Sheet3!$A$19:$G$81,7,FALSE)</f>
        <v>0.8</v>
      </c>
      <c r="T34" s="10">
        <f t="shared" si="3"/>
        <v>0.55555555555555558</v>
      </c>
      <c r="U34" s="10">
        <f t="shared" si="4"/>
        <v>0.55555555555555558</v>
      </c>
    </row>
    <row r="35" spans="2:21" ht="15.5">
      <c r="B35" s="153"/>
      <c r="C35" s="88" t="s">
        <v>82</v>
      </c>
      <c r="D35" s="65">
        <f>HARIAN!D36</f>
        <v>8</v>
      </c>
      <c r="E35" s="65">
        <f>HARIAN!E36</f>
        <v>0</v>
      </c>
      <c r="F35" s="65">
        <f>HARIAN!F36</f>
        <v>1</v>
      </c>
      <c r="G35" s="65">
        <f>HARIAN!G36</f>
        <v>0</v>
      </c>
      <c r="H35" s="65">
        <f>HARIAN!H36</f>
        <v>0</v>
      </c>
      <c r="I35" s="65">
        <f>HARIAN!I36</f>
        <v>1</v>
      </c>
      <c r="J35" s="65">
        <f>HARIAN!J36</f>
        <v>1</v>
      </c>
      <c r="K35" s="65">
        <f>HARIAN!K36</f>
        <v>0</v>
      </c>
      <c r="L35" s="65">
        <f>HARIAN!L36</f>
        <v>0</v>
      </c>
      <c r="M35" s="65">
        <f>HARIAN!M36</f>
        <v>1</v>
      </c>
      <c r="N35" s="65">
        <f>HARIAN!N36</f>
        <v>0</v>
      </c>
      <c r="O35" s="65">
        <f>HARIAN!O36</f>
        <v>0</v>
      </c>
      <c r="P35" s="65">
        <f>HARIAN!P36</f>
        <v>3</v>
      </c>
      <c r="Q35" s="40">
        <f t="shared" si="2"/>
        <v>0.5</v>
      </c>
      <c r="R35" s="40">
        <f t="shared" si="1"/>
        <v>0.75</v>
      </c>
      <c r="S35" s="40">
        <f>VLOOKUP(C35,Sheet3!$A$19:$G$81,7,FALSE)</f>
        <v>1</v>
      </c>
      <c r="T35" s="10">
        <f t="shared" si="3"/>
        <v>0.5</v>
      </c>
      <c r="U35" s="10">
        <f t="shared" si="4"/>
        <v>0.75</v>
      </c>
    </row>
    <row r="36" spans="2:21" ht="15.5">
      <c r="B36" s="153"/>
      <c r="C36" s="88" t="s">
        <v>83</v>
      </c>
      <c r="D36" s="65">
        <f>HARIAN!D37</f>
        <v>12</v>
      </c>
      <c r="E36" s="65">
        <f>HARIAN!E37</f>
        <v>0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1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1</v>
      </c>
      <c r="P36" s="65">
        <f>HARIAN!P37</f>
        <v>9</v>
      </c>
      <c r="Q36" s="40">
        <f t="shared" si="2"/>
        <v>0.9</v>
      </c>
      <c r="R36" s="40">
        <f t="shared" si="1"/>
        <v>0.9</v>
      </c>
      <c r="S36" s="40">
        <f>VLOOKUP(C36,Sheet3!$A$19:$G$81,7,FALSE)</f>
        <v>1</v>
      </c>
      <c r="T36" s="10">
        <f t="shared" si="3"/>
        <v>0.9</v>
      </c>
      <c r="U36" s="10">
        <f t="shared" si="4"/>
        <v>0.9</v>
      </c>
    </row>
    <row r="37" spans="2:21" ht="15.5">
      <c r="B37" s="153"/>
      <c r="C37" s="88" t="s">
        <v>84</v>
      </c>
      <c r="D37" s="65">
        <f>HARIAN!D38</f>
        <v>7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1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1</v>
      </c>
      <c r="N37" s="65">
        <f>HARIAN!N38</f>
        <v>0</v>
      </c>
      <c r="O37" s="65">
        <f>HARIAN!O38</f>
        <v>0</v>
      </c>
      <c r="P37" s="65">
        <f>HARIAN!P38</f>
        <v>5</v>
      </c>
      <c r="Q37" s="40">
        <f t="shared" si="2"/>
        <v>0.83333333333333337</v>
      </c>
      <c r="R37" s="40">
        <f t="shared" si="1"/>
        <v>0.83333333333333337</v>
      </c>
      <c r="S37" s="40">
        <f>VLOOKUP(C37,Sheet3!$A$19:$G$81,7,FALSE)</f>
        <v>1</v>
      </c>
      <c r="T37" s="10">
        <f t="shared" si="3"/>
        <v>0.83333333333333337</v>
      </c>
      <c r="U37" s="10">
        <f t="shared" si="4"/>
        <v>0.83333333333333337</v>
      </c>
    </row>
    <row r="38" spans="2:21" ht="15.5">
      <c r="B38" s="153"/>
      <c r="C38" s="88" t="s">
        <v>86</v>
      </c>
      <c r="D38" s="65">
        <f>HARIAN!D40</f>
        <v>16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3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3</v>
      </c>
      <c r="N38" s="65">
        <f>HARIAN!N40</f>
        <v>0</v>
      </c>
      <c r="O38" s="65">
        <f>HARIAN!O40</f>
        <v>0</v>
      </c>
      <c r="P38" s="65">
        <f>HARIAN!P40</f>
        <v>9</v>
      </c>
      <c r="Q38" s="40">
        <f t="shared" si="2"/>
        <v>0.69230769230769229</v>
      </c>
      <c r="R38" s="40">
        <f t="shared" si="1"/>
        <v>0.75</v>
      </c>
      <c r="S38" s="40">
        <f>VLOOKUP(C38,Sheet3!$A$19:$G$81,7,FALSE)</f>
        <v>1</v>
      </c>
      <c r="T38" s="10">
        <f t="shared" si="3"/>
        <v>0.69230769230769229</v>
      </c>
      <c r="U38" s="10">
        <f t="shared" si="4"/>
        <v>0.75</v>
      </c>
    </row>
    <row r="39" spans="2:21" ht="15.5">
      <c r="B39" s="154" t="s">
        <v>38</v>
      </c>
      <c r="C39" s="89" t="s">
        <v>87</v>
      </c>
      <c r="D39" s="67">
        <f>HARIAN!D41</f>
        <v>24</v>
      </c>
      <c r="E39" s="67">
        <f>HARIAN!E41</f>
        <v>2</v>
      </c>
      <c r="F39" s="67">
        <f>HARIAN!F41</f>
        <v>0</v>
      </c>
      <c r="G39" s="67">
        <f>HARIAN!G41</f>
        <v>0</v>
      </c>
      <c r="H39" s="67">
        <f>HARIAN!H41</f>
        <v>2</v>
      </c>
      <c r="I39" s="67">
        <f>HARIAN!I41</f>
        <v>1</v>
      </c>
      <c r="J39" s="67">
        <f>HARIAN!J41</f>
        <v>4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14</v>
      </c>
      <c r="Q39" s="40">
        <f t="shared" si="2"/>
        <v>0.60869565217391308</v>
      </c>
      <c r="R39" s="40">
        <f t="shared" si="1"/>
        <v>1</v>
      </c>
      <c r="S39" s="40">
        <f>VLOOKUP(C39,Sheet3!$A$19:$G$81,7,FALSE)</f>
        <v>1</v>
      </c>
      <c r="T39" s="10">
        <f t="shared" ref="T39" si="5">P39/(D39-F39-K39-I39)</f>
        <v>0.60869565217391308</v>
      </c>
      <c r="U39" s="10">
        <f t="shared" ref="U39" si="6">P39/(M39+N39+O39+P39)</f>
        <v>1</v>
      </c>
    </row>
    <row r="40" spans="2:21" ht="15.5">
      <c r="B40" s="154"/>
      <c r="C40" s="89" t="s">
        <v>88</v>
      </c>
      <c r="D40" s="67">
        <f>HARIAN!D42+HARIAN!D52</f>
        <v>23</v>
      </c>
      <c r="E40" s="67">
        <f>HARIAN!E42+HARIAN!E52</f>
        <v>1</v>
      </c>
      <c r="F40" s="67">
        <f>HARIAN!F42+HARIAN!F52</f>
        <v>1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2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17</v>
      </c>
      <c r="Q40" s="40">
        <f t="shared" si="2"/>
        <v>0.77272727272727271</v>
      </c>
      <c r="R40" s="40">
        <f t="shared" si="1"/>
        <v>1</v>
      </c>
      <c r="S40" s="40">
        <f>VLOOKUP(C40,Sheet3!$A$19:$G$81,7,FALSE)</f>
        <v>1</v>
      </c>
      <c r="T40" s="10">
        <f t="shared" si="3"/>
        <v>0.77272727272727271</v>
      </c>
      <c r="U40" s="10">
        <f t="shared" si="4"/>
        <v>1</v>
      </c>
    </row>
    <row r="41" spans="2:21" ht="15.5">
      <c r="B41" s="154"/>
      <c r="C41" s="89" t="s">
        <v>89</v>
      </c>
      <c r="D41" s="67">
        <f>HARIAN!D43+HARIAN!D51</f>
        <v>34</v>
      </c>
      <c r="E41" s="67">
        <f>HARIAN!E43+HARIAN!E51</f>
        <v>0</v>
      </c>
      <c r="F41" s="67">
        <f>HARIAN!F43+HARIAN!F51</f>
        <v>2</v>
      </c>
      <c r="G41" s="67">
        <f>HARIAN!G43+HARIAN!G51</f>
        <v>1</v>
      </c>
      <c r="H41" s="67">
        <f>HARIAN!H43+HARIAN!H51</f>
        <v>1</v>
      </c>
      <c r="I41" s="67">
        <f>HARIAN!I43+HARIAN!I51</f>
        <v>5</v>
      </c>
      <c r="J41" s="67">
        <f>HARIAN!J43+HARIAN!J51</f>
        <v>0</v>
      </c>
      <c r="K41" s="67">
        <f>HARIAN!K43+HARIAN!K51</f>
        <v>2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23</v>
      </c>
      <c r="Q41" s="40">
        <f t="shared" si="2"/>
        <v>0.92</v>
      </c>
      <c r="R41" s="40">
        <f t="shared" si="1"/>
        <v>1</v>
      </c>
      <c r="S41" s="40">
        <f>VLOOKUP(C41,Sheet3!$A$19:$G$81,7,FALSE)</f>
        <v>1</v>
      </c>
      <c r="T41" s="10">
        <f t="shared" si="3"/>
        <v>0.92</v>
      </c>
      <c r="U41" s="10">
        <f t="shared" si="4"/>
        <v>1</v>
      </c>
    </row>
    <row r="42" spans="2:21" ht="15.5">
      <c r="B42" s="154"/>
      <c r="C42" s="89" t="s">
        <v>90</v>
      </c>
      <c r="D42" s="67">
        <f>HARIAN!D44</f>
        <v>27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1</v>
      </c>
      <c r="I42" s="67">
        <f>HARIAN!I44</f>
        <v>0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2</v>
      </c>
      <c r="N42" s="67">
        <f>HARIAN!N44</f>
        <v>0</v>
      </c>
      <c r="O42" s="67">
        <f>HARIAN!O44</f>
        <v>0</v>
      </c>
      <c r="P42" s="67">
        <f>HARIAN!P44</f>
        <v>24</v>
      </c>
      <c r="Q42" s="40">
        <f t="shared" si="2"/>
        <v>0.88888888888888884</v>
      </c>
      <c r="R42" s="40">
        <f t="shared" si="1"/>
        <v>0.92307692307692313</v>
      </c>
      <c r="S42" s="40">
        <f>VLOOKUP(C42,Sheet3!$A$19:$G$81,7,FALSE)</f>
        <v>0.95833333333333337</v>
      </c>
      <c r="T42" s="10">
        <f t="shared" si="3"/>
        <v>0.88888888888888884</v>
      </c>
      <c r="U42" s="10">
        <f t="shared" si="4"/>
        <v>0.92307692307692313</v>
      </c>
    </row>
    <row r="43" spans="2:21" ht="15.5">
      <c r="B43" s="154"/>
      <c r="C43" s="89" t="s">
        <v>247</v>
      </c>
      <c r="D43" s="67">
        <f>HARIAN!D45</f>
        <v>32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3</v>
      </c>
      <c r="J43" s="67">
        <f>HARIAN!J45</f>
        <v>0</v>
      </c>
      <c r="K43" s="67">
        <f>HARIAN!K45</f>
        <v>0</v>
      </c>
      <c r="L43" s="67">
        <f>HARIAN!L45</f>
        <v>0</v>
      </c>
      <c r="M43" s="67">
        <f>HARIAN!M45</f>
        <v>1</v>
      </c>
      <c r="N43" s="67">
        <f>HARIAN!N45</f>
        <v>0</v>
      </c>
      <c r="O43" s="67">
        <f>HARIAN!O45</f>
        <v>0</v>
      </c>
      <c r="P43" s="67">
        <f>HARIAN!P45</f>
        <v>28</v>
      </c>
      <c r="Q43" s="40">
        <f t="shared" si="2"/>
        <v>0.96551724137931039</v>
      </c>
      <c r="R43" s="40">
        <f t="shared" si="1"/>
        <v>0.96551724137931039</v>
      </c>
      <c r="S43" s="40">
        <f>VLOOKUP(C43,Sheet3!$A$19:$G$81,7,FALSE)</f>
        <v>1</v>
      </c>
      <c r="T43" s="10">
        <f t="shared" si="3"/>
        <v>0.96551724137931039</v>
      </c>
      <c r="U43" s="10">
        <f t="shared" si="4"/>
        <v>0.96551724137931039</v>
      </c>
    </row>
    <row r="44" spans="2:21" ht="15.5">
      <c r="B44" s="154"/>
      <c r="C44" s="89" t="s">
        <v>92</v>
      </c>
      <c r="D44" s="67">
        <f>HARIAN!D46</f>
        <v>8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5</v>
      </c>
      <c r="Q44" s="40">
        <f t="shared" si="2"/>
        <v>0.625</v>
      </c>
      <c r="R44" s="40">
        <f t="shared" si="1"/>
        <v>1</v>
      </c>
      <c r="S44" s="40">
        <f>VLOOKUP(C44,Sheet3!$A$19:$G$81,7,FALSE)</f>
        <v>1</v>
      </c>
      <c r="T44" s="10">
        <f t="shared" si="3"/>
        <v>0.625</v>
      </c>
      <c r="U44" s="10">
        <f t="shared" si="4"/>
        <v>1</v>
      </c>
    </row>
    <row r="45" spans="2:21" ht="15.5">
      <c r="B45" s="154"/>
      <c r="C45" s="89" t="s">
        <v>93</v>
      </c>
      <c r="D45" s="67">
        <f>HARIAN!D47</f>
        <v>16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1</v>
      </c>
      <c r="I45" s="67">
        <f>HARIAN!I47</f>
        <v>2</v>
      </c>
      <c r="J45" s="67">
        <f>HARIAN!J47</f>
        <v>0</v>
      </c>
      <c r="K45" s="67">
        <f>HARIAN!K47</f>
        <v>5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8</v>
      </c>
      <c r="Q45" s="40">
        <f t="shared" si="2"/>
        <v>0.88888888888888884</v>
      </c>
      <c r="R45" s="40">
        <f t="shared" si="1"/>
        <v>1</v>
      </c>
      <c r="S45" s="40">
        <f>VLOOKUP(C45,Sheet3!$A$19:$G$81,7,FALSE)</f>
        <v>1</v>
      </c>
      <c r="T45" s="10">
        <f t="shared" si="3"/>
        <v>0.88888888888888884</v>
      </c>
      <c r="U45" s="10">
        <f t="shared" si="4"/>
        <v>1</v>
      </c>
    </row>
    <row r="46" spans="2:21" ht="15.5">
      <c r="B46" s="154"/>
      <c r="C46" s="89" t="s">
        <v>92</v>
      </c>
      <c r="D46" s="67">
        <f>HARIAN!D48</f>
        <v>6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6</v>
      </c>
      <c r="Q46" s="40">
        <f t="shared" si="2"/>
        <v>1</v>
      </c>
      <c r="R46" s="40">
        <f t="shared" si="1"/>
        <v>1</v>
      </c>
      <c r="S46" s="40">
        <f>VLOOKUP(C46,Sheet3!$A$19:$G$81,7,FALSE)</f>
        <v>1</v>
      </c>
      <c r="T46" s="10">
        <f t="shared" si="3"/>
        <v>1</v>
      </c>
      <c r="U46" s="10">
        <f t="shared" si="4"/>
        <v>1</v>
      </c>
    </row>
    <row r="47" spans="2:21" ht="15.5">
      <c r="B47" s="154"/>
      <c r="C47" s="89" t="s">
        <v>95</v>
      </c>
      <c r="D47" s="67">
        <f>HARIAN!D49+HARIAN!D50</f>
        <v>26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2</v>
      </c>
      <c r="J47" s="67">
        <f>HARIAN!J49+HARIAN!J50</f>
        <v>0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20</v>
      </c>
      <c r="Q47" s="40">
        <f t="shared" si="2"/>
        <v>0.86956521739130432</v>
      </c>
      <c r="R47" s="40">
        <f t="shared" si="1"/>
        <v>1</v>
      </c>
      <c r="S47" s="40">
        <f>VLOOKUP(C47,Sheet3!$A$19:$G$81,7,FALSE)</f>
        <v>0.95</v>
      </c>
      <c r="T47" s="10">
        <f t="shared" si="3"/>
        <v>0.86956521739130432</v>
      </c>
      <c r="U47" s="10">
        <f t="shared" si="4"/>
        <v>1</v>
      </c>
    </row>
    <row r="48" spans="2:21" ht="15.5">
      <c r="B48" s="155" t="s">
        <v>42</v>
      </c>
      <c r="C48" s="90" t="s">
        <v>99</v>
      </c>
      <c r="D48" s="63">
        <f>HARIAN!D53+HARIAN!D62</f>
        <v>16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0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12</v>
      </c>
      <c r="Q48" s="40">
        <f t="shared" si="2"/>
        <v>0.75</v>
      </c>
      <c r="R48" s="40">
        <f t="shared" si="1"/>
        <v>1</v>
      </c>
      <c r="S48" s="40">
        <f>VLOOKUP(C48,Sheet3!$A$19:$G$81,7,FALSE)</f>
        <v>1</v>
      </c>
      <c r="T48" s="10">
        <f t="shared" si="3"/>
        <v>0.75</v>
      </c>
      <c r="U48" s="10">
        <f t="shared" si="4"/>
        <v>1</v>
      </c>
    </row>
    <row r="49" spans="2:21" ht="15.5">
      <c r="B49" s="155"/>
      <c r="C49" s="90" t="s">
        <v>102</v>
      </c>
      <c r="D49" s="63">
        <f>HARIAN!D54+HARIAN!D56</f>
        <v>18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0</v>
      </c>
      <c r="O49" s="63">
        <f>HARIAN!O54+HARIAN!O56</f>
        <v>0</v>
      </c>
      <c r="P49" s="63">
        <f>HARIAN!P54+HARIAN!P56</f>
        <v>16</v>
      </c>
      <c r="Q49" s="40">
        <f t="shared" si="2"/>
        <v>0.88888888888888884</v>
      </c>
      <c r="R49" s="40">
        <f t="shared" si="1"/>
        <v>0.94117647058823528</v>
      </c>
      <c r="S49" s="40">
        <f>VLOOKUP(C49,Sheet3!$A$19:$G$81,7,FALSE)</f>
        <v>1</v>
      </c>
      <c r="T49" s="10">
        <f t="shared" si="3"/>
        <v>0.88888888888888884</v>
      </c>
      <c r="U49" s="10">
        <f t="shared" si="4"/>
        <v>0.94117647058823528</v>
      </c>
    </row>
    <row r="50" spans="2:21" ht="15.5">
      <c r="B50" s="155"/>
      <c r="C50" s="90" t="s">
        <v>232</v>
      </c>
      <c r="D50" s="63">
        <f>HARIAN!D55</f>
        <v>27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2</v>
      </c>
      <c r="I50" s="63">
        <f>HARIAN!I55</f>
        <v>2</v>
      </c>
      <c r="J50" s="63">
        <f>HARIAN!J55</f>
        <v>0</v>
      </c>
      <c r="K50" s="63">
        <f>HARIAN!K55</f>
        <v>1</v>
      </c>
      <c r="L50" s="63">
        <f>HARIAN!L55</f>
        <v>0</v>
      </c>
      <c r="M50" s="63">
        <f>HARIAN!M55</f>
        <v>1</v>
      </c>
      <c r="N50" s="63">
        <f>HARIAN!N55</f>
        <v>0</v>
      </c>
      <c r="O50" s="63">
        <f>HARIAN!O55</f>
        <v>1</v>
      </c>
      <c r="P50" s="63">
        <f>HARIAN!P55</f>
        <v>19</v>
      </c>
      <c r="Q50" s="40">
        <f t="shared" si="2"/>
        <v>0.79166666666666663</v>
      </c>
      <c r="R50" s="40">
        <f t="shared" si="1"/>
        <v>0.90476190476190477</v>
      </c>
      <c r="S50" s="40">
        <f>VLOOKUP(C50,Sheet3!$A$19:$G$81,7,FALSE)</f>
        <v>1</v>
      </c>
      <c r="T50" s="10">
        <f t="shared" si="3"/>
        <v>0.79166666666666663</v>
      </c>
      <c r="U50" s="10">
        <f t="shared" si="4"/>
        <v>0.90476190476190477</v>
      </c>
    </row>
    <row r="51" spans="2:21" ht="15.5">
      <c r="B51" s="155"/>
      <c r="C51" s="90" t="s">
        <v>105</v>
      </c>
      <c r="D51" s="63">
        <f>HARIAN!D57+HARIAN!D59</f>
        <v>40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0</v>
      </c>
      <c r="I51" s="63">
        <f>HARIAN!I57+HARIAN!I59</f>
        <v>6</v>
      </c>
      <c r="J51" s="63">
        <f>HARIAN!J57+HARIAN!J59</f>
        <v>3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29</v>
      </c>
      <c r="Q51" s="40">
        <f t="shared" si="2"/>
        <v>0.87878787878787878</v>
      </c>
      <c r="R51" s="40">
        <f t="shared" si="1"/>
        <v>1</v>
      </c>
      <c r="S51" s="40">
        <f>VLOOKUP(C51,Sheet3!$A$19:$G$81,7,FALSE)</f>
        <v>1</v>
      </c>
      <c r="T51" s="10">
        <f t="shared" si="3"/>
        <v>0.87878787878787878</v>
      </c>
      <c r="U51" s="10">
        <f t="shared" si="4"/>
        <v>1</v>
      </c>
    </row>
    <row r="52" spans="2:21" ht="15.5">
      <c r="B52" s="155"/>
      <c r="C52" s="90" t="s">
        <v>106</v>
      </c>
      <c r="D52" s="63">
        <f>HARIAN!D60</f>
        <v>23</v>
      </c>
      <c r="E52" s="63">
        <f>HARIAN!E60</f>
        <v>2</v>
      </c>
      <c r="F52" s="63">
        <f>HARIAN!F60</f>
        <v>1</v>
      </c>
      <c r="G52" s="63">
        <f>HARIAN!G60</f>
        <v>2</v>
      </c>
      <c r="H52" s="63">
        <f>HARIAN!H60</f>
        <v>2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1</v>
      </c>
      <c r="P52" s="63">
        <f>HARIAN!P60</f>
        <v>15</v>
      </c>
      <c r="Q52" s="40">
        <f t="shared" si="2"/>
        <v>0.68181818181818177</v>
      </c>
      <c r="R52" s="40">
        <f t="shared" si="1"/>
        <v>0.9375</v>
      </c>
      <c r="S52" s="40">
        <f>VLOOKUP(C52,Sheet3!$A$19:$G$81,7,FALSE)</f>
        <v>1</v>
      </c>
      <c r="T52" s="10">
        <f t="shared" si="3"/>
        <v>0.68181818181818177</v>
      </c>
      <c r="U52" s="10">
        <f t="shared" si="4"/>
        <v>0.9375</v>
      </c>
    </row>
    <row r="53" spans="2:21" ht="15.5">
      <c r="B53" s="155"/>
      <c r="C53" s="90" t="s">
        <v>107</v>
      </c>
      <c r="D53" s="63">
        <f>HARIAN!D61+HARIAN!D58</f>
        <v>14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1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3</v>
      </c>
      <c r="O53" s="63">
        <f>HARIAN!O61+HARIAN!O58</f>
        <v>1</v>
      </c>
      <c r="P53" s="63">
        <f>HARIAN!P61+HARIAN!P58</f>
        <v>9</v>
      </c>
      <c r="Q53" s="40">
        <f t="shared" si="2"/>
        <v>0.6428571428571429</v>
      </c>
      <c r="R53" s="40">
        <f t="shared" si="1"/>
        <v>0.69230769230769229</v>
      </c>
      <c r="S53" s="40">
        <f>VLOOKUP(C53,Sheet3!$A$19:$G$81,7,FALSE)</f>
        <v>1</v>
      </c>
      <c r="T53" s="10">
        <f t="shared" si="3"/>
        <v>0.6428571428571429</v>
      </c>
      <c r="U53" s="10">
        <f t="shared" si="4"/>
        <v>0.69230769230769229</v>
      </c>
    </row>
    <row r="54" spans="2:21" ht="15.5">
      <c r="B54" s="156" t="s">
        <v>70</v>
      </c>
      <c r="C54" s="91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1</v>
      </c>
      <c r="R54" s="40">
        <f t="shared" si="1"/>
        <v>1</v>
      </c>
      <c r="S54" s="40">
        <f>VLOOKUP(C54,Sheet3!$A$19:$G$81,7,FALSE)</f>
        <v>1</v>
      </c>
      <c r="T54" s="10">
        <f t="shared" si="3"/>
        <v>1</v>
      </c>
      <c r="U54" s="10">
        <f t="shared" si="4"/>
        <v>1</v>
      </c>
    </row>
    <row r="55" spans="2:21" ht="15.5">
      <c r="B55" s="156"/>
      <c r="C55" s="91" t="s">
        <v>110</v>
      </c>
      <c r="D55" s="69">
        <f>HARIAN!D64</f>
        <v>17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4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3</v>
      </c>
      <c r="N55" s="69">
        <f>HARIAN!N64</f>
        <v>1</v>
      </c>
      <c r="O55" s="69">
        <f>HARIAN!O64</f>
        <v>1</v>
      </c>
      <c r="P55" s="69">
        <f>HARIAN!P64</f>
        <v>8</v>
      </c>
      <c r="Q55" s="40">
        <f t="shared" si="2"/>
        <v>0.61538461538461542</v>
      </c>
      <c r="R55" s="40">
        <f t="shared" si="1"/>
        <v>0.61538461538461542</v>
      </c>
      <c r="S55" s="40">
        <f>VLOOKUP(C55,Sheet3!$A$19:$G$81,7,FALSE)</f>
        <v>0.5</v>
      </c>
      <c r="T55" s="10">
        <f t="shared" si="3"/>
        <v>0.61538461538461542</v>
      </c>
      <c r="U55" s="10">
        <f t="shared" si="4"/>
        <v>0.61538461538461542</v>
      </c>
    </row>
    <row r="56" spans="2:21" ht="15.5">
      <c r="B56" s="156"/>
      <c r="C56" s="91" t="s">
        <v>111</v>
      </c>
      <c r="D56" s="69">
        <f>HARIAN!D65</f>
        <v>14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2</v>
      </c>
      <c r="N56" s="69">
        <f>HARIAN!N65</f>
        <v>0</v>
      </c>
      <c r="O56" s="69">
        <f>HARIAN!O65</f>
        <v>1</v>
      </c>
      <c r="P56" s="69">
        <f>HARIAN!P65</f>
        <v>11</v>
      </c>
      <c r="Q56" s="40">
        <f t="shared" si="2"/>
        <v>0.7857142857142857</v>
      </c>
      <c r="R56" s="40">
        <f t="shared" si="1"/>
        <v>0.7857142857142857</v>
      </c>
      <c r="S56" s="40">
        <f>VLOOKUP(C56,Sheet3!$A$19:$G$81,7,FALSE)</f>
        <v>0.81818181818181823</v>
      </c>
      <c r="T56" s="10">
        <f t="shared" si="3"/>
        <v>0.7857142857142857</v>
      </c>
      <c r="U56" s="10">
        <f t="shared" si="4"/>
        <v>0.7857142857142857</v>
      </c>
    </row>
    <row r="57" spans="2:21" ht="15.5">
      <c r="B57" s="156"/>
      <c r="C57" s="91" t="s">
        <v>210</v>
      </c>
      <c r="D57" s="69">
        <f>HARIAN!D66</f>
        <v>21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6</v>
      </c>
      <c r="J57" s="69">
        <f>HARIAN!J66</f>
        <v>1</v>
      </c>
      <c r="K57" s="69">
        <f>HARIAN!K66</f>
        <v>0</v>
      </c>
      <c r="L57" s="69">
        <f>HARIAN!L66</f>
        <v>0</v>
      </c>
      <c r="M57" s="69">
        <f>HARIAN!M66</f>
        <v>1</v>
      </c>
      <c r="N57" s="69">
        <f>HARIAN!N66</f>
        <v>1</v>
      </c>
      <c r="O57" s="69">
        <f>HARIAN!O66</f>
        <v>0</v>
      </c>
      <c r="P57" s="69">
        <f>HARIAN!P66</f>
        <v>12</v>
      </c>
      <c r="Q57" s="40">
        <f t="shared" si="2"/>
        <v>0.8</v>
      </c>
      <c r="R57" s="40">
        <f t="shared" si="1"/>
        <v>0.8571428571428571</v>
      </c>
      <c r="S57" s="40">
        <f>VLOOKUP(C57,Sheet3!$A$19:$G$81,7,FALSE)</f>
        <v>0.66666666666666663</v>
      </c>
      <c r="T57" s="10">
        <f t="shared" si="3"/>
        <v>0.8</v>
      </c>
      <c r="U57" s="10">
        <f t="shared" si="4"/>
        <v>0.8571428571428571</v>
      </c>
    </row>
    <row r="58" spans="2:21" ht="15.5">
      <c r="B58" s="156"/>
      <c r="C58" s="91" t="s">
        <v>113</v>
      </c>
      <c r="D58" s="69">
        <f>HARIAN!D67</f>
        <v>21</v>
      </c>
      <c r="E58" s="69">
        <f>HARIAN!E67</f>
        <v>0</v>
      </c>
      <c r="F58" s="69">
        <f>HARIAN!F67</f>
        <v>1</v>
      </c>
      <c r="G58" s="69">
        <f>HARIAN!G67</f>
        <v>0</v>
      </c>
      <c r="H58" s="69">
        <f>HARIAN!H67</f>
        <v>3</v>
      </c>
      <c r="I58" s="69">
        <f>HARIAN!I67</f>
        <v>0</v>
      </c>
      <c r="J58" s="69">
        <f>HARIAN!J67</f>
        <v>1</v>
      </c>
      <c r="K58" s="69">
        <f>HARIAN!K67</f>
        <v>2</v>
      </c>
      <c r="L58" s="69">
        <f>HARIAN!L67</f>
        <v>0</v>
      </c>
      <c r="M58" s="69">
        <f>HARIAN!M67</f>
        <v>6</v>
      </c>
      <c r="N58" s="69">
        <f>HARIAN!N67</f>
        <v>0</v>
      </c>
      <c r="O58" s="69">
        <f>HARIAN!O67</f>
        <v>0</v>
      </c>
      <c r="P58" s="69">
        <f>HARIAN!P67</f>
        <v>9</v>
      </c>
      <c r="Q58" s="40">
        <f t="shared" si="2"/>
        <v>0.5</v>
      </c>
      <c r="R58" s="40">
        <f t="shared" si="1"/>
        <v>0.6</v>
      </c>
      <c r="S58" s="40">
        <f>VLOOKUP(C58,Sheet3!$A$19:$G$81,7,FALSE)</f>
        <v>0.22222222222222221</v>
      </c>
      <c r="T58" s="10">
        <f t="shared" si="3"/>
        <v>0.5</v>
      </c>
      <c r="U58" s="10">
        <f t="shared" si="4"/>
        <v>0.6</v>
      </c>
    </row>
    <row r="59" spans="2:21" ht="15.5">
      <c r="B59" s="156"/>
      <c r="C59" s="91" t="s">
        <v>114</v>
      </c>
      <c r="D59" s="69">
        <f>HARIAN!D68</f>
        <v>8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1</v>
      </c>
      <c r="P59" s="69">
        <f>HARIAN!P68</f>
        <v>5</v>
      </c>
      <c r="Q59" s="40">
        <f t="shared" si="2"/>
        <v>0.83333333333333337</v>
      </c>
      <c r="R59" s="40">
        <f t="shared" si="1"/>
        <v>0.83333333333333337</v>
      </c>
      <c r="S59" s="40">
        <f>VLOOKUP(C59,Sheet3!$A$19:$G$81,7,FALSE)</f>
        <v>0.8</v>
      </c>
      <c r="T59" s="10">
        <f t="shared" si="3"/>
        <v>0.83333333333333337</v>
      </c>
      <c r="U59" s="10">
        <f t="shared" si="4"/>
        <v>0.83333333333333337</v>
      </c>
    </row>
    <row r="60" spans="2:21" ht="15.5">
      <c r="B60" s="156"/>
      <c r="C60" s="91" t="s">
        <v>755</v>
      </c>
      <c r="D60" s="69">
        <f>HARIAN!D69+HARIAN!D70</f>
        <v>52</v>
      </c>
      <c r="E60" s="69">
        <f>HARIAN!E69+HARIAN!E70</f>
        <v>1</v>
      </c>
      <c r="F60" s="69">
        <f>HARIAN!F69+HARIAN!F70</f>
        <v>2</v>
      </c>
      <c r="G60" s="69">
        <f>HARIAN!G69+HARIAN!G70</f>
        <v>0</v>
      </c>
      <c r="H60" s="69">
        <f>HARIAN!H69+HARIAN!H70</f>
        <v>0</v>
      </c>
      <c r="I60" s="69">
        <f>HARIAN!I69+HARIAN!I70</f>
        <v>9</v>
      </c>
      <c r="J60" s="69">
        <f>HARIAN!J69+HARIAN!J70</f>
        <v>2</v>
      </c>
      <c r="K60" s="69">
        <f>HARIAN!K69+HARIAN!K70</f>
        <v>1</v>
      </c>
      <c r="L60" s="69">
        <f>HARIAN!L69+HARIAN!L70</f>
        <v>0</v>
      </c>
      <c r="M60" s="69">
        <f>HARIAN!M69+HARIAN!M70</f>
        <v>5</v>
      </c>
      <c r="N60" s="69">
        <f>HARIAN!N69+HARIAN!N70</f>
        <v>1</v>
      </c>
      <c r="O60" s="69">
        <f>HARIAN!O69+HARIAN!O70</f>
        <v>1</v>
      </c>
      <c r="P60" s="69">
        <f>HARIAN!P69+HARIAN!P70</f>
        <v>29</v>
      </c>
      <c r="Q60" s="40">
        <f t="shared" si="2"/>
        <v>0.72499999999999998</v>
      </c>
      <c r="R60" s="40">
        <f t="shared" si="1"/>
        <v>0.80555555555555558</v>
      </c>
      <c r="S60" s="40">
        <f>VLOOKUP(C60,Sheet3!$A$19:$G$81,7,FALSE)</f>
        <v>0.96666666666666667</v>
      </c>
      <c r="T60" s="10">
        <f t="shared" si="3"/>
        <v>0.72499999999999998</v>
      </c>
      <c r="U60" s="10">
        <f t="shared" si="4"/>
        <v>0.80555555555555558</v>
      </c>
    </row>
    <row r="61" spans="2:21" ht="15.5">
      <c r="B61" s="156"/>
      <c r="C61" s="91" t="s">
        <v>117</v>
      </c>
      <c r="D61" s="69">
        <f>HARIAN!D71</f>
        <v>7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2</v>
      </c>
      <c r="N61" s="69">
        <f>HARIAN!N71</f>
        <v>0</v>
      </c>
      <c r="O61" s="69">
        <f>HARIAN!O71</f>
        <v>1</v>
      </c>
      <c r="P61" s="69">
        <f>HARIAN!P71</f>
        <v>4</v>
      </c>
      <c r="Q61" s="40">
        <f t="shared" si="2"/>
        <v>0.5714285714285714</v>
      </c>
      <c r="R61" s="40">
        <f t="shared" si="1"/>
        <v>0.5714285714285714</v>
      </c>
      <c r="S61" s="40">
        <f>VLOOKUP(C61,Sheet3!$A$19:$G$81,7,FALSE)</f>
        <v>0.25</v>
      </c>
      <c r="T61" s="10">
        <f t="shared" si="3"/>
        <v>0.5714285714285714</v>
      </c>
      <c r="U61" s="10">
        <f t="shared" si="4"/>
        <v>0.5714285714285714</v>
      </c>
    </row>
    <row r="62" spans="2:21" ht="15.5">
      <c r="B62" s="156"/>
      <c r="C62" s="91" t="s">
        <v>118</v>
      </c>
      <c r="D62" s="69">
        <f>HARIAN!D72</f>
        <v>32</v>
      </c>
      <c r="E62" s="69">
        <f>HARIAN!E72</f>
        <v>3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9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2</v>
      </c>
      <c r="N62" s="69">
        <f>HARIAN!N72</f>
        <v>0</v>
      </c>
      <c r="O62" s="69">
        <f>HARIAN!O72</f>
        <v>0</v>
      </c>
      <c r="P62" s="69">
        <f>HARIAN!P72</f>
        <v>18</v>
      </c>
      <c r="Q62" s="40">
        <f t="shared" si="2"/>
        <v>0.78260869565217395</v>
      </c>
      <c r="R62" s="40">
        <f t="shared" si="1"/>
        <v>0.9</v>
      </c>
      <c r="S62" s="40">
        <f>VLOOKUP(C62,Sheet3!$A$19:$G$81,7,FALSE)</f>
        <v>0.88888888888888884</v>
      </c>
      <c r="T62" s="10">
        <f t="shared" si="3"/>
        <v>0.78260869565217395</v>
      </c>
      <c r="U62" s="10">
        <f t="shared" si="4"/>
        <v>0.9</v>
      </c>
    </row>
    <row r="63" spans="2:21" ht="15.5">
      <c r="B63" s="156"/>
      <c r="C63" s="91" t="s">
        <v>120</v>
      </c>
      <c r="D63" s="69">
        <f>HARIAN!D73+HARIAN!D74</f>
        <v>7</v>
      </c>
      <c r="E63" s="69">
        <f>HARIAN!E73+HARIAN!E74</f>
        <v>0</v>
      </c>
      <c r="F63" s="69">
        <f>HARIAN!F73+HARIAN!F74</f>
        <v>1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1</v>
      </c>
      <c r="P63" s="69">
        <f>HARIAN!P73+HARIAN!P74</f>
        <v>3</v>
      </c>
      <c r="Q63" s="40">
        <f t="shared" si="2"/>
        <v>0.5</v>
      </c>
      <c r="R63" s="40">
        <f t="shared" si="1"/>
        <v>0.75</v>
      </c>
      <c r="S63" s="40">
        <f>VLOOKUP(C63,Sheet3!$A$19:$G$81,7,FALSE)</f>
        <v>1</v>
      </c>
      <c r="T63" s="10">
        <f t="shared" si="3"/>
        <v>0.5</v>
      </c>
      <c r="U63" s="10">
        <f t="shared" si="4"/>
        <v>0.75</v>
      </c>
    </row>
    <row r="64" spans="2:21" ht="15.5">
      <c r="B64" s="157" t="s">
        <v>55</v>
      </c>
      <c r="C64" s="92" t="s">
        <v>227</v>
      </c>
      <c r="D64" s="71">
        <f>HARIAN!D75+HARIAN!D81</f>
        <v>52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1</v>
      </c>
      <c r="I64" s="71">
        <f>HARIAN!I75+HARIAN!I81</f>
        <v>9</v>
      </c>
      <c r="J64" s="71">
        <f>HARIAN!J75+HARIAN!J81</f>
        <v>4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1</v>
      </c>
      <c r="O64" s="71">
        <f>HARIAN!O75+HARIAN!O81</f>
        <v>2</v>
      </c>
      <c r="P64" s="71">
        <f>HARIAN!P75+HARIAN!P81</f>
        <v>33</v>
      </c>
      <c r="Q64" s="40">
        <f t="shared" si="2"/>
        <v>0.76744186046511631</v>
      </c>
      <c r="R64" s="40">
        <f t="shared" si="1"/>
        <v>0.91666666666666663</v>
      </c>
      <c r="S64" s="40">
        <f>VLOOKUP(C64,Sheet3!$A$19:$G$81,7,FALSE)</f>
        <v>1</v>
      </c>
      <c r="T64" s="10">
        <f t="shared" si="3"/>
        <v>0.76744186046511631</v>
      </c>
      <c r="U64" s="10">
        <f t="shared" si="4"/>
        <v>0.91666666666666663</v>
      </c>
    </row>
    <row r="65" spans="2:21" ht="15.5">
      <c r="B65" s="157"/>
      <c r="C65" s="92" t="s">
        <v>122</v>
      </c>
      <c r="D65" s="71">
        <f>HARIAN!D76+HARIAN!D79</f>
        <v>65</v>
      </c>
      <c r="E65" s="71">
        <f>HARIAN!E76+HARIAN!E79</f>
        <v>0</v>
      </c>
      <c r="F65" s="71">
        <f>HARIAN!F76+HARIAN!F79</f>
        <v>2</v>
      </c>
      <c r="G65" s="71">
        <f>HARIAN!G76+HARIAN!G79</f>
        <v>0</v>
      </c>
      <c r="H65" s="71">
        <f>HARIAN!H76+HARIAN!H79</f>
        <v>1</v>
      </c>
      <c r="I65" s="71">
        <f>HARIAN!I76+HARIAN!I79</f>
        <v>9</v>
      </c>
      <c r="J65" s="71">
        <f>HARIAN!J76+HARIAN!J79</f>
        <v>8</v>
      </c>
      <c r="K65" s="71">
        <f>HARIAN!K76+HARIAN!K79</f>
        <v>1</v>
      </c>
      <c r="L65" s="71">
        <f>HARIAN!L76+HARIAN!L79</f>
        <v>0</v>
      </c>
      <c r="M65" s="71">
        <f>HARIAN!M76+HARIAN!M79</f>
        <v>3</v>
      </c>
      <c r="N65" s="71">
        <f>HARIAN!N76+HARIAN!N79</f>
        <v>5</v>
      </c>
      <c r="O65" s="71">
        <f>HARIAN!O76+HARIAN!O79</f>
        <v>1</v>
      </c>
      <c r="P65" s="71">
        <f>HARIAN!P76+HARIAN!P79</f>
        <v>33</v>
      </c>
      <c r="Q65" s="40">
        <f t="shared" si="2"/>
        <v>0.62264150943396224</v>
      </c>
      <c r="R65" s="40">
        <f t="shared" si="1"/>
        <v>0.7857142857142857</v>
      </c>
      <c r="S65" s="40">
        <f>VLOOKUP(C65,Sheet3!$A$19:$G$81,7,FALSE)</f>
        <v>1</v>
      </c>
      <c r="T65" s="10">
        <f t="shared" si="3"/>
        <v>0.62264150943396224</v>
      </c>
      <c r="U65" s="10">
        <f t="shared" si="4"/>
        <v>0.7857142857142857</v>
      </c>
    </row>
    <row r="66" spans="2:21" ht="15.5">
      <c r="B66" s="157"/>
      <c r="C66" s="92" t="s">
        <v>637</v>
      </c>
      <c r="D66" s="71">
        <f>HARIAN!D77+HARIAN!D82</f>
        <v>56</v>
      </c>
      <c r="E66" s="71">
        <f>HARIAN!E77+HARIAN!E82</f>
        <v>0</v>
      </c>
      <c r="F66" s="71">
        <f>HARIAN!F77+HARIAN!F82</f>
        <v>3</v>
      </c>
      <c r="G66" s="71">
        <f>HARIAN!G77+HARIAN!G82</f>
        <v>0</v>
      </c>
      <c r="H66" s="71">
        <f>HARIAN!H77+HARIAN!H82</f>
        <v>1</v>
      </c>
      <c r="I66" s="71">
        <f>HARIAN!I77+HARIAN!I82</f>
        <v>11</v>
      </c>
      <c r="J66" s="71">
        <f>HARIAN!J77+HARIAN!J82</f>
        <v>7</v>
      </c>
      <c r="K66" s="71">
        <f>HARIAN!K77+HARIAN!K82</f>
        <v>1</v>
      </c>
      <c r="L66" s="71">
        <f>HARIAN!L77+HARIAN!L82</f>
        <v>1</v>
      </c>
      <c r="M66" s="71">
        <f>HARIAN!M77+HARIAN!M82</f>
        <v>1</v>
      </c>
      <c r="N66" s="71">
        <f>HARIAN!N77+HARIAN!N82</f>
        <v>1</v>
      </c>
      <c r="O66" s="71">
        <f>HARIAN!O77+HARIAN!O82</f>
        <v>0</v>
      </c>
      <c r="P66" s="71">
        <f>HARIAN!P77+HARIAN!P82</f>
        <v>30</v>
      </c>
      <c r="Q66" s="40">
        <f t="shared" si="2"/>
        <v>0.73170731707317072</v>
      </c>
      <c r="R66" s="40">
        <f t="shared" si="1"/>
        <v>0.9375</v>
      </c>
      <c r="S66" s="40">
        <f>VLOOKUP(C66,Sheet3!$A$19:$G$81,7,FALSE)</f>
        <v>1</v>
      </c>
      <c r="T66" s="10">
        <f t="shared" si="3"/>
        <v>0.73170731707317072</v>
      </c>
      <c r="U66" s="10">
        <f t="shared" si="4"/>
        <v>0.9375</v>
      </c>
    </row>
    <row r="67" spans="2:21" ht="15.5">
      <c r="B67" s="157"/>
      <c r="C67" s="92" t="s">
        <v>640</v>
      </c>
      <c r="D67" s="71">
        <f>HARIAN!D78+HARIAN!D80</f>
        <v>62</v>
      </c>
      <c r="E67" s="71">
        <f>HARIAN!E78+HARIAN!E80</f>
        <v>3</v>
      </c>
      <c r="F67" s="71">
        <f>HARIAN!F78+HARIAN!F80</f>
        <v>1</v>
      </c>
      <c r="G67" s="71">
        <f>HARIAN!G78+HARIAN!G80</f>
        <v>1</v>
      </c>
      <c r="H67" s="71">
        <f>HARIAN!H78+HARIAN!H80</f>
        <v>0</v>
      </c>
      <c r="I67" s="71">
        <f>HARIAN!I78+HARIAN!I80</f>
        <v>10</v>
      </c>
      <c r="J67" s="71">
        <f>HARIAN!J78+HARIAN!J80</f>
        <v>6</v>
      </c>
      <c r="K67" s="71">
        <f>HARIAN!K78+HARIAN!K80</f>
        <v>0</v>
      </c>
      <c r="L67" s="71">
        <f>HARIAN!L78+HARIAN!L80</f>
        <v>0</v>
      </c>
      <c r="M67" s="71">
        <f>HARIAN!M78+HARIAN!M80</f>
        <v>2</v>
      </c>
      <c r="N67" s="71">
        <f>HARIAN!N78+HARIAN!N80</f>
        <v>0</v>
      </c>
      <c r="O67" s="71">
        <f>HARIAN!O78+HARIAN!O80</f>
        <v>1</v>
      </c>
      <c r="P67" s="71">
        <f>HARIAN!P78+HARIAN!P80</f>
        <v>37</v>
      </c>
      <c r="Q67" s="40">
        <f t="shared" si="2"/>
        <v>0.72549019607843135</v>
      </c>
      <c r="R67" s="40">
        <f t="shared" si="1"/>
        <v>0.92500000000000004</v>
      </c>
      <c r="S67" s="40">
        <f>VLOOKUP(C67,Sheet3!$A$19:$G$81,7,FALSE)</f>
        <v>0.94594594594594594</v>
      </c>
      <c r="T67" s="10">
        <f t="shared" si="3"/>
        <v>0.72549019607843135</v>
      </c>
      <c r="U67" s="10">
        <f t="shared" si="4"/>
        <v>0.92500000000000004</v>
      </c>
    </row>
    <row r="68" spans="2:21" ht="15.5">
      <c r="B68" s="149" t="s">
        <v>62</v>
      </c>
      <c r="C68" s="149"/>
      <c r="D68" s="26">
        <f t="shared" ref="D68:P68" si="7">SUM(D32:D67)</f>
        <v>864</v>
      </c>
      <c r="E68" s="26">
        <f t="shared" si="7"/>
        <v>13</v>
      </c>
      <c r="F68" s="26">
        <f t="shared" si="7"/>
        <v>22</v>
      </c>
      <c r="G68" s="26">
        <f t="shared" si="7"/>
        <v>9</v>
      </c>
      <c r="H68" s="26">
        <f t="shared" si="7"/>
        <v>30</v>
      </c>
      <c r="I68" s="26">
        <f t="shared" si="7"/>
        <v>102</v>
      </c>
      <c r="J68" s="26">
        <f t="shared" si="7"/>
        <v>43</v>
      </c>
      <c r="K68" s="26">
        <f t="shared" si="7"/>
        <v>26</v>
      </c>
      <c r="L68" s="26">
        <f t="shared" si="7"/>
        <v>1</v>
      </c>
      <c r="M68" s="26">
        <f t="shared" si="7"/>
        <v>42</v>
      </c>
      <c r="N68" s="26">
        <f t="shared" si="7"/>
        <v>15</v>
      </c>
      <c r="O68" s="26">
        <f t="shared" si="7"/>
        <v>14</v>
      </c>
      <c r="P68" s="26">
        <f t="shared" si="7"/>
        <v>532</v>
      </c>
      <c r="Q68" s="41">
        <f>Q14</f>
        <v>0.74509803921568629</v>
      </c>
      <c r="R68" s="41">
        <f>R14</f>
        <v>0.88225538971807627</v>
      </c>
      <c r="S68" s="41">
        <f>S14</f>
        <v>0.93888888888888888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9" t="str">
        <f ca="1">LAPORAN!C2</f>
        <v xml:space="preserve">PERIODE ORDER &amp; PS : 2026-10-01 to  2026-10-13 </v>
      </c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</row>
    <row r="3" spans="3:14">
      <c r="C3" s="139" t="str">
        <f>LAPORAN!C3</f>
        <v>Last update proses : 14-10-2026 13:34:06 WIB (Source: ETL XPRO)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115</v>
      </c>
      <c r="E6" s="94">
        <f>LAPORAN!J9</f>
        <v>2</v>
      </c>
      <c r="F6" s="94">
        <f>LAPORAN!K9</f>
        <v>10</v>
      </c>
      <c r="G6" s="94">
        <f>LAPORAN!L9</f>
        <v>0</v>
      </c>
      <c r="H6" s="94">
        <f>LAPORAN!M9</f>
        <v>10</v>
      </c>
      <c r="I6" s="94">
        <f>LAPORAN!N9</f>
        <v>2</v>
      </c>
      <c r="J6" s="94">
        <f>LAPORAN!O9</f>
        <v>1</v>
      </c>
      <c r="K6" s="94">
        <f>LAPORAN!P9</f>
        <v>54</v>
      </c>
      <c r="L6" s="40">
        <f>LAPORAN!Q9</f>
        <v>0.6428571428571429</v>
      </c>
      <c r="M6" s="40">
        <f>LAPORAN!R9</f>
        <v>0.80597014925373134</v>
      </c>
      <c r="N6" s="40">
        <f>LAPORAN!S9</f>
        <v>0.9107142857142857</v>
      </c>
    </row>
    <row r="7" spans="3:14" ht="15.5">
      <c r="C7" s="76" t="str">
        <f>[1]LAPORAN!C10</f>
        <v>JATIM BARAT</v>
      </c>
      <c r="D7" s="4">
        <f>LAPORAN!D10</f>
        <v>196</v>
      </c>
      <c r="E7" s="94">
        <f>LAPORAN!J10</f>
        <v>6</v>
      </c>
      <c r="F7" s="94">
        <f>LAPORAN!K10</f>
        <v>8</v>
      </c>
      <c r="G7" s="94">
        <f>LAPORAN!L10</f>
        <v>0</v>
      </c>
      <c r="H7" s="94">
        <f>LAPORAN!M10</f>
        <v>3</v>
      </c>
      <c r="I7" s="94">
        <f>LAPORAN!N10</f>
        <v>0</v>
      </c>
      <c r="J7" s="94">
        <f>LAPORAN!O10</f>
        <v>0</v>
      </c>
      <c r="K7" s="94">
        <f>LAPORAN!P10</f>
        <v>145</v>
      </c>
      <c r="L7" s="40">
        <f>LAPORAN!Q10</f>
        <v>0.84302325581395354</v>
      </c>
      <c r="M7" s="40">
        <f>LAPORAN!R10</f>
        <v>0.97972972972972971</v>
      </c>
      <c r="N7" s="40">
        <f>LAPORAN!S10</f>
        <v>0.98639455782312924</v>
      </c>
    </row>
    <row r="8" spans="3:14" ht="15.5">
      <c r="C8" s="76" t="str">
        <f>[1]LAPORAN!C11</f>
        <v>JATIM TIMUR</v>
      </c>
      <c r="D8" s="4">
        <f>LAPORAN!D11</f>
        <v>138</v>
      </c>
      <c r="E8" s="94">
        <f>LAPORAN!J11</f>
        <v>6</v>
      </c>
      <c r="F8" s="94">
        <f>LAPORAN!K11</f>
        <v>1</v>
      </c>
      <c r="G8" s="94">
        <f>LAPORAN!L11</f>
        <v>0</v>
      </c>
      <c r="H8" s="94">
        <f>LAPORAN!M11</f>
        <v>2</v>
      </c>
      <c r="I8" s="94">
        <f>LAPORAN!N11</f>
        <v>3</v>
      </c>
      <c r="J8" s="94">
        <f>LAPORAN!O11</f>
        <v>3</v>
      </c>
      <c r="K8" s="94">
        <f>LAPORAN!P11</f>
        <v>100</v>
      </c>
      <c r="L8" s="40">
        <f>LAPORAN!Q11</f>
        <v>0.78740157480314965</v>
      </c>
      <c r="M8" s="40">
        <f>LAPORAN!R11</f>
        <v>0.92592592592592593</v>
      </c>
      <c r="N8" s="40">
        <f>LAPORAN!S11</f>
        <v>1</v>
      </c>
    </row>
    <row r="9" spans="3:14" ht="15.5">
      <c r="C9" s="76" t="str">
        <f>[1]LAPORAN!C12</f>
        <v>NUSA TENGGARA</v>
      </c>
      <c r="D9" s="4">
        <f>LAPORAN!D12</f>
        <v>180</v>
      </c>
      <c r="E9" s="94">
        <f>LAPORAN!J12</f>
        <v>4</v>
      </c>
      <c r="F9" s="94">
        <f>LAPORAN!K12</f>
        <v>5</v>
      </c>
      <c r="G9" s="94">
        <f>LAPORAN!L12</f>
        <v>0</v>
      </c>
      <c r="H9" s="94">
        <f>LAPORAN!M12</f>
        <v>21</v>
      </c>
      <c r="I9" s="94">
        <f>LAPORAN!N12</f>
        <v>3</v>
      </c>
      <c r="J9" s="94">
        <f>LAPORAN!O12</f>
        <v>6</v>
      </c>
      <c r="K9" s="94">
        <f>LAPORAN!P12</f>
        <v>100</v>
      </c>
      <c r="L9" s="40">
        <f>LAPORAN!Q12</f>
        <v>0.69930069930069927</v>
      </c>
      <c r="M9" s="40">
        <f>LAPORAN!R12</f>
        <v>0.76923076923076927</v>
      </c>
      <c r="N9" s="40">
        <f>LAPORAN!S12</f>
        <v>0.76237623762376239</v>
      </c>
    </row>
    <row r="10" spans="3:14" ht="15.5">
      <c r="C10" s="76" t="str">
        <f>[1]LAPORAN!C13</f>
        <v>SURAMADU</v>
      </c>
      <c r="D10" s="4">
        <f>LAPORAN!D13</f>
        <v>235</v>
      </c>
      <c r="E10" s="94">
        <f>LAPORAN!J13</f>
        <v>25</v>
      </c>
      <c r="F10" s="94">
        <f>LAPORAN!K13</f>
        <v>2</v>
      </c>
      <c r="G10" s="94">
        <f>LAPORAN!L13</f>
        <v>1</v>
      </c>
      <c r="H10" s="94">
        <f>LAPORAN!M13</f>
        <v>6</v>
      </c>
      <c r="I10" s="94">
        <f>LAPORAN!N13</f>
        <v>7</v>
      </c>
      <c r="J10" s="94">
        <f>LAPORAN!O13</f>
        <v>4</v>
      </c>
      <c r="K10" s="94">
        <f>LAPORAN!P13</f>
        <v>133</v>
      </c>
      <c r="L10" s="40">
        <f>LAPORAN!Q13</f>
        <v>0.70744680851063835</v>
      </c>
      <c r="M10" s="40">
        <f>LAPORAN!R13</f>
        <v>0.88666666666666671</v>
      </c>
      <c r="N10" s="40">
        <f>LAPORAN!S13</f>
        <v>0.9850746268656716</v>
      </c>
    </row>
    <row r="11" spans="3:14" ht="15.5">
      <c r="C11" s="95" t="str">
        <f>[1]LAPORAN!C14</f>
        <v>TOTAL</v>
      </c>
      <c r="D11" s="98">
        <f>LAPORAN!D14</f>
        <v>864</v>
      </c>
      <c r="E11" s="96">
        <f>LAPORAN!J14</f>
        <v>43</v>
      </c>
      <c r="F11" s="96">
        <f>LAPORAN!K14</f>
        <v>26</v>
      </c>
      <c r="G11" s="96">
        <f>LAPORAN!L14</f>
        <v>1</v>
      </c>
      <c r="H11" s="96">
        <f>LAPORAN!M14</f>
        <v>42</v>
      </c>
      <c r="I11" s="96">
        <f>LAPORAN!N14</f>
        <v>15</v>
      </c>
      <c r="J11" s="96">
        <f>LAPORAN!O14</f>
        <v>14</v>
      </c>
      <c r="K11" s="96">
        <f>LAPORAN!P14</f>
        <v>532</v>
      </c>
      <c r="L11" s="97">
        <f>LAPORAN!Q14</f>
        <v>0.74509803921568629</v>
      </c>
      <c r="M11" s="97">
        <f>LAPORAN!R14</f>
        <v>0.88225538971807627</v>
      </c>
      <c r="N11" s="97">
        <f>LAPORAN!S14</f>
        <v>0.93888888888888888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12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9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3</v>
      </c>
      <c r="AG7">
        <f>IFERROR(VLOOKUP(C7,'COPY DATA XPRO'!$C$7:$AI$58,31,FALSE),0)</f>
        <v>75</v>
      </c>
      <c r="AH7">
        <f>IFERROR(VLOOKUP(C7,'COPY DATA XPRO'!$C$7:$AI$58,32,FALSE),0)</f>
        <v>100</v>
      </c>
      <c r="AI7">
        <f>IFERROR(VLOOKUP(C7,'COPY DATA XPRO'!$C$7:$AI$58,33,FALSE),0)</f>
        <v>100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1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1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14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3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4</v>
      </c>
      <c r="P9">
        <f>IFERROR(VLOOKUP(C9,'COPY DATA XPRO'!$C$7:$AI$58,14,FALSE),0)</f>
        <v>4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5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2</v>
      </c>
      <c r="AG9">
        <f>IFERROR(VLOOKUP(C9,'COPY DATA XPRO'!$C$7:$AI$58,31,FALSE),0)</f>
        <v>64.290000000000006</v>
      </c>
      <c r="AH9">
        <f>IFERROR(VLOOKUP(C9,'COPY DATA XPRO'!$C$7:$AI$58,32,FALSE),0)</f>
        <v>55.56</v>
      </c>
      <c r="AI9">
        <f>IFERROR(VLOOKUP(C9,'COPY DATA XPRO'!$C$7:$AI$58,33,FALSE),0)</f>
        <v>55.56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8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1</v>
      </c>
      <c r="J10">
        <f>IFERROR(VLOOKUP(C10,'COPY DATA XPRO'!$C$7:$AI$58,8,FALSE),0)</f>
        <v>1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1</v>
      </c>
      <c r="O10">
        <f>IFERROR(VLOOKUP(C10,'COPY DATA XPRO'!$C$7:$AI$58,13,FALSE),0)</f>
        <v>0</v>
      </c>
      <c r="P10">
        <f>IFERROR(VLOOKUP(C10,'COPY DATA XPRO'!$C$7:$AI$58,14,FALSE),0)</f>
        <v>1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3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1</v>
      </c>
      <c r="AG10">
        <f>IFERROR(VLOOKUP(C10,'COPY DATA XPRO'!$C$7:$AI$58,31,FALSE),0)</f>
        <v>50</v>
      </c>
      <c r="AH10">
        <f>IFERROR(VLOOKUP(C10,'COPY DATA XPRO'!$C$7:$AI$58,32,FALSE),0)</f>
        <v>50</v>
      </c>
      <c r="AI10">
        <f>IFERROR(VLOOKUP(C10,'COPY DATA XPRO'!$C$7:$AI$58,33,FALSE),0)</f>
        <v>75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12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1</v>
      </c>
      <c r="Z11">
        <f>IFERROR(VLOOKUP(C11,'COPY DATA XPRO'!$C$7:$AI$58,24,FALSE),0)</f>
        <v>9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1</v>
      </c>
      <c r="AG11">
        <f>IFERROR(VLOOKUP(C11,'COPY DATA XPRO'!$C$7:$AI$58,31,FALSE),0)</f>
        <v>83.33</v>
      </c>
      <c r="AH11">
        <f>IFERROR(VLOOKUP(C11,'COPY DATA XPRO'!$C$7:$AI$58,32,FALSE),0)</f>
        <v>90</v>
      </c>
      <c r="AI11">
        <f>IFERROR(VLOOKUP(C11,'COPY DATA XPRO'!$C$7:$AI$58,33,FALSE),0)</f>
        <v>90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7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1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5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1</v>
      </c>
      <c r="AG12">
        <f>IFERROR(VLOOKUP(C12,'COPY DATA XPRO'!$C$7:$AI$58,31,FALSE),0)</f>
        <v>85.71</v>
      </c>
      <c r="AH12">
        <f>IFERROR(VLOOKUP(C12,'COPY DATA XPRO'!$C$7:$AI$58,32,FALSE),0)</f>
        <v>83.33</v>
      </c>
      <c r="AI12">
        <f>IFERROR(VLOOKUP(C12,'COPY DATA XPRO'!$C$7:$AI$58,33,FALSE),0)</f>
        <v>83.33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45</v>
      </c>
      <c r="F13">
        <f>IFERROR(VLOOKUP(C13,'COPY DATA XPRO'!$C$7:$AI$58,4,FALSE),0)</f>
        <v>1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2</v>
      </c>
      <c r="J13">
        <f>IFERROR(VLOOKUP(C13,'COPY DATA XPRO'!$C$7:$AI$58,8,FALSE),0)</f>
        <v>1</v>
      </c>
      <c r="K13">
        <f>IFERROR(VLOOKUP(C13,'COPY DATA XPRO'!$C$7:$AI$58,9,FALSE),0)</f>
        <v>10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1</v>
      </c>
      <c r="O13">
        <f>IFERROR(VLOOKUP(C13,'COPY DATA XPRO'!$C$7:$AI$58,13,FALSE),0)</f>
        <v>0</v>
      </c>
      <c r="P13">
        <f>IFERROR(VLOOKUP(C13,'COPY DATA XPRO'!$C$7:$AI$58,14,FALSE),0)</f>
        <v>1</v>
      </c>
      <c r="Q13">
        <f>IFERROR(VLOOKUP(C13,'COPY DATA XPRO'!$C$7:$AI$58,15,FALSE),0)</f>
        <v>0</v>
      </c>
      <c r="R13">
        <f>IFERROR(VLOOKUP(C13,'COPY DATA XPRO'!$C$7:$AI$58,16,FALSE),0)</f>
        <v>2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2</v>
      </c>
      <c r="Y13">
        <f>IFERROR(VLOOKUP(C13,'COPY DATA XPRO'!$C$7:$AI$58,23,FALSE),0)</f>
        <v>0</v>
      </c>
      <c r="Z13">
        <f>IFERROR(VLOOKUP(C13,'COPY DATA XPRO'!$C$7:$AI$58,24,FALSE),0)</f>
        <v>13</v>
      </c>
      <c r="AA13">
        <f>IFERROR(VLOOKUP(C13,'COPY DATA XPRO'!$C$7:$AI$58,25,FALSE),0)</f>
        <v>0</v>
      </c>
      <c r="AB13">
        <f>IFERROR(VLOOKUP(C13,'COPY DATA XPRO'!$C$7:$AI$58,26,FALSE),0)</f>
        <v>11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11</v>
      </c>
      <c r="AF13">
        <f>IFERROR(VLOOKUP(C13,'COPY DATA XPRO'!$C$7:$AI$58,30,FALSE),0)</f>
        <v>3</v>
      </c>
      <c r="AG13">
        <f>IFERROR(VLOOKUP(C13,'COPY DATA XPRO'!$C$7:$AI$58,31,FALSE),0)</f>
        <v>60</v>
      </c>
      <c r="AH13">
        <f>IFERROR(VLOOKUP(C13,'COPY DATA XPRO'!$C$7:$AI$58,32,FALSE),0)</f>
        <v>43.33</v>
      </c>
      <c r="AI13">
        <f>IFERROR(VLOOKUP(C13,'COPY DATA XPRO'!$C$7:$AI$58,33,FALSE),0)</f>
        <v>81.25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16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1</v>
      </c>
      <c r="O14">
        <f>IFERROR(VLOOKUP(C14,'COPY DATA XPRO'!$C$7:$AI$58,13,FALSE),0)</f>
        <v>2</v>
      </c>
      <c r="P14">
        <f>IFERROR(VLOOKUP(C14,'COPY DATA XPRO'!$C$7:$AI$58,14,FALSE),0)</f>
        <v>3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9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3</v>
      </c>
      <c r="AG14">
        <f>IFERROR(VLOOKUP(C14,'COPY DATA XPRO'!$C$7:$AI$58,31,FALSE),0)</f>
        <v>81.25</v>
      </c>
      <c r="AH14">
        <f>IFERROR(VLOOKUP(C14,'COPY DATA XPRO'!$C$7:$AI$58,32,FALSE),0)</f>
        <v>69.23</v>
      </c>
      <c r="AI14">
        <f>IFERROR(VLOOKUP(C14,'COPY DATA XPRO'!$C$7:$AI$58,33,FALSE),0)</f>
        <v>75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24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2</v>
      </c>
      <c r="I15">
        <f>IFERROR(VLOOKUP(C15,'COPY DATA XPRO'!$C$7:$AI$58,7,FALSE),0)</f>
        <v>0</v>
      </c>
      <c r="J15">
        <f>IFERROR(VLOOKUP(C15,'COPY DATA XPRO'!$C$7:$AI$58,8,FALSE),0)</f>
        <v>4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14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2</v>
      </c>
      <c r="AE15">
        <f>IFERROR(VLOOKUP(C15,'COPY DATA XPRO'!$C$7:$AI$58,29,FALSE),0)</f>
        <v>2</v>
      </c>
      <c r="AF15">
        <f>IFERROR(VLOOKUP(C15,'COPY DATA XPRO'!$C$7:$AI$58,30,FALSE),0)</f>
        <v>1</v>
      </c>
      <c r="AG15">
        <f>IFERROR(VLOOKUP(C15,'COPY DATA XPRO'!$C$7:$AI$58,31,FALSE),0)</f>
        <v>66.67</v>
      </c>
      <c r="AH15">
        <f>IFERROR(VLOOKUP(C15,'COPY DATA XPRO'!$C$7:$AI$58,32,FALSE),0)</f>
        <v>60.87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10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9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90</v>
      </c>
      <c r="AH16">
        <f>IFERROR(VLOOKUP(C16,'COPY DATA XPRO'!$C$7:$AI$58,32,FALSE),0)</f>
        <v>90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15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12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3</v>
      </c>
      <c r="AG17">
        <f>IFERROR(VLOOKUP(C17,'COPY DATA XPRO'!$C$7:$AI$58,31,FALSE),0)</f>
        <v>80</v>
      </c>
      <c r="AH17">
        <f>IFERROR(VLOOKUP(C17,'COPY DATA XPRO'!$C$7:$AI$58,32,FALSE),0)</f>
        <v>100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27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1</v>
      </c>
      <c r="N18">
        <f>IFERROR(VLOOKUP(C18,'COPY DATA XPRO'!$C$7:$AI$58,12,FALSE),0)</f>
        <v>0</v>
      </c>
      <c r="O18">
        <f>IFERROR(VLOOKUP(C18,'COPY DATA XPRO'!$C$7:$AI$58,13,FALSE),0)</f>
        <v>1</v>
      </c>
      <c r="P18">
        <f>IFERROR(VLOOKUP(C18,'COPY DATA XPRO'!$C$7:$AI$58,14,FALSE),0)</f>
        <v>2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24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0</v>
      </c>
      <c r="AG18">
        <f>IFERROR(VLOOKUP(C18,'COPY DATA XPRO'!$C$7:$AI$58,31,FALSE),0)</f>
        <v>100</v>
      </c>
      <c r="AH18">
        <f>IFERROR(VLOOKUP(C18,'COPY DATA XPRO'!$C$7:$AI$58,32,FALSE),0)</f>
        <v>88.89</v>
      </c>
      <c r="AI18">
        <f>IFERROR(VLOOKUP(C18,'COPY DATA XPRO'!$C$7:$AI$58,33,FALSE),0)</f>
        <v>92.31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32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1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1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28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3</v>
      </c>
      <c r="AG19">
        <f>IFERROR(VLOOKUP(C19,'COPY DATA XPRO'!$C$7:$AI$58,31,FALSE),0)</f>
        <v>90.63</v>
      </c>
      <c r="AH19">
        <f>IFERROR(VLOOKUP(C19,'COPY DATA XPRO'!$C$7:$AI$58,32,FALSE),0)</f>
        <v>96.55</v>
      </c>
      <c r="AI19">
        <f>IFERROR(VLOOKUP(C19,'COPY DATA XPRO'!$C$7:$AI$58,33,FALSE),0)</f>
        <v>96.55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8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5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62.5</v>
      </c>
      <c r="AH20">
        <f>IFERROR(VLOOKUP(C20,'COPY DATA XPRO'!$C$7:$AI$58,32,FALSE),0)</f>
        <v>62.5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16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5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8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2</v>
      </c>
      <c r="AG21">
        <f>IFERROR(VLOOKUP(C21,'COPY DATA XPRO'!$C$7:$AI$58,31,FALSE),0)</f>
        <v>56.25</v>
      </c>
      <c r="AH21">
        <f>IFERROR(VLOOKUP(C21,'COPY DATA XPRO'!$C$7:$AI$58,32,FALSE),0)</f>
        <v>88.89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6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6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100</v>
      </c>
      <c r="AH22">
        <f>IFERROR(VLOOKUP(C22,'COPY DATA XPRO'!$C$7:$AI$58,32,FALSE),0)</f>
        <v>100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18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14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2</v>
      </c>
      <c r="AG23">
        <f>IFERROR(VLOOKUP(C23,'COPY DATA XPRO'!$C$7:$AI$58,31,FALSE),0)</f>
        <v>83.33</v>
      </c>
      <c r="AH23">
        <f>IFERROR(VLOOKUP(C23,'COPY DATA XPRO'!$C$7:$AI$58,32,FALSE),0)</f>
        <v>93.33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8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6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75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19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0</v>
      </c>
      <c r="K25">
        <f>IFERROR(VLOOKUP(C25,'COPY DATA XPRO'!$C$7:$AI$58,9,FALSE),0)</f>
        <v>2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11</v>
      </c>
      <c r="AA25">
        <f>IFERROR(VLOOKUP(C25,'COPY DATA XPRO'!$C$7:$AI$58,25,FALSE),0)</f>
        <v>1</v>
      </c>
      <c r="AB25">
        <f>IFERROR(VLOOKUP(C25,'COPY DATA XPRO'!$C$7:$AI$58,26,FALSE),0)</f>
        <v>1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2</v>
      </c>
      <c r="AG25">
        <f>IFERROR(VLOOKUP(C25,'COPY DATA XPRO'!$C$7:$AI$58,31,FALSE),0)</f>
        <v>68.42</v>
      </c>
      <c r="AH25">
        <f>IFERROR(VLOOKUP(C25,'COPY DATA XPRO'!$C$7:$AI$58,32,FALSE),0)</f>
        <v>84.62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13</v>
      </c>
      <c r="F26">
        <f>IFERROR(VLOOKUP(C26,'COPY DATA XPRO'!$C$7:$AI$58,4,FALSE),0)</f>
        <v>0</v>
      </c>
      <c r="G26">
        <f>IFERROR(VLOOKUP(C26,'COPY DATA XPRO'!$C$7:$AI$58,5,FALSE),0)</f>
        <v>1</v>
      </c>
      <c r="H26">
        <f>IFERROR(VLOOKUP(C26,'COPY DATA XPRO'!$C$7:$AI$58,6,FALSE),0)</f>
        <v>0</v>
      </c>
      <c r="I26">
        <f>IFERROR(VLOOKUP(C26,'COPY DATA XPRO'!$C$7:$AI$58,7,FALSE),0)</f>
        <v>1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8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69.23</v>
      </c>
      <c r="AH26">
        <f>IFERROR(VLOOKUP(C26,'COPY DATA XPRO'!$C$7:$AI$58,32,FALSE),0)</f>
        <v>66.67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13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10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0</v>
      </c>
      <c r="AG27">
        <f>IFERROR(VLOOKUP(C27,'COPY DATA XPRO'!$C$7:$AI$58,31,FALSE),0)</f>
        <v>100</v>
      </c>
      <c r="AH27">
        <f>IFERROR(VLOOKUP(C27,'COPY DATA XPRO'!$C$7:$AI$58,32,FALSE),0)</f>
        <v>76.92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11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1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1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10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90.91</v>
      </c>
      <c r="AI28">
        <f>IFERROR(VLOOKUP(C28,'COPY DATA XPRO'!$C$7:$AI$58,33,FALSE),0)</f>
        <v>90.91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27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1</v>
      </c>
      <c r="O29">
        <f>IFERROR(VLOOKUP(C29,'COPY DATA XPRO'!$C$7:$AI$58,13,FALSE),0)</f>
        <v>0</v>
      </c>
      <c r="P29">
        <f>IFERROR(VLOOKUP(C29,'COPY DATA XPRO'!$C$7:$AI$58,14,FALSE),0)</f>
        <v>1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1</v>
      </c>
      <c r="Z29">
        <f>IFERROR(VLOOKUP(C29,'COPY DATA XPRO'!$C$7:$AI$58,24,FALSE),0)</f>
        <v>19</v>
      </c>
      <c r="AA29">
        <f>IFERROR(VLOOKUP(C29,'COPY DATA XPRO'!$C$7:$AI$58,25,FALSE),0)</f>
        <v>0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2</v>
      </c>
      <c r="AF29">
        <f>IFERROR(VLOOKUP(C29,'COPY DATA XPRO'!$C$7:$AI$58,30,FALSE),0)</f>
        <v>2</v>
      </c>
      <c r="AG29">
        <f>IFERROR(VLOOKUP(C29,'COPY DATA XPRO'!$C$7:$AI$58,31,FALSE),0)</f>
        <v>85.19</v>
      </c>
      <c r="AH29">
        <f>IFERROR(VLOOKUP(C29,'COPY DATA XPRO'!$C$7:$AI$58,32,FALSE),0)</f>
        <v>79.17</v>
      </c>
      <c r="AI29">
        <f>IFERROR(VLOOKUP(C29,'COPY DATA XPRO'!$C$7:$AI$58,33,FALSE),0)</f>
        <v>90.48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7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6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85.71</v>
      </c>
      <c r="AH30">
        <f>IFERROR(VLOOKUP(C30,'COPY DATA XPRO'!$C$7:$AI$58,32,FALSE),0)</f>
        <v>85.71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17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2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12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3</v>
      </c>
      <c r="AG31">
        <f>IFERROR(VLOOKUP(C31,'COPY DATA XPRO'!$C$7:$AI$58,31,FALSE),0)</f>
        <v>70.59</v>
      </c>
      <c r="AH31">
        <f>IFERROR(VLOOKUP(C31,'COPY DATA XPRO'!$C$7:$AI$58,32,FALSE),0)</f>
        <v>85.71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6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1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2</v>
      </c>
      <c r="Y32">
        <f>IFERROR(VLOOKUP(C32,'COPY DATA XPRO'!$C$7:$AI$58,23,FALSE),0)</f>
        <v>0</v>
      </c>
      <c r="Z32">
        <f>IFERROR(VLOOKUP(C32,'COPY DATA XPRO'!$C$7:$AI$58,24,FALSE),0)</f>
        <v>4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100</v>
      </c>
      <c r="AH32">
        <f>IFERROR(VLOOKUP(C32,'COPY DATA XPRO'!$C$7:$AI$58,32,FALSE),0)</f>
        <v>66.67</v>
      </c>
      <c r="AI32">
        <f>IFERROR(VLOOKUP(C32,'COPY DATA XPRO'!$C$7:$AI$58,33,FALSE),0)</f>
        <v>66.67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23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17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3</v>
      </c>
      <c r="AG33">
        <f>IFERROR(VLOOKUP(C33,'COPY DATA XPRO'!$C$7:$AI$58,31,FALSE),0)</f>
        <v>73.91</v>
      </c>
      <c r="AH33">
        <f>IFERROR(VLOOKUP(C33,'COPY DATA XPRO'!$C$7:$AI$58,32,FALSE),0)</f>
        <v>89.47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23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1</v>
      </c>
      <c r="I34">
        <f>IFERROR(VLOOKUP(C34,'COPY DATA XPRO'!$C$7:$AI$58,7,FALSE),0)</f>
        <v>1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1</v>
      </c>
      <c r="Z34">
        <f>IFERROR(VLOOKUP(C34,'COPY DATA XPRO'!$C$7:$AI$58,24,FALSE),0)</f>
        <v>15</v>
      </c>
      <c r="AA34">
        <f>IFERROR(VLOOKUP(C34,'COPY DATA XPRO'!$C$7:$AI$58,25,FALSE),0)</f>
        <v>2</v>
      </c>
      <c r="AB34">
        <f>IFERROR(VLOOKUP(C34,'COPY DATA XPRO'!$C$7:$AI$58,26,FALSE),0)</f>
        <v>2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4</v>
      </c>
      <c r="AF34">
        <f>IFERROR(VLOOKUP(C34,'COPY DATA XPRO'!$C$7:$AI$58,30,FALSE),0)</f>
        <v>0</v>
      </c>
      <c r="AG34">
        <f>IFERROR(VLOOKUP(C34,'COPY DATA XPRO'!$C$7:$AI$58,31,FALSE),0)</f>
        <v>86.96</v>
      </c>
      <c r="AH34">
        <f>IFERROR(VLOOKUP(C34,'COPY DATA XPRO'!$C$7:$AI$58,32,FALSE),0)</f>
        <v>68.180000000000007</v>
      </c>
      <c r="AI34">
        <f>IFERROR(VLOOKUP(C34,'COPY DATA XPRO'!$C$7:$AI$58,33,FALSE),0)</f>
        <v>93.75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8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1</v>
      </c>
      <c r="Z35">
        <f>IFERROR(VLOOKUP(C35,'COPY DATA XPRO'!$C$7:$AI$58,24,FALSE),0)</f>
        <v>5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87.5</v>
      </c>
      <c r="AH35">
        <f>IFERROR(VLOOKUP(C35,'COPY DATA XPRO'!$C$7:$AI$58,32,FALSE),0)</f>
        <v>62.5</v>
      </c>
      <c r="AI35">
        <f>IFERROR(VLOOKUP(C35,'COPY DATA XPRO'!$C$7:$AI$58,33,FALSE),0)</f>
        <v>71.430000000000007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3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1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2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66.67</v>
      </c>
      <c r="AH36">
        <f>IFERROR(VLOOKUP(C36,'COPY DATA XPRO'!$C$7:$AI$58,32,FALSE),0)</f>
        <v>66.67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100</v>
      </c>
      <c r="AI37">
        <f>IFERROR(VLOOKUP(C37,'COPY DATA XPRO'!$C$7:$AI$58,33,FALSE),0)</f>
        <v>100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17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2</v>
      </c>
      <c r="N38">
        <f>IFERROR(VLOOKUP(C38,'COPY DATA XPRO'!$C$7:$AI$58,12,FALSE),0)</f>
        <v>0</v>
      </c>
      <c r="O38">
        <f>IFERROR(VLOOKUP(C38,'COPY DATA XPRO'!$C$7:$AI$58,13,FALSE),0)</f>
        <v>1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1</v>
      </c>
      <c r="Z38">
        <f>IFERROR(VLOOKUP(C38,'COPY DATA XPRO'!$C$7:$AI$58,24,FALSE),0)</f>
        <v>8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4</v>
      </c>
      <c r="AG38">
        <f>IFERROR(VLOOKUP(C38,'COPY DATA XPRO'!$C$7:$AI$58,31,FALSE),0)</f>
        <v>76.47</v>
      </c>
      <c r="AH38">
        <f>IFERROR(VLOOKUP(C38,'COPY DATA XPRO'!$C$7:$AI$58,32,FALSE),0)</f>
        <v>61.54</v>
      </c>
      <c r="AI38">
        <f>IFERROR(VLOOKUP(C38,'COPY DATA XPRO'!$C$7:$AI$58,33,FALSE),0)</f>
        <v>61.54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14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1</v>
      </c>
      <c r="N39">
        <f>IFERROR(VLOOKUP(C39,'COPY DATA XPRO'!$C$7:$AI$58,12,FALSE),0)</f>
        <v>0</v>
      </c>
      <c r="O39">
        <f>IFERROR(VLOOKUP(C39,'COPY DATA XPRO'!$C$7:$AI$58,13,FALSE),0)</f>
        <v>1</v>
      </c>
      <c r="P39">
        <f>IFERROR(VLOOKUP(C39,'COPY DATA XPRO'!$C$7:$AI$58,14,FALSE),0)</f>
        <v>2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1</v>
      </c>
      <c r="Z39">
        <f>IFERROR(VLOOKUP(C39,'COPY DATA XPRO'!$C$7:$AI$58,24,FALSE),0)</f>
        <v>11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78.569999999999993</v>
      </c>
      <c r="AI39">
        <f>IFERROR(VLOOKUP(C39,'COPY DATA XPRO'!$C$7:$AI$58,33,FALSE),0)</f>
        <v>78.569999999999993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21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1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1</v>
      </c>
      <c r="P40">
        <f>IFERROR(VLOOKUP(C40,'COPY DATA XPRO'!$C$7:$AI$58,14,FALSE),0)</f>
        <v>1</v>
      </c>
      <c r="Q40">
        <f>IFERROR(VLOOKUP(C40,'COPY DATA XPRO'!$C$7:$AI$58,15,FALSE),0)</f>
        <v>1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1</v>
      </c>
      <c r="Y40">
        <f>IFERROR(VLOOKUP(C40,'COPY DATA XPRO'!$C$7:$AI$58,23,FALSE),0)</f>
        <v>0</v>
      </c>
      <c r="Z40">
        <f>IFERROR(VLOOKUP(C40,'COPY DATA XPRO'!$C$7:$AI$58,24,FALSE),0)</f>
        <v>12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6</v>
      </c>
      <c r="AG40">
        <f>IFERROR(VLOOKUP(C40,'COPY DATA XPRO'!$C$7:$AI$58,31,FALSE),0)</f>
        <v>66.67</v>
      </c>
      <c r="AH40">
        <f>IFERROR(VLOOKUP(C40,'COPY DATA XPRO'!$C$7:$AI$58,32,FALSE),0)</f>
        <v>80</v>
      </c>
      <c r="AI40">
        <f>IFERROR(VLOOKUP(C40,'COPY DATA XPRO'!$C$7:$AI$58,33,FALSE),0)</f>
        <v>85.71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21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1</v>
      </c>
      <c r="J41">
        <f>IFERROR(VLOOKUP(C41,'COPY DATA XPRO'!$C$7:$AI$58,8,FALSE),0)</f>
        <v>1</v>
      </c>
      <c r="K41">
        <f>IFERROR(VLOOKUP(C41,'COPY DATA XPRO'!$C$7:$AI$58,9,FALSE),0)</f>
        <v>2</v>
      </c>
      <c r="L41">
        <f>IFERROR(VLOOKUP(C41,'COPY DATA XPRO'!$C$7:$AI$58,10,FALSE),0)</f>
        <v>0</v>
      </c>
      <c r="M41">
        <f>IFERROR(VLOOKUP(C41,'COPY DATA XPRO'!$C$7:$AI$58,11,FALSE),0)</f>
        <v>1</v>
      </c>
      <c r="N41">
        <f>IFERROR(VLOOKUP(C41,'COPY DATA XPRO'!$C$7:$AI$58,12,FALSE),0)</f>
        <v>4</v>
      </c>
      <c r="O41">
        <f>IFERROR(VLOOKUP(C41,'COPY DATA XPRO'!$C$7:$AI$58,13,FALSE),0)</f>
        <v>1</v>
      </c>
      <c r="P41">
        <f>IFERROR(VLOOKUP(C41,'COPY DATA XPRO'!$C$7:$AI$58,14,FALSE),0)</f>
        <v>6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9</v>
      </c>
      <c r="AA41">
        <f>IFERROR(VLOOKUP(C41,'COPY DATA XPRO'!$C$7:$AI$58,25,FALSE),0)</f>
        <v>0</v>
      </c>
      <c r="AB41">
        <f>IFERROR(VLOOKUP(C41,'COPY DATA XPRO'!$C$7:$AI$58,26,FALSE),0)</f>
        <v>3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3</v>
      </c>
      <c r="AF41">
        <f>IFERROR(VLOOKUP(C41,'COPY DATA XPRO'!$C$7:$AI$58,30,FALSE),0)</f>
        <v>0</v>
      </c>
      <c r="AG41">
        <f>IFERROR(VLOOKUP(C41,'COPY DATA XPRO'!$C$7:$AI$58,31,FALSE),0)</f>
        <v>85.71</v>
      </c>
      <c r="AH41">
        <f>IFERROR(VLOOKUP(C41,'COPY DATA XPRO'!$C$7:$AI$58,32,FALSE),0)</f>
        <v>50</v>
      </c>
      <c r="AI41">
        <f>IFERROR(VLOOKUP(C41,'COPY DATA XPRO'!$C$7:$AI$58,33,FALSE),0)</f>
        <v>60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8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5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75</v>
      </c>
      <c r="AH42">
        <f>IFERROR(VLOOKUP(C42,'COPY DATA XPRO'!$C$7:$AI$58,32,FALSE),0)</f>
        <v>83.33</v>
      </c>
      <c r="AI42">
        <f>IFERROR(VLOOKUP(C42,'COPY DATA XPRO'!$C$7:$AI$58,33,FALSE),0)</f>
        <v>83.33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26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1</v>
      </c>
      <c r="J43">
        <f>IFERROR(VLOOKUP(C43,'COPY DATA XPRO'!$C$7:$AI$58,8,FALSE),0)</f>
        <v>0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1</v>
      </c>
      <c r="N43">
        <f>IFERROR(VLOOKUP(C43,'COPY DATA XPRO'!$C$7:$AI$58,12,FALSE),0)</f>
        <v>0</v>
      </c>
      <c r="O43">
        <f>IFERROR(VLOOKUP(C43,'COPY DATA XPRO'!$C$7:$AI$58,13,FALSE),0)</f>
        <v>3</v>
      </c>
      <c r="P43">
        <f>IFERROR(VLOOKUP(C43,'COPY DATA XPRO'!$C$7:$AI$58,14,FALSE),0)</f>
        <v>4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1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1</v>
      </c>
      <c r="Z43">
        <f>IFERROR(VLOOKUP(C43,'COPY DATA XPRO'!$C$7:$AI$58,24,FALSE),0)</f>
        <v>15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3</v>
      </c>
      <c r="AG43">
        <f>IFERROR(VLOOKUP(C43,'COPY DATA XPRO'!$C$7:$AI$58,31,FALSE),0)</f>
        <v>80.77</v>
      </c>
      <c r="AH43">
        <f>IFERROR(VLOOKUP(C43,'COPY DATA XPRO'!$C$7:$AI$58,32,FALSE),0)</f>
        <v>71.430000000000007</v>
      </c>
      <c r="AI43">
        <f>IFERROR(VLOOKUP(C43,'COPY DATA XPRO'!$C$7:$AI$58,33,FALSE),0)</f>
        <v>71.430000000000007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26</v>
      </c>
      <c r="F44">
        <f>IFERROR(VLOOKUP(C44,'COPY DATA XPRO'!$C$7:$AI$58,4,FALSE),0)</f>
        <v>1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1</v>
      </c>
      <c r="J44">
        <f>IFERROR(VLOOKUP(C44,'COPY DATA XPRO'!$C$7:$AI$58,8,FALSE),0)</f>
        <v>2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1</v>
      </c>
      <c r="O44">
        <f>IFERROR(VLOOKUP(C44,'COPY DATA XPRO'!$C$7:$AI$58,13,FALSE),0)</f>
        <v>0</v>
      </c>
      <c r="P44">
        <f>IFERROR(VLOOKUP(C44,'COPY DATA XPRO'!$C$7:$AI$58,14,FALSE),0)</f>
        <v>1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14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6</v>
      </c>
      <c r="AG44">
        <f>IFERROR(VLOOKUP(C44,'COPY DATA XPRO'!$C$7:$AI$58,31,FALSE),0)</f>
        <v>57.69</v>
      </c>
      <c r="AH44">
        <f>IFERROR(VLOOKUP(C44,'COPY DATA XPRO'!$C$7:$AI$58,32,FALSE),0)</f>
        <v>73.680000000000007</v>
      </c>
      <c r="AI44">
        <f>IFERROR(VLOOKUP(C44,'COPY DATA XPRO'!$C$7:$AI$58,33,FALSE),0)</f>
        <v>93.33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7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1</v>
      </c>
      <c r="N45">
        <f>IFERROR(VLOOKUP(C45,'COPY DATA XPRO'!$C$7:$AI$58,12,FALSE),0)</f>
        <v>0</v>
      </c>
      <c r="O45">
        <f>IFERROR(VLOOKUP(C45,'COPY DATA XPRO'!$C$7:$AI$58,13,FALSE),0)</f>
        <v>1</v>
      </c>
      <c r="P45">
        <f>IFERROR(VLOOKUP(C45,'COPY DATA XPRO'!$C$7:$AI$58,14,FALSE),0)</f>
        <v>2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1</v>
      </c>
      <c r="Z45">
        <f>IFERROR(VLOOKUP(C45,'COPY DATA XPRO'!$C$7:$AI$58,24,FALSE),0)</f>
        <v>4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100</v>
      </c>
      <c r="AH45">
        <f>IFERROR(VLOOKUP(C45,'COPY DATA XPRO'!$C$7:$AI$58,32,FALSE),0)</f>
        <v>57.14</v>
      </c>
      <c r="AI45">
        <f>IFERROR(VLOOKUP(C45,'COPY DATA XPRO'!$C$7:$AI$58,33,FALSE),0)</f>
        <v>57.14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32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3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1</v>
      </c>
      <c r="N46">
        <f>IFERROR(VLOOKUP(C46,'COPY DATA XPRO'!$C$7:$AI$58,12,FALSE),0)</f>
        <v>1</v>
      </c>
      <c r="O46">
        <f>IFERROR(VLOOKUP(C46,'COPY DATA XPRO'!$C$7:$AI$58,13,FALSE),0)</f>
        <v>0</v>
      </c>
      <c r="P46">
        <f>IFERROR(VLOOKUP(C46,'COPY DATA XPRO'!$C$7:$AI$58,14,FALSE),0)</f>
        <v>2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18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9</v>
      </c>
      <c r="AG46">
        <f>IFERROR(VLOOKUP(C46,'COPY DATA XPRO'!$C$7:$AI$58,31,FALSE),0)</f>
        <v>62.5</v>
      </c>
      <c r="AH46">
        <f>IFERROR(VLOOKUP(C46,'COPY DATA XPRO'!$C$7:$AI$58,32,FALSE),0)</f>
        <v>78.260000000000005</v>
      </c>
      <c r="AI46">
        <f>IFERROR(VLOOKUP(C46,'COPY DATA XPRO'!$C$7:$AI$58,33,FALSE),0)</f>
        <v>90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2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1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1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50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5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1</v>
      </c>
      <c r="Z48">
        <f>IFERROR(VLOOKUP(C48,'COPY DATA XPRO'!$C$7:$AI$58,24,FALSE),0)</f>
        <v>2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60</v>
      </c>
      <c r="AH48">
        <f>IFERROR(VLOOKUP(C48,'COPY DATA XPRO'!$C$7:$AI$58,32,FALSE),0)</f>
        <v>50</v>
      </c>
      <c r="AI48">
        <f>IFERROR(VLOOKUP(C48,'COPY DATA XPRO'!$C$7:$AI$58,33,FALSE),0)</f>
        <v>66.67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18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11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4</v>
      </c>
      <c r="AG49">
        <f>IFERROR(VLOOKUP(C49,'COPY DATA XPRO'!$C$7:$AI$58,31,FALSE),0)</f>
        <v>61.11</v>
      </c>
      <c r="AH49">
        <f>IFERROR(VLOOKUP(C49,'COPY DATA XPRO'!$C$7:$AI$58,32,FALSE),0)</f>
        <v>78.569999999999993</v>
      </c>
      <c r="AI49">
        <f>IFERROR(VLOOKUP(C49,'COPY DATA XPRO'!$C$7:$AI$58,33,FALSE),0)</f>
        <v>100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40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5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2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2</v>
      </c>
      <c r="Q50">
        <f>IFERROR(VLOOKUP(C50,'COPY DATA XPRO'!$C$7:$AI$58,15,FALSE),0)</f>
        <v>2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2</v>
      </c>
      <c r="Y50">
        <f>IFERROR(VLOOKUP(C50,'COPY DATA XPRO'!$C$7:$AI$58,23,FALSE),0)</f>
        <v>0</v>
      </c>
      <c r="Z50">
        <f>IFERROR(VLOOKUP(C50,'COPY DATA XPRO'!$C$7:$AI$58,24,FALSE),0)</f>
        <v>20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8</v>
      </c>
      <c r="AG50">
        <f>IFERROR(VLOOKUP(C50,'COPY DATA XPRO'!$C$7:$AI$58,31,FALSE),0)</f>
        <v>60</v>
      </c>
      <c r="AH50">
        <f>IFERROR(VLOOKUP(C50,'COPY DATA XPRO'!$C$7:$AI$58,32,FALSE),0)</f>
        <v>64.52</v>
      </c>
      <c r="AI50">
        <f>IFERROR(VLOOKUP(C50,'COPY DATA XPRO'!$C$7:$AI$58,33,FALSE),0)</f>
        <v>83.33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19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1</v>
      </c>
      <c r="M51">
        <f>IFERROR(VLOOKUP(C51,'COPY DATA XPRO'!$C$7:$AI$58,11,FALSE),0)</f>
        <v>1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1</v>
      </c>
      <c r="Q51">
        <f>IFERROR(VLOOKUP(C51,'COPY DATA XPRO'!$C$7:$AI$58,15,FALSE),0)</f>
        <v>1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1</v>
      </c>
      <c r="Y51">
        <f>IFERROR(VLOOKUP(C51,'COPY DATA XPRO'!$C$7:$AI$58,23,FALSE),0)</f>
        <v>0</v>
      </c>
      <c r="Z51">
        <f>IFERROR(VLOOKUP(C51,'COPY DATA XPRO'!$C$7:$AI$58,24,FALSE),0)</f>
        <v>12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3</v>
      </c>
      <c r="AG51">
        <f>IFERROR(VLOOKUP(C51,'COPY DATA XPRO'!$C$7:$AI$58,31,FALSE),0)</f>
        <v>73.680000000000007</v>
      </c>
      <c r="AH51">
        <f>IFERROR(VLOOKUP(C51,'COPY DATA XPRO'!$C$7:$AI$58,32,FALSE),0)</f>
        <v>80</v>
      </c>
      <c r="AI51">
        <f>IFERROR(VLOOKUP(C51,'COPY DATA XPRO'!$C$7:$AI$58,33,FALSE),0)</f>
        <v>85.71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33</v>
      </c>
      <c r="F52">
        <f>IFERROR(VLOOKUP(C52,'COPY DATA XPRO'!$C$7:$AI$58,4,FALSE),0)</f>
        <v>0</v>
      </c>
      <c r="G52">
        <f>IFERROR(VLOOKUP(C52,'COPY DATA XPRO'!$C$7:$AI$58,5,FALSE),0)</f>
        <v>2</v>
      </c>
      <c r="H52">
        <f>IFERROR(VLOOKUP(C52,'COPY DATA XPRO'!$C$7:$AI$58,6,FALSE),0)</f>
        <v>0</v>
      </c>
      <c r="I52">
        <f>IFERROR(VLOOKUP(C52,'COPY DATA XPRO'!$C$7:$AI$58,7,FALSE),0)</f>
        <v>1</v>
      </c>
      <c r="J52">
        <f>IFERROR(VLOOKUP(C52,'COPY DATA XPRO'!$C$7:$AI$58,8,FALSE),0)</f>
        <v>2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2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2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1</v>
      </c>
      <c r="Z52">
        <f>IFERROR(VLOOKUP(C52,'COPY DATA XPRO'!$C$7:$AI$58,24,FALSE),0)</f>
        <v>17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7</v>
      </c>
      <c r="AG52">
        <f>IFERROR(VLOOKUP(C52,'COPY DATA XPRO'!$C$7:$AI$58,31,FALSE),0)</f>
        <v>60.61</v>
      </c>
      <c r="AH52">
        <f>IFERROR(VLOOKUP(C52,'COPY DATA XPRO'!$C$7:$AI$58,32,FALSE),0)</f>
        <v>68</v>
      </c>
      <c r="AI52">
        <f>IFERROR(VLOOKUP(C52,'COPY DATA XPRO'!$C$7:$AI$58,33,FALSE),0)</f>
        <v>85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25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1</v>
      </c>
      <c r="J53">
        <f>IFERROR(VLOOKUP(C53,'COPY DATA XPRO'!$C$7:$AI$58,8,FALSE),0)</f>
        <v>3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1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1</v>
      </c>
      <c r="Q53">
        <f>IFERROR(VLOOKUP(C53,'COPY DATA XPRO'!$C$7:$AI$58,15,FALSE),0)</f>
        <v>0</v>
      </c>
      <c r="R53">
        <f>IFERROR(VLOOKUP(C53,'COPY DATA XPRO'!$C$7:$AI$58,16,FALSE),0)</f>
        <v>3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3</v>
      </c>
      <c r="Y53">
        <f>IFERROR(VLOOKUP(C53,'COPY DATA XPRO'!$C$7:$AI$58,23,FALSE),0)</f>
        <v>1</v>
      </c>
      <c r="Z53">
        <f>IFERROR(VLOOKUP(C53,'COPY DATA XPRO'!$C$7:$AI$58,24,FALSE),0)</f>
        <v>13</v>
      </c>
      <c r="AA53">
        <f>IFERROR(VLOOKUP(C53,'COPY DATA XPRO'!$C$7:$AI$58,25,FALSE),0)</f>
        <v>0</v>
      </c>
      <c r="AB53">
        <f>IFERROR(VLOOKUP(C53,'COPY DATA XPRO'!$C$7:$AI$58,26,FALSE),0)</f>
        <v>1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1</v>
      </c>
      <c r="AF53">
        <f>IFERROR(VLOOKUP(C53,'COPY DATA XPRO'!$C$7:$AI$58,30,FALSE),0)</f>
        <v>1</v>
      </c>
      <c r="AG53">
        <f>IFERROR(VLOOKUP(C53,'COPY DATA XPRO'!$C$7:$AI$58,31,FALSE),0)</f>
        <v>76</v>
      </c>
      <c r="AH53">
        <f>IFERROR(VLOOKUP(C53,'COPY DATA XPRO'!$C$7:$AI$58,32,FALSE),0)</f>
        <v>59.09</v>
      </c>
      <c r="AI53">
        <f>IFERROR(VLOOKUP(C53,'COPY DATA XPRO'!$C$7:$AI$58,33,FALSE),0)</f>
        <v>72.22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29</v>
      </c>
      <c r="F54">
        <f>IFERROR(VLOOKUP(C54,'COPY DATA XPRO'!$C$7:$AI$58,4,FALSE),0)</f>
        <v>0</v>
      </c>
      <c r="G54">
        <f>IFERROR(VLOOKUP(C54,'COPY DATA XPRO'!$C$7:$AI$58,5,FALSE),0)</f>
        <v>1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4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20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3</v>
      </c>
      <c r="AG54">
        <f>IFERROR(VLOOKUP(C54,'COPY DATA XPRO'!$C$7:$AI$58,31,FALSE),0)</f>
        <v>72.41</v>
      </c>
      <c r="AH54">
        <f>IFERROR(VLOOKUP(C54,'COPY DATA XPRO'!$C$7:$AI$58,32,FALSE),0)</f>
        <v>76.92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34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2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1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1</v>
      </c>
      <c r="Y55">
        <f>IFERROR(VLOOKUP(C55,'COPY DATA XPRO'!$C$7:$AI$58,23,FALSE),0)</f>
        <v>2</v>
      </c>
      <c r="Z55">
        <f>IFERROR(VLOOKUP(C55,'COPY DATA XPRO'!$C$7:$AI$58,24,FALSE),0)</f>
        <v>22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5</v>
      </c>
      <c r="AG55">
        <f>IFERROR(VLOOKUP(C55,'COPY DATA XPRO'!$C$7:$AI$58,31,FALSE),0)</f>
        <v>76.47</v>
      </c>
      <c r="AH55">
        <f>IFERROR(VLOOKUP(C55,'COPY DATA XPRO'!$C$7:$AI$58,32,FALSE),0)</f>
        <v>75.86</v>
      </c>
      <c r="AI55">
        <f>IFERROR(VLOOKUP(C55,'COPY DATA XPRO'!$C$7:$AI$58,33,FALSE),0)</f>
        <v>88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37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2</v>
      </c>
      <c r="J56">
        <f>IFERROR(VLOOKUP(C56,'COPY DATA XPRO'!$C$7:$AI$58,8,FALSE),0)</f>
        <v>7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18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8</v>
      </c>
      <c r="AG56">
        <f>IFERROR(VLOOKUP(C56,'COPY DATA XPRO'!$C$7:$AI$58,31,FALSE),0)</f>
        <v>51.35</v>
      </c>
      <c r="AH56">
        <f>IFERROR(VLOOKUP(C56,'COPY DATA XPRO'!$C$7:$AI$58,32,FALSE),0)</f>
        <v>69.23</v>
      </c>
      <c r="AI56">
        <f>IFERROR(VLOOKUP(C56,'COPY DATA XPRO'!$C$7:$AI$58,33,FALSE),0)</f>
        <v>100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60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60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60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60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v>0</v>
      </c>
      <c r="E7">
        <v>12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9</v>
      </c>
      <c r="AA7">
        <v>0</v>
      </c>
      <c r="AB7">
        <v>0</v>
      </c>
      <c r="AC7">
        <v>0</v>
      </c>
      <c r="AD7">
        <v>0</v>
      </c>
      <c r="AE7">
        <v>0</v>
      </c>
      <c r="AF7">
        <v>3</v>
      </c>
      <c r="AG7">
        <v>75</v>
      </c>
      <c r="AH7">
        <v>100</v>
      </c>
      <c r="AI7">
        <v>100</v>
      </c>
    </row>
    <row r="8" spans="2:35">
      <c r="C8" t="s">
        <v>80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14</v>
      </c>
      <c r="F9">
        <v>0</v>
      </c>
      <c r="G9">
        <v>0</v>
      </c>
      <c r="H9">
        <v>0</v>
      </c>
      <c r="I9">
        <v>3</v>
      </c>
      <c r="J9">
        <v>0</v>
      </c>
      <c r="K9">
        <v>0</v>
      </c>
      <c r="L9">
        <v>0</v>
      </c>
      <c r="M9">
        <v>0</v>
      </c>
      <c r="N9">
        <v>0</v>
      </c>
      <c r="O9">
        <v>4</v>
      </c>
      <c r="P9">
        <v>4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5</v>
      </c>
      <c r="AA9">
        <v>0</v>
      </c>
      <c r="AB9">
        <v>0</v>
      </c>
      <c r="AC9">
        <v>0</v>
      </c>
      <c r="AD9">
        <v>0</v>
      </c>
      <c r="AE9">
        <v>0</v>
      </c>
      <c r="AF9">
        <v>2</v>
      </c>
      <c r="AG9">
        <v>64.290000000000006</v>
      </c>
      <c r="AH9">
        <v>55.56</v>
      </c>
      <c r="AI9">
        <v>55.56</v>
      </c>
    </row>
    <row r="10" spans="2:35">
      <c r="C10" t="s">
        <v>82</v>
      </c>
      <c r="D10">
        <v>0</v>
      </c>
      <c r="E10">
        <v>8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1</v>
      </c>
      <c r="O10">
        <v>0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3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50</v>
      </c>
      <c r="AH10">
        <v>50</v>
      </c>
      <c r="AI10">
        <v>75</v>
      </c>
    </row>
    <row r="11" spans="2:35">
      <c r="C11" t="s">
        <v>83</v>
      </c>
      <c r="D11">
        <v>0</v>
      </c>
      <c r="E11">
        <v>12</v>
      </c>
      <c r="F11">
        <v>0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9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83.33</v>
      </c>
      <c r="AH11">
        <v>90</v>
      </c>
      <c r="AI11">
        <v>90</v>
      </c>
    </row>
    <row r="12" spans="2:35">
      <c r="C12" t="s">
        <v>84</v>
      </c>
      <c r="D12">
        <v>0</v>
      </c>
      <c r="E12">
        <v>7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5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85.71</v>
      </c>
      <c r="AH12">
        <v>83.33</v>
      </c>
      <c r="AI12">
        <v>83.33</v>
      </c>
    </row>
    <row r="13" spans="2:35">
      <c r="C13" t="s">
        <v>85</v>
      </c>
      <c r="D13">
        <v>0</v>
      </c>
      <c r="E13">
        <v>45</v>
      </c>
      <c r="F13">
        <v>1</v>
      </c>
      <c r="G13">
        <v>0</v>
      </c>
      <c r="H13">
        <v>0</v>
      </c>
      <c r="I13">
        <v>2</v>
      </c>
      <c r="J13">
        <v>1</v>
      </c>
      <c r="K13">
        <v>10</v>
      </c>
      <c r="L13">
        <v>0</v>
      </c>
      <c r="M13">
        <v>0</v>
      </c>
      <c r="N13">
        <v>1</v>
      </c>
      <c r="O13">
        <v>0</v>
      </c>
      <c r="P13">
        <v>1</v>
      </c>
      <c r="Q13">
        <v>0</v>
      </c>
      <c r="R13">
        <v>2</v>
      </c>
      <c r="S13">
        <v>0</v>
      </c>
      <c r="T13">
        <v>0</v>
      </c>
      <c r="U13">
        <v>0</v>
      </c>
      <c r="V13">
        <v>0</v>
      </c>
      <c r="W13">
        <v>0</v>
      </c>
      <c r="X13">
        <v>2</v>
      </c>
      <c r="Y13">
        <v>0</v>
      </c>
      <c r="Z13">
        <v>13</v>
      </c>
      <c r="AA13">
        <v>0</v>
      </c>
      <c r="AB13">
        <v>11</v>
      </c>
      <c r="AC13">
        <v>0</v>
      </c>
      <c r="AD13">
        <v>0</v>
      </c>
      <c r="AE13">
        <v>11</v>
      </c>
      <c r="AF13">
        <v>3</v>
      </c>
      <c r="AG13">
        <v>60</v>
      </c>
      <c r="AH13">
        <v>43.33</v>
      </c>
      <c r="AI13">
        <v>81.25</v>
      </c>
    </row>
    <row r="14" spans="2:35">
      <c r="C14" t="s">
        <v>86</v>
      </c>
      <c r="D14">
        <v>0</v>
      </c>
      <c r="E14">
        <v>16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2</v>
      </c>
      <c r="P14">
        <v>3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9</v>
      </c>
      <c r="AA14">
        <v>1</v>
      </c>
      <c r="AB14">
        <v>0</v>
      </c>
      <c r="AC14">
        <v>0</v>
      </c>
      <c r="AD14">
        <v>0</v>
      </c>
      <c r="AE14">
        <v>1</v>
      </c>
      <c r="AF14">
        <v>3</v>
      </c>
      <c r="AG14">
        <v>81.25</v>
      </c>
      <c r="AH14">
        <v>69.23</v>
      </c>
      <c r="AI14">
        <v>75</v>
      </c>
    </row>
    <row r="16" spans="2:35">
      <c r="B16" t="s">
        <v>38</v>
      </c>
      <c r="C16" s="100" t="s">
        <v>87</v>
      </c>
      <c r="D16">
        <v>0</v>
      </c>
      <c r="E16">
        <v>24</v>
      </c>
      <c r="F16">
        <v>0</v>
      </c>
      <c r="G16">
        <v>0</v>
      </c>
      <c r="H16">
        <v>2</v>
      </c>
      <c r="I16">
        <v>0</v>
      </c>
      <c r="J16">
        <v>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14</v>
      </c>
      <c r="AA16">
        <v>0</v>
      </c>
      <c r="AB16">
        <v>0</v>
      </c>
      <c r="AC16">
        <v>0</v>
      </c>
      <c r="AD16">
        <v>2</v>
      </c>
      <c r="AE16">
        <v>2</v>
      </c>
      <c r="AF16">
        <v>1</v>
      </c>
      <c r="AG16">
        <v>66.67</v>
      </c>
      <c r="AH16">
        <v>60.87</v>
      </c>
      <c r="AI16">
        <v>100</v>
      </c>
    </row>
    <row r="17" spans="2:35">
      <c r="C17" t="s">
        <v>88</v>
      </c>
      <c r="D17">
        <v>0</v>
      </c>
      <c r="E17">
        <v>10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9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90</v>
      </c>
      <c r="AH17">
        <v>90</v>
      </c>
      <c r="AI17">
        <v>100</v>
      </c>
    </row>
    <row r="18" spans="2:35">
      <c r="C18" t="s">
        <v>89</v>
      </c>
      <c r="D18">
        <v>0</v>
      </c>
      <c r="E18">
        <v>15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12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3</v>
      </c>
      <c r="AG18">
        <v>80</v>
      </c>
      <c r="AH18">
        <v>100</v>
      </c>
      <c r="AI18">
        <v>100</v>
      </c>
    </row>
    <row r="19" spans="2:35">
      <c r="C19" t="s">
        <v>90</v>
      </c>
      <c r="D19">
        <v>0</v>
      </c>
      <c r="E19">
        <v>27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0</v>
      </c>
      <c r="O19">
        <v>1</v>
      </c>
      <c r="P19">
        <v>2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24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0</v>
      </c>
      <c r="AG19">
        <v>100</v>
      </c>
      <c r="AH19">
        <v>88.89</v>
      </c>
      <c r="AI19">
        <v>92.31</v>
      </c>
    </row>
    <row r="20" spans="2:35">
      <c r="C20" t="s">
        <v>91</v>
      </c>
      <c r="D20">
        <v>0</v>
      </c>
      <c r="E20">
        <v>32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1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28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3</v>
      </c>
      <c r="AG20">
        <v>90.63</v>
      </c>
      <c r="AH20">
        <v>96.55</v>
      </c>
      <c r="AI20">
        <v>96.55</v>
      </c>
    </row>
    <row r="21" spans="2:35">
      <c r="C21" t="s">
        <v>92</v>
      </c>
      <c r="D21">
        <v>0</v>
      </c>
      <c r="E21">
        <v>8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5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62.5</v>
      </c>
      <c r="AH21">
        <v>62.5</v>
      </c>
      <c r="AI21">
        <v>100</v>
      </c>
    </row>
    <row r="22" spans="2:35">
      <c r="C22" t="s">
        <v>93</v>
      </c>
      <c r="D22">
        <v>0</v>
      </c>
      <c r="E22">
        <v>16</v>
      </c>
      <c r="F22">
        <v>0</v>
      </c>
      <c r="G22">
        <v>0</v>
      </c>
      <c r="H22">
        <v>0</v>
      </c>
      <c r="I22">
        <v>0</v>
      </c>
      <c r="J22">
        <v>0</v>
      </c>
      <c r="K22">
        <v>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8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2</v>
      </c>
      <c r="AG22">
        <v>56.25</v>
      </c>
      <c r="AH22">
        <v>88.89</v>
      </c>
      <c r="AI22">
        <v>100</v>
      </c>
    </row>
    <row r="23" spans="2:35">
      <c r="C23" t="s">
        <v>94</v>
      </c>
      <c r="D23">
        <v>0</v>
      </c>
      <c r="E23">
        <v>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6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100</v>
      </c>
      <c r="AH23">
        <v>100</v>
      </c>
      <c r="AI23">
        <v>100</v>
      </c>
    </row>
    <row r="24" spans="2:35">
      <c r="C24" t="s">
        <v>95</v>
      </c>
      <c r="D24">
        <v>0</v>
      </c>
      <c r="E24">
        <v>18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14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2</v>
      </c>
      <c r="AG24">
        <v>83.33</v>
      </c>
      <c r="AH24">
        <v>93.33</v>
      </c>
      <c r="AI24">
        <v>100</v>
      </c>
    </row>
    <row r="25" spans="2:35">
      <c r="C25" t="s">
        <v>96</v>
      </c>
      <c r="D25">
        <v>0</v>
      </c>
      <c r="E25">
        <v>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6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100</v>
      </c>
      <c r="AH25">
        <v>75</v>
      </c>
      <c r="AI25">
        <v>100</v>
      </c>
    </row>
    <row r="26" spans="2:35">
      <c r="C26" t="s">
        <v>97</v>
      </c>
      <c r="D26">
        <v>0</v>
      </c>
      <c r="E26">
        <v>19</v>
      </c>
      <c r="F26">
        <v>0</v>
      </c>
      <c r="G26">
        <v>0</v>
      </c>
      <c r="H26">
        <v>0</v>
      </c>
      <c r="I26">
        <v>2</v>
      </c>
      <c r="J26">
        <v>0</v>
      </c>
      <c r="K26">
        <v>2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11</v>
      </c>
      <c r="AA26">
        <v>1</v>
      </c>
      <c r="AB26">
        <v>1</v>
      </c>
      <c r="AC26">
        <v>0</v>
      </c>
      <c r="AD26">
        <v>0</v>
      </c>
      <c r="AE26">
        <v>2</v>
      </c>
      <c r="AF26">
        <v>2</v>
      </c>
      <c r="AG26">
        <v>68.42</v>
      </c>
      <c r="AH26">
        <v>84.62</v>
      </c>
      <c r="AI26">
        <v>100</v>
      </c>
    </row>
    <row r="27" spans="2:35">
      <c r="C27" t="s">
        <v>98</v>
      </c>
      <c r="D27">
        <v>0</v>
      </c>
      <c r="E27">
        <v>13</v>
      </c>
      <c r="F27">
        <v>0</v>
      </c>
      <c r="G27">
        <v>1</v>
      </c>
      <c r="H27">
        <v>0</v>
      </c>
      <c r="I27">
        <v>1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8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69.23</v>
      </c>
      <c r="AH27">
        <v>66.67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13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10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0</v>
      </c>
      <c r="AG28">
        <v>100</v>
      </c>
      <c r="AH28">
        <v>76.92</v>
      </c>
      <c r="AI28">
        <v>100</v>
      </c>
    </row>
    <row r="29" spans="2:35">
      <c r="C29" t="s">
        <v>100</v>
      </c>
      <c r="D29">
        <v>0</v>
      </c>
      <c r="E29">
        <v>11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>
        <v>0</v>
      </c>
      <c r="P29">
        <v>1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100</v>
      </c>
      <c r="AH29">
        <v>90.91</v>
      </c>
      <c r="AI29">
        <v>90.91</v>
      </c>
    </row>
    <row r="30" spans="2:35">
      <c r="C30" t="s">
        <v>101</v>
      </c>
      <c r="D30">
        <v>0</v>
      </c>
      <c r="E30">
        <v>27</v>
      </c>
      <c r="F30">
        <v>0</v>
      </c>
      <c r="G30">
        <v>0</v>
      </c>
      <c r="H30">
        <v>0</v>
      </c>
      <c r="I30">
        <v>0</v>
      </c>
      <c r="J30">
        <v>0</v>
      </c>
      <c r="K30">
        <v>1</v>
      </c>
      <c r="L30">
        <v>0</v>
      </c>
      <c r="M30">
        <v>0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19</v>
      </c>
      <c r="AA30">
        <v>0</v>
      </c>
      <c r="AB30">
        <v>1</v>
      </c>
      <c r="AC30">
        <v>0</v>
      </c>
      <c r="AD30">
        <v>1</v>
      </c>
      <c r="AE30">
        <v>2</v>
      </c>
      <c r="AF30">
        <v>2</v>
      </c>
      <c r="AG30">
        <v>85.19</v>
      </c>
      <c r="AH30">
        <v>79.17</v>
      </c>
      <c r="AI30">
        <v>90.48</v>
      </c>
    </row>
    <row r="31" spans="2:35">
      <c r="C31" t="s">
        <v>102</v>
      </c>
      <c r="D31">
        <v>0</v>
      </c>
      <c r="E31">
        <v>7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6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85.71</v>
      </c>
      <c r="AH31">
        <v>85.71</v>
      </c>
      <c r="AI31">
        <v>100</v>
      </c>
    </row>
    <row r="32" spans="2:35">
      <c r="C32" t="s">
        <v>103</v>
      </c>
      <c r="D32">
        <v>0</v>
      </c>
      <c r="E32">
        <v>17</v>
      </c>
      <c r="F32">
        <v>0</v>
      </c>
      <c r="G32">
        <v>0</v>
      </c>
      <c r="H32">
        <v>0</v>
      </c>
      <c r="I32">
        <v>0</v>
      </c>
      <c r="J32">
        <v>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12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3</v>
      </c>
      <c r="AG32">
        <v>70.59</v>
      </c>
      <c r="AH32">
        <v>85.71</v>
      </c>
      <c r="AI32">
        <v>100</v>
      </c>
    </row>
    <row r="33" spans="2:35">
      <c r="C33" t="s">
        <v>104</v>
      </c>
      <c r="D33">
        <v>0</v>
      </c>
      <c r="E33">
        <v>6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>
        <v>2</v>
      </c>
      <c r="Y33">
        <v>0</v>
      </c>
      <c r="Z33">
        <v>4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100</v>
      </c>
      <c r="AH33">
        <v>66.67</v>
      </c>
      <c r="AI33">
        <v>66.67</v>
      </c>
    </row>
    <row r="34" spans="2:35">
      <c r="C34" t="s">
        <v>105</v>
      </c>
      <c r="D34">
        <v>0</v>
      </c>
      <c r="E34">
        <v>23</v>
      </c>
      <c r="F34">
        <v>0</v>
      </c>
      <c r="G34">
        <v>0</v>
      </c>
      <c r="H34">
        <v>0</v>
      </c>
      <c r="I34">
        <v>1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17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3</v>
      </c>
      <c r="AG34">
        <v>73.91</v>
      </c>
      <c r="AH34">
        <v>89.47</v>
      </c>
      <c r="AI34">
        <v>100</v>
      </c>
    </row>
    <row r="35" spans="2:35">
      <c r="C35" t="s">
        <v>106</v>
      </c>
      <c r="D35">
        <v>0</v>
      </c>
      <c r="E35">
        <v>23</v>
      </c>
      <c r="F35">
        <v>1</v>
      </c>
      <c r="G35">
        <v>0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15</v>
      </c>
      <c r="AA35">
        <v>2</v>
      </c>
      <c r="AB35">
        <v>2</v>
      </c>
      <c r="AC35">
        <v>0</v>
      </c>
      <c r="AD35">
        <v>0</v>
      </c>
      <c r="AE35">
        <v>4</v>
      </c>
      <c r="AF35">
        <v>0</v>
      </c>
      <c r="AG35">
        <v>86.96</v>
      </c>
      <c r="AH35">
        <v>68.180000000000007</v>
      </c>
      <c r="AI35">
        <v>93.75</v>
      </c>
    </row>
    <row r="36" spans="2:35">
      <c r="C36" t="s">
        <v>107</v>
      </c>
      <c r="D36">
        <v>0</v>
      </c>
      <c r="E36">
        <v>8</v>
      </c>
      <c r="F36">
        <v>0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1</v>
      </c>
      <c r="Z36">
        <v>5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87.5</v>
      </c>
      <c r="AH36">
        <v>62.5</v>
      </c>
      <c r="AI36">
        <v>71.430000000000007</v>
      </c>
    </row>
    <row r="37" spans="2:35">
      <c r="C37" t="s">
        <v>108</v>
      </c>
      <c r="D37">
        <v>0</v>
      </c>
      <c r="E37">
        <v>3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2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66.67</v>
      </c>
      <c r="AH37">
        <v>66.67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100</v>
      </c>
      <c r="AI38">
        <v>100</v>
      </c>
    </row>
    <row r="39" spans="2:35">
      <c r="C39" t="s">
        <v>110</v>
      </c>
      <c r="D39">
        <v>0</v>
      </c>
      <c r="E39">
        <v>17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2</v>
      </c>
      <c r="N39">
        <v>0</v>
      </c>
      <c r="O39">
        <v>1</v>
      </c>
      <c r="P39">
        <v>3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1</v>
      </c>
      <c r="Z39">
        <v>8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4</v>
      </c>
      <c r="AG39">
        <v>76.47</v>
      </c>
      <c r="AH39">
        <v>61.54</v>
      </c>
      <c r="AI39">
        <v>61.54</v>
      </c>
    </row>
    <row r="40" spans="2:35">
      <c r="C40" t="s">
        <v>111</v>
      </c>
      <c r="D40">
        <v>0</v>
      </c>
      <c r="E40">
        <v>14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1</v>
      </c>
      <c r="N40">
        <v>0</v>
      </c>
      <c r="O40">
        <v>1</v>
      </c>
      <c r="P40">
        <v>2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78.569999999999993</v>
      </c>
      <c r="AI40">
        <v>78.569999999999993</v>
      </c>
    </row>
    <row r="41" spans="2:35">
      <c r="C41" t="s">
        <v>112</v>
      </c>
      <c r="D41">
        <v>0</v>
      </c>
      <c r="E41">
        <v>21</v>
      </c>
      <c r="F41">
        <v>0</v>
      </c>
      <c r="G41">
        <v>0</v>
      </c>
      <c r="H41">
        <v>0</v>
      </c>
      <c r="I41">
        <v>0</v>
      </c>
      <c r="J41">
        <v>1</v>
      </c>
      <c r="K41">
        <v>0</v>
      </c>
      <c r="L41">
        <v>0</v>
      </c>
      <c r="M41">
        <v>0</v>
      </c>
      <c r="N41">
        <v>0</v>
      </c>
      <c r="O41">
        <v>1</v>
      </c>
      <c r="P41">
        <v>1</v>
      </c>
      <c r="Q41"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Y41">
        <v>0</v>
      </c>
      <c r="Z41">
        <v>12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6</v>
      </c>
      <c r="AG41">
        <v>66.67</v>
      </c>
      <c r="AH41">
        <v>80</v>
      </c>
      <c r="AI41">
        <v>85.71</v>
      </c>
    </row>
    <row r="42" spans="2:35">
      <c r="C42" t="s">
        <v>113</v>
      </c>
      <c r="D42">
        <v>0</v>
      </c>
      <c r="E42">
        <v>21</v>
      </c>
      <c r="F42">
        <v>0</v>
      </c>
      <c r="G42">
        <v>0</v>
      </c>
      <c r="H42">
        <v>0</v>
      </c>
      <c r="I42">
        <v>1</v>
      </c>
      <c r="J42">
        <v>1</v>
      </c>
      <c r="K42">
        <v>2</v>
      </c>
      <c r="L42">
        <v>0</v>
      </c>
      <c r="M42">
        <v>1</v>
      </c>
      <c r="N42">
        <v>4</v>
      </c>
      <c r="O42">
        <v>1</v>
      </c>
      <c r="P42">
        <v>6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9</v>
      </c>
      <c r="AA42">
        <v>0</v>
      </c>
      <c r="AB42">
        <v>3</v>
      </c>
      <c r="AC42">
        <v>0</v>
      </c>
      <c r="AD42">
        <v>0</v>
      </c>
      <c r="AE42">
        <v>3</v>
      </c>
      <c r="AF42">
        <v>0</v>
      </c>
      <c r="AG42">
        <v>85.71</v>
      </c>
      <c r="AH42">
        <v>50</v>
      </c>
      <c r="AI42">
        <v>60</v>
      </c>
    </row>
    <row r="43" spans="2:35">
      <c r="C43" t="s">
        <v>114</v>
      </c>
      <c r="D43">
        <v>0</v>
      </c>
      <c r="E43">
        <v>8</v>
      </c>
      <c r="F43">
        <v>0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5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75</v>
      </c>
      <c r="AH43">
        <v>83.33</v>
      </c>
      <c r="AI43">
        <v>83.33</v>
      </c>
    </row>
    <row r="44" spans="2:35">
      <c r="C44" t="s">
        <v>115</v>
      </c>
      <c r="D44">
        <v>0</v>
      </c>
      <c r="E44">
        <v>26</v>
      </c>
      <c r="F44">
        <v>0</v>
      </c>
      <c r="G44">
        <v>0</v>
      </c>
      <c r="H44">
        <v>0</v>
      </c>
      <c r="I44">
        <v>1</v>
      </c>
      <c r="J44">
        <v>0</v>
      </c>
      <c r="K44">
        <v>1</v>
      </c>
      <c r="L44">
        <v>0</v>
      </c>
      <c r="M44">
        <v>1</v>
      </c>
      <c r="N44">
        <v>0</v>
      </c>
      <c r="O44">
        <v>3</v>
      </c>
      <c r="P44">
        <v>4</v>
      </c>
      <c r="Q44">
        <v>0</v>
      </c>
      <c r="R44">
        <v>0</v>
      </c>
      <c r="S44">
        <v>0</v>
      </c>
      <c r="T44">
        <v>1</v>
      </c>
      <c r="U44">
        <v>0</v>
      </c>
      <c r="V44">
        <v>0</v>
      </c>
      <c r="W44">
        <v>0</v>
      </c>
      <c r="X44">
        <v>1</v>
      </c>
      <c r="Y44">
        <v>1</v>
      </c>
      <c r="Z44">
        <v>15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3</v>
      </c>
      <c r="AG44">
        <v>80.77</v>
      </c>
      <c r="AH44">
        <v>71.430000000000007</v>
      </c>
      <c r="AI44">
        <v>71.430000000000007</v>
      </c>
    </row>
    <row r="45" spans="2:35">
      <c r="C45" t="s">
        <v>116</v>
      </c>
      <c r="D45">
        <v>0</v>
      </c>
      <c r="E45">
        <v>26</v>
      </c>
      <c r="F45">
        <v>1</v>
      </c>
      <c r="G45">
        <v>0</v>
      </c>
      <c r="H45">
        <v>0</v>
      </c>
      <c r="I45">
        <v>1</v>
      </c>
      <c r="J45">
        <v>2</v>
      </c>
      <c r="K45">
        <v>0</v>
      </c>
      <c r="L45">
        <v>0</v>
      </c>
      <c r="M45">
        <v>0</v>
      </c>
      <c r="N45">
        <v>1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14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6</v>
      </c>
      <c r="AG45">
        <v>57.69</v>
      </c>
      <c r="AH45">
        <v>73.680000000000007</v>
      </c>
      <c r="AI45">
        <v>93.33</v>
      </c>
    </row>
    <row r="46" spans="2:35">
      <c r="C46" t="s">
        <v>117</v>
      </c>
      <c r="D46">
        <v>0</v>
      </c>
      <c r="E46">
        <v>7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1</v>
      </c>
      <c r="N46">
        <v>0</v>
      </c>
      <c r="O46">
        <v>1</v>
      </c>
      <c r="P46">
        <v>2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4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100</v>
      </c>
      <c r="AH46">
        <v>57.14</v>
      </c>
      <c r="AI46">
        <v>57.14</v>
      </c>
    </row>
    <row r="47" spans="2:35">
      <c r="C47" t="s">
        <v>118</v>
      </c>
      <c r="D47">
        <v>0</v>
      </c>
      <c r="E47">
        <v>32</v>
      </c>
      <c r="F47">
        <v>0</v>
      </c>
      <c r="G47">
        <v>0</v>
      </c>
      <c r="H47">
        <v>3</v>
      </c>
      <c r="I47">
        <v>0</v>
      </c>
      <c r="J47">
        <v>0</v>
      </c>
      <c r="K47">
        <v>0</v>
      </c>
      <c r="L47">
        <v>0</v>
      </c>
      <c r="M47">
        <v>1</v>
      </c>
      <c r="N47">
        <v>1</v>
      </c>
      <c r="O47">
        <v>0</v>
      </c>
      <c r="P47">
        <v>2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18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9</v>
      </c>
      <c r="AG47">
        <v>62.5</v>
      </c>
      <c r="AH47">
        <v>78.260000000000005</v>
      </c>
      <c r="AI47">
        <v>90</v>
      </c>
    </row>
    <row r="48" spans="2:35">
      <c r="C48" t="s">
        <v>119</v>
      </c>
      <c r="D48">
        <v>0</v>
      </c>
      <c r="E48">
        <v>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1</v>
      </c>
      <c r="AB48">
        <v>0</v>
      </c>
      <c r="AC48">
        <v>0</v>
      </c>
      <c r="AD48">
        <v>0</v>
      </c>
      <c r="AE48">
        <v>1</v>
      </c>
      <c r="AF48">
        <v>0</v>
      </c>
      <c r="AG48">
        <v>100</v>
      </c>
      <c r="AH48">
        <v>50</v>
      </c>
      <c r="AI48">
        <v>100</v>
      </c>
    </row>
    <row r="49" spans="2:35">
      <c r="C49" t="s">
        <v>120</v>
      </c>
      <c r="D49">
        <v>0</v>
      </c>
      <c r="E49">
        <v>5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60</v>
      </c>
      <c r="AH49">
        <v>50</v>
      </c>
      <c r="AI49">
        <v>66.67</v>
      </c>
    </row>
    <row r="50" spans="2:35">
      <c r="B50" t="s">
        <v>55</v>
      </c>
      <c r="C50" t="s">
        <v>121</v>
      </c>
      <c r="D50">
        <v>0</v>
      </c>
      <c r="E50">
        <v>18</v>
      </c>
      <c r="F50">
        <v>0</v>
      </c>
      <c r="G50">
        <v>0</v>
      </c>
      <c r="H50">
        <v>0</v>
      </c>
      <c r="I50">
        <v>0</v>
      </c>
      <c r="J50">
        <v>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4</v>
      </c>
      <c r="AG50">
        <v>61.11</v>
      </c>
      <c r="AH50">
        <v>78.569999999999993</v>
      </c>
      <c r="AI50">
        <v>100</v>
      </c>
    </row>
    <row r="51" spans="2:35">
      <c r="C51" t="s">
        <v>122</v>
      </c>
      <c r="D51">
        <v>0</v>
      </c>
      <c r="E51">
        <v>40</v>
      </c>
      <c r="F51">
        <v>0</v>
      </c>
      <c r="G51">
        <v>0</v>
      </c>
      <c r="H51">
        <v>0</v>
      </c>
      <c r="I51">
        <v>1</v>
      </c>
      <c r="J51">
        <v>5</v>
      </c>
      <c r="K51">
        <v>0</v>
      </c>
      <c r="L51">
        <v>0</v>
      </c>
      <c r="M51">
        <v>2</v>
      </c>
      <c r="N51">
        <v>0</v>
      </c>
      <c r="O51">
        <v>0</v>
      </c>
      <c r="P51">
        <v>2</v>
      </c>
      <c r="Q51">
        <v>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2</v>
      </c>
      <c r="Y51">
        <v>0</v>
      </c>
      <c r="Z51">
        <v>20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8</v>
      </c>
      <c r="AG51">
        <v>60</v>
      </c>
      <c r="AH51">
        <v>64.52</v>
      </c>
      <c r="AI51">
        <v>83.33</v>
      </c>
    </row>
    <row r="52" spans="2:35">
      <c r="C52" t="s">
        <v>123</v>
      </c>
      <c r="D52">
        <v>0</v>
      </c>
      <c r="E52">
        <v>19</v>
      </c>
      <c r="F52">
        <v>0</v>
      </c>
      <c r="G52">
        <v>0</v>
      </c>
      <c r="H52">
        <v>0</v>
      </c>
      <c r="I52">
        <v>1</v>
      </c>
      <c r="J52">
        <v>0</v>
      </c>
      <c r="K52">
        <v>0</v>
      </c>
      <c r="L52">
        <v>1</v>
      </c>
      <c r="M52">
        <v>1</v>
      </c>
      <c r="N52">
        <v>0</v>
      </c>
      <c r="O52">
        <v>0</v>
      </c>
      <c r="P52">
        <v>1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1</v>
      </c>
      <c r="Y52">
        <v>0</v>
      </c>
      <c r="Z52">
        <v>12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3</v>
      </c>
      <c r="AG52">
        <v>73.680000000000007</v>
      </c>
      <c r="AH52">
        <v>80</v>
      </c>
      <c r="AI52">
        <v>85.71</v>
      </c>
    </row>
    <row r="53" spans="2:35">
      <c r="C53" t="s">
        <v>124</v>
      </c>
      <c r="D53">
        <v>0</v>
      </c>
      <c r="E53">
        <v>33</v>
      </c>
      <c r="F53">
        <v>0</v>
      </c>
      <c r="G53">
        <v>2</v>
      </c>
      <c r="H53">
        <v>0</v>
      </c>
      <c r="I53">
        <v>1</v>
      </c>
      <c r="J53">
        <v>2</v>
      </c>
      <c r="K53">
        <v>0</v>
      </c>
      <c r="L53">
        <v>0</v>
      </c>
      <c r="M53">
        <v>2</v>
      </c>
      <c r="N53">
        <v>0</v>
      </c>
      <c r="O53">
        <v>0</v>
      </c>
      <c r="P53">
        <v>2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17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7</v>
      </c>
      <c r="AG53">
        <v>60.61</v>
      </c>
      <c r="AH53">
        <v>68</v>
      </c>
      <c r="AI53">
        <v>85</v>
      </c>
    </row>
    <row r="54" spans="2:35">
      <c r="C54" t="s">
        <v>125</v>
      </c>
      <c r="D54">
        <v>0</v>
      </c>
      <c r="E54">
        <v>25</v>
      </c>
      <c r="F54">
        <v>0</v>
      </c>
      <c r="G54">
        <v>0</v>
      </c>
      <c r="H54">
        <v>0</v>
      </c>
      <c r="I54">
        <v>1</v>
      </c>
      <c r="J54">
        <v>3</v>
      </c>
      <c r="K54">
        <v>1</v>
      </c>
      <c r="L54">
        <v>0</v>
      </c>
      <c r="M54">
        <v>1</v>
      </c>
      <c r="N54">
        <v>0</v>
      </c>
      <c r="O54">
        <v>0</v>
      </c>
      <c r="P54">
        <v>1</v>
      </c>
      <c r="Q54">
        <v>0</v>
      </c>
      <c r="R54">
        <v>3</v>
      </c>
      <c r="S54">
        <v>0</v>
      </c>
      <c r="T54">
        <v>0</v>
      </c>
      <c r="U54">
        <v>0</v>
      </c>
      <c r="V54">
        <v>0</v>
      </c>
      <c r="W54">
        <v>0</v>
      </c>
      <c r="X54">
        <v>3</v>
      </c>
      <c r="Y54">
        <v>1</v>
      </c>
      <c r="Z54">
        <v>13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1</v>
      </c>
      <c r="AG54">
        <v>76</v>
      </c>
      <c r="AH54">
        <v>59.09</v>
      </c>
      <c r="AI54">
        <v>72.22</v>
      </c>
    </row>
    <row r="55" spans="2:35">
      <c r="C55" t="s">
        <v>126</v>
      </c>
      <c r="D55">
        <v>0</v>
      </c>
      <c r="E55">
        <v>29</v>
      </c>
      <c r="F55">
        <v>0</v>
      </c>
      <c r="G55">
        <v>1</v>
      </c>
      <c r="H55">
        <v>0</v>
      </c>
      <c r="I55">
        <v>0</v>
      </c>
      <c r="J55">
        <v>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20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3</v>
      </c>
      <c r="AG55">
        <v>72.41</v>
      </c>
      <c r="AH55">
        <v>76.92</v>
      </c>
      <c r="AI55">
        <v>100</v>
      </c>
    </row>
    <row r="56" spans="2:35">
      <c r="C56" t="s">
        <v>127</v>
      </c>
      <c r="D56">
        <v>0</v>
      </c>
      <c r="E56">
        <v>34</v>
      </c>
      <c r="F56">
        <v>0</v>
      </c>
      <c r="G56">
        <v>0</v>
      </c>
      <c r="H56">
        <v>0</v>
      </c>
      <c r="I56">
        <v>0</v>
      </c>
      <c r="J56">
        <v>2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1</v>
      </c>
      <c r="Y56">
        <v>2</v>
      </c>
      <c r="Z56">
        <v>22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5</v>
      </c>
      <c r="AG56">
        <v>76.47</v>
      </c>
      <c r="AH56">
        <v>75.86</v>
      </c>
      <c r="AI56">
        <v>88</v>
      </c>
    </row>
    <row r="57" spans="2:35">
      <c r="C57" t="s">
        <v>128</v>
      </c>
      <c r="D57">
        <v>0</v>
      </c>
      <c r="E57">
        <v>37</v>
      </c>
      <c r="F57">
        <v>0</v>
      </c>
      <c r="G57">
        <v>0</v>
      </c>
      <c r="H57">
        <v>0</v>
      </c>
      <c r="I57">
        <v>2</v>
      </c>
      <c r="J57">
        <v>7</v>
      </c>
      <c r="K57">
        <v>1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18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8</v>
      </c>
      <c r="AG57">
        <v>51.35</v>
      </c>
      <c r="AH57">
        <v>69.23</v>
      </c>
      <c r="AI57">
        <v>100</v>
      </c>
    </row>
    <row r="59" spans="2:35">
      <c r="C59" s="160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60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60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60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115</v>
      </c>
      <c r="F63" s="12">
        <v>1</v>
      </c>
      <c r="G63" s="12">
        <v>0</v>
      </c>
      <c r="H63" s="12">
        <v>0</v>
      </c>
      <c r="I63" s="12">
        <v>7</v>
      </c>
      <c r="J63" s="12">
        <v>2</v>
      </c>
      <c r="K63" s="12">
        <v>10</v>
      </c>
      <c r="L63" s="12">
        <v>0</v>
      </c>
      <c r="M63" s="12">
        <v>0</v>
      </c>
      <c r="N63" s="12">
        <v>3</v>
      </c>
      <c r="O63" s="12">
        <v>7</v>
      </c>
      <c r="P63" s="12">
        <v>10</v>
      </c>
      <c r="Q63" s="12">
        <v>0</v>
      </c>
      <c r="R63" s="12">
        <v>2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2</v>
      </c>
      <c r="Y63" s="12">
        <v>1</v>
      </c>
      <c r="Z63" s="12">
        <v>54</v>
      </c>
      <c r="AA63" s="12">
        <v>1</v>
      </c>
      <c r="AB63" s="12">
        <v>11</v>
      </c>
      <c r="AC63" s="12">
        <v>0</v>
      </c>
      <c r="AD63" s="12">
        <v>0</v>
      </c>
      <c r="AE63" s="12">
        <v>12</v>
      </c>
      <c r="AF63" s="12">
        <v>14</v>
      </c>
      <c r="AG63" s="12">
        <v>68.7</v>
      </c>
      <c r="AH63" s="12">
        <v>64.290000000000006</v>
      </c>
      <c r="AI63" s="12">
        <v>80.599999999999994</v>
      </c>
    </row>
    <row r="64" spans="2:35" ht="21.5" thickBot="1">
      <c r="C64" s="11" t="s">
        <v>38</v>
      </c>
      <c r="D64" s="12">
        <v>0</v>
      </c>
      <c r="E64" s="12">
        <v>196</v>
      </c>
      <c r="F64" s="12">
        <v>0</v>
      </c>
      <c r="G64" s="12">
        <v>1</v>
      </c>
      <c r="H64" s="12">
        <v>2</v>
      </c>
      <c r="I64" s="12">
        <v>3</v>
      </c>
      <c r="J64" s="12">
        <v>6</v>
      </c>
      <c r="K64" s="12">
        <v>8</v>
      </c>
      <c r="L64" s="12">
        <v>0</v>
      </c>
      <c r="M64" s="12">
        <v>2</v>
      </c>
      <c r="N64" s="12">
        <v>0</v>
      </c>
      <c r="O64" s="12">
        <v>1</v>
      </c>
      <c r="P64" s="12">
        <v>3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145</v>
      </c>
      <c r="AA64" s="12">
        <v>3</v>
      </c>
      <c r="AB64" s="12">
        <v>3</v>
      </c>
      <c r="AC64" s="12">
        <v>0</v>
      </c>
      <c r="AD64" s="12">
        <v>4</v>
      </c>
      <c r="AE64" s="12">
        <v>10</v>
      </c>
      <c r="AF64" s="12">
        <v>13</v>
      </c>
      <c r="AG64" s="14">
        <v>80.61</v>
      </c>
      <c r="AH64" s="14">
        <v>84.3</v>
      </c>
      <c r="AI64" s="14">
        <v>97.97</v>
      </c>
    </row>
    <row r="65" spans="3:35" ht="21.5" thickBot="1">
      <c r="C65" s="11" t="s">
        <v>42</v>
      </c>
      <c r="D65" s="12">
        <v>0</v>
      </c>
      <c r="E65" s="12">
        <v>138</v>
      </c>
      <c r="F65" s="12">
        <v>1</v>
      </c>
      <c r="G65" s="12">
        <v>0</v>
      </c>
      <c r="H65" s="12">
        <v>1</v>
      </c>
      <c r="I65" s="12">
        <v>2</v>
      </c>
      <c r="J65" s="12">
        <v>6</v>
      </c>
      <c r="K65" s="12">
        <v>1</v>
      </c>
      <c r="L65" s="12">
        <v>0</v>
      </c>
      <c r="M65" s="12">
        <v>1</v>
      </c>
      <c r="N65" s="12">
        <v>1</v>
      </c>
      <c r="O65" s="12">
        <v>0</v>
      </c>
      <c r="P65" s="12">
        <v>2</v>
      </c>
      <c r="Q65" s="12">
        <v>1</v>
      </c>
      <c r="R65" s="12">
        <v>1</v>
      </c>
      <c r="S65" s="12">
        <v>0</v>
      </c>
      <c r="T65" s="12">
        <v>0</v>
      </c>
      <c r="U65" s="12">
        <v>1</v>
      </c>
      <c r="V65" s="12">
        <v>0</v>
      </c>
      <c r="W65" s="12">
        <v>0</v>
      </c>
      <c r="X65" s="12">
        <v>3</v>
      </c>
      <c r="Y65" s="12">
        <v>3</v>
      </c>
      <c r="Z65" s="12">
        <v>100</v>
      </c>
      <c r="AA65" s="12">
        <v>3</v>
      </c>
      <c r="AB65" s="12">
        <v>3</v>
      </c>
      <c r="AC65" s="12">
        <v>0</v>
      </c>
      <c r="AD65" s="12">
        <v>3</v>
      </c>
      <c r="AE65" s="12">
        <v>9</v>
      </c>
      <c r="AF65" s="12">
        <v>8</v>
      </c>
      <c r="AG65" s="14">
        <v>84.78</v>
      </c>
      <c r="AH65" s="14">
        <v>78.739999999999995</v>
      </c>
      <c r="AI65" s="14">
        <v>92.59</v>
      </c>
    </row>
    <row r="66" spans="3:35" ht="21.5" thickBot="1">
      <c r="C66" s="11" t="s">
        <v>45</v>
      </c>
      <c r="D66" s="12">
        <v>0</v>
      </c>
      <c r="E66" s="12">
        <v>180</v>
      </c>
      <c r="F66" s="12">
        <v>1</v>
      </c>
      <c r="G66" s="12">
        <v>0</v>
      </c>
      <c r="H66" s="12">
        <v>3</v>
      </c>
      <c r="I66" s="12">
        <v>4</v>
      </c>
      <c r="J66" s="12">
        <v>4</v>
      </c>
      <c r="K66" s="12">
        <v>5</v>
      </c>
      <c r="L66" s="12">
        <v>0</v>
      </c>
      <c r="M66" s="12">
        <v>7</v>
      </c>
      <c r="N66" s="12">
        <v>6</v>
      </c>
      <c r="O66" s="12">
        <v>8</v>
      </c>
      <c r="P66" s="12">
        <v>21</v>
      </c>
      <c r="Q66" s="12">
        <v>1</v>
      </c>
      <c r="R66" s="12">
        <v>0</v>
      </c>
      <c r="S66" s="12">
        <v>0</v>
      </c>
      <c r="T66" s="12">
        <v>1</v>
      </c>
      <c r="U66" s="12">
        <v>1</v>
      </c>
      <c r="V66" s="12">
        <v>0</v>
      </c>
      <c r="W66" s="12">
        <v>0</v>
      </c>
      <c r="X66" s="12">
        <v>3</v>
      </c>
      <c r="Y66" s="12">
        <v>6</v>
      </c>
      <c r="Z66" s="12">
        <v>100</v>
      </c>
      <c r="AA66" s="12">
        <v>1</v>
      </c>
      <c r="AB66" s="12">
        <v>3</v>
      </c>
      <c r="AC66" s="12">
        <v>0</v>
      </c>
      <c r="AD66" s="12">
        <v>0</v>
      </c>
      <c r="AE66" s="12">
        <v>4</v>
      </c>
      <c r="AF66" s="12">
        <v>28</v>
      </c>
      <c r="AG66" s="14">
        <v>74.44</v>
      </c>
      <c r="AH66" s="14">
        <v>69.930000000000007</v>
      </c>
      <c r="AI66" s="14">
        <v>76.92</v>
      </c>
    </row>
    <row r="67" spans="3:35" ht="21.5" thickBot="1">
      <c r="C67" s="11" t="s">
        <v>49</v>
      </c>
      <c r="D67" s="12">
        <v>0</v>
      </c>
      <c r="E67" s="12">
        <v>140</v>
      </c>
      <c r="F67" s="12">
        <v>0</v>
      </c>
      <c r="G67" s="12">
        <v>1</v>
      </c>
      <c r="H67" s="12">
        <v>3</v>
      </c>
      <c r="I67" s="12">
        <v>5</v>
      </c>
      <c r="J67" s="12">
        <v>4</v>
      </c>
      <c r="K67" s="12">
        <v>2</v>
      </c>
      <c r="L67" s="12">
        <v>0</v>
      </c>
      <c r="M67" s="12">
        <v>3</v>
      </c>
      <c r="N67" s="12">
        <v>1</v>
      </c>
      <c r="O67" s="12">
        <v>1</v>
      </c>
      <c r="P67" s="12">
        <v>5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2</v>
      </c>
      <c r="Z67" s="12">
        <v>87</v>
      </c>
      <c r="AA67" s="12">
        <v>3</v>
      </c>
      <c r="AB67" s="12">
        <v>2</v>
      </c>
      <c r="AC67" s="12">
        <v>0</v>
      </c>
      <c r="AD67" s="12">
        <v>2</v>
      </c>
      <c r="AE67" s="12">
        <v>7</v>
      </c>
      <c r="AF67" s="12">
        <v>20</v>
      </c>
      <c r="AG67" s="14">
        <v>72.14</v>
      </c>
      <c r="AH67" s="14">
        <v>76.989999999999995</v>
      </c>
      <c r="AI67" s="14">
        <v>92.55</v>
      </c>
    </row>
    <row r="68" spans="3:35" ht="21.5" thickBot="1">
      <c r="C68" s="11" t="s">
        <v>51</v>
      </c>
      <c r="D68" s="12">
        <v>0</v>
      </c>
      <c r="E68" s="12">
        <v>108</v>
      </c>
      <c r="F68" s="12">
        <v>1</v>
      </c>
      <c r="G68" s="12">
        <v>2</v>
      </c>
      <c r="H68" s="12">
        <v>0</v>
      </c>
      <c r="I68" s="12">
        <v>3</v>
      </c>
      <c r="J68" s="12">
        <v>1</v>
      </c>
      <c r="K68" s="12">
        <v>1</v>
      </c>
      <c r="L68" s="12">
        <v>0</v>
      </c>
      <c r="M68" s="12">
        <v>5</v>
      </c>
      <c r="N68" s="12">
        <v>6</v>
      </c>
      <c r="O68" s="12">
        <v>0</v>
      </c>
      <c r="P68" s="12">
        <v>11</v>
      </c>
      <c r="Q68" s="12">
        <v>2</v>
      </c>
      <c r="R68" s="12">
        <v>1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3</v>
      </c>
      <c r="Y68" s="12">
        <v>2</v>
      </c>
      <c r="Z68" s="12">
        <v>69</v>
      </c>
      <c r="AA68" s="12">
        <v>7</v>
      </c>
      <c r="AB68" s="12">
        <v>3</v>
      </c>
      <c r="AC68" s="12">
        <v>0</v>
      </c>
      <c r="AD68" s="12">
        <v>1</v>
      </c>
      <c r="AE68" s="12">
        <v>11</v>
      </c>
      <c r="AF68" s="12">
        <v>4</v>
      </c>
      <c r="AG68" s="14">
        <v>88.89</v>
      </c>
      <c r="AH68" s="14">
        <v>69</v>
      </c>
      <c r="AI68" s="14">
        <v>81.180000000000007</v>
      </c>
    </row>
    <row r="69" spans="3:35" ht="21.5" thickBot="1">
      <c r="C69" s="11" t="s">
        <v>55</v>
      </c>
      <c r="D69" s="12">
        <v>0</v>
      </c>
      <c r="E69" s="12">
        <v>235</v>
      </c>
      <c r="F69" s="12">
        <v>0</v>
      </c>
      <c r="G69" s="12">
        <v>3</v>
      </c>
      <c r="H69" s="12">
        <v>0</v>
      </c>
      <c r="I69" s="12">
        <v>6</v>
      </c>
      <c r="J69" s="12">
        <v>25</v>
      </c>
      <c r="K69" s="12">
        <v>2</v>
      </c>
      <c r="L69" s="12">
        <v>1</v>
      </c>
      <c r="M69" s="12">
        <v>6</v>
      </c>
      <c r="N69" s="12">
        <v>0</v>
      </c>
      <c r="O69" s="12">
        <v>0</v>
      </c>
      <c r="P69" s="12">
        <v>6</v>
      </c>
      <c r="Q69" s="12">
        <v>4</v>
      </c>
      <c r="R69" s="12">
        <v>3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7</v>
      </c>
      <c r="Y69" s="12">
        <v>4</v>
      </c>
      <c r="Z69" s="12">
        <v>133</v>
      </c>
      <c r="AA69" s="12">
        <v>1</v>
      </c>
      <c r="AB69" s="12">
        <v>1</v>
      </c>
      <c r="AC69" s="12">
        <v>0</v>
      </c>
      <c r="AD69" s="12">
        <v>2</v>
      </c>
      <c r="AE69" s="12">
        <v>4</v>
      </c>
      <c r="AF69" s="12">
        <v>39</v>
      </c>
      <c r="AG69" s="14">
        <v>65.53</v>
      </c>
      <c r="AH69" s="14">
        <v>70.739999999999995</v>
      </c>
      <c r="AI69" s="14">
        <v>88.67</v>
      </c>
    </row>
    <row r="70" spans="3:35" ht="21.5" thickBot="1">
      <c r="C70" s="11" t="s">
        <v>59</v>
      </c>
      <c r="D70" s="12">
        <v>0</v>
      </c>
      <c r="E70" s="12">
        <v>185</v>
      </c>
      <c r="F70" s="12">
        <v>1</v>
      </c>
      <c r="G70" s="12">
        <v>0</v>
      </c>
      <c r="H70" s="12">
        <v>0</v>
      </c>
      <c r="I70" s="12">
        <v>6</v>
      </c>
      <c r="J70" s="12">
        <v>4</v>
      </c>
      <c r="K70" s="12">
        <v>1</v>
      </c>
      <c r="L70" s="12">
        <v>0</v>
      </c>
      <c r="M70" s="12">
        <v>2</v>
      </c>
      <c r="N70" s="12">
        <v>2</v>
      </c>
      <c r="O70" s="12">
        <v>1</v>
      </c>
      <c r="P70" s="12">
        <v>5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0</v>
      </c>
      <c r="Y70" s="12">
        <v>4</v>
      </c>
      <c r="Z70" s="12">
        <v>111</v>
      </c>
      <c r="AA70" s="12">
        <v>3</v>
      </c>
      <c r="AB70" s="12">
        <v>5</v>
      </c>
      <c r="AC70" s="12">
        <v>0</v>
      </c>
      <c r="AD70" s="12">
        <v>6</v>
      </c>
      <c r="AE70" s="12">
        <v>14</v>
      </c>
      <c r="AF70" s="12">
        <v>28</v>
      </c>
      <c r="AG70" s="14">
        <v>72.430000000000007</v>
      </c>
      <c r="AH70" s="14">
        <v>74</v>
      </c>
      <c r="AI70" s="14">
        <v>92.5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11" sqref="G11:G18"/>
    </sheetView>
  </sheetViews>
  <sheetFormatPr defaultColWidth="9" defaultRowHeight="14.5"/>
  <cols>
    <col min="1" max="1" width="21.54296875" bestFit="1" customWidth="1"/>
    <col min="2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2509</v>
      </c>
      <c r="D4" t="s">
        <v>528</v>
      </c>
      <c r="E4" t="s">
        <v>154</v>
      </c>
    </row>
    <row r="5" spans="1:7">
      <c r="A5" s="7" t="s">
        <v>34</v>
      </c>
      <c r="B5" s="194">
        <v>51</v>
      </c>
      <c r="C5" s="194">
        <v>5</v>
      </c>
      <c r="D5" s="194">
        <v>59</v>
      </c>
      <c r="E5" s="194">
        <v>115</v>
      </c>
      <c r="G5" s="8">
        <f t="shared" ref="G5:G58" si="0">B5/(B5+C5)</f>
        <v>0.9107142857142857</v>
      </c>
    </row>
    <row r="6" spans="1:7">
      <c r="A6" s="7" t="s">
        <v>38</v>
      </c>
      <c r="B6" s="194">
        <v>145</v>
      </c>
      <c r="C6" s="194">
        <v>2</v>
      </c>
      <c r="D6" s="194">
        <v>49</v>
      </c>
      <c r="E6" s="194">
        <v>196</v>
      </c>
      <c r="G6" s="8">
        <f t="shared" si="0"/>
        <v>0.98639455782312924</v>
      </c>
    </row>
    <row r="7" spans="1:7">
      <c r="A7" s="7" t="s">
        <v>42</v>
      </c>
      <c r="B7" s="194">
        <v>102</v>
      </c>
      <c r="C7" s="194"/>
      <c r="D7" s="194">
        <v>36</v>
      </c>
      <c r="E7" s="194">
        <v>138</v>
      </c>
      <c r="G7" s="8">
        <f t="shared" si="0"/>
        <v>1</v>
      </c>
    </row>
    <row r="8" spans="1:7">
      <c r="A8" s="7" t="s">
        <v>45</v>
      </c>
      <c r="B8" s="194">
        <v>77</v>
      </c>
      <c r="C8" s="194">
        <v>24</v>
      </c>
      <c r="D8" s="194">
        <v>79</v>
      </c>
      <c r="E8" s="194">
        <v>180</v>
      </c>
      <c r="G8" s="8">
        <f t="shared" si="0"/>
        <v>0.76237623762376239</v>
      </c>
    </row>
    <row r="9" spans="1:7">
      <c r="A9" s="7" t="s">
        <v>55</v>
      </c>
      <c r="B9" s="194">
        <v>132</v>
      </c>
      <c r="C9" s="194">
        <v>2</v>
      </c>
      <c r="D9" s="194">
        <v>101</v>
      </c>
      <c r="E9" s="194">
        <v>235</v>
      </c>
      <c r="G9" s="8">
        <f t="shared" si="0"/>
        <v>0.9850746268656716</v>
      </c>
    </row>
    <row r="10" spans="1:7">
      <c r="A10" s="7" t="s">
        <v>154</v>
      </c>
      <c r="B10" s="194">
        <v>507</v>
      </c>
      <c r="C10" s="194">
        <v>33</v>
      </c>
      <c r="D10" s="194">
        <v>324</v>
      </c>
      <c r="E10" s="194">
        <v>864</v>
      </c>
      <c r="G10" s="8">
        <f t="shared" si="0"/>
        <v>0.93888888888888888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2509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51</v>
      </c>
      <c r="C19" s="194">
        <v>5</v>
      </c>
      <c r="D19" s="194">
        <v>59</v>
      </c>
      <c r="E19" s="194">
        <v>115</v>
      </c>
      <c r="G19" s="8">
        <f t="shared" si="0"/>
        <v>0.9107142857142857</v>
      </c>
    </row>
    <row r="20" spans="1:7">
      <c r="A20" s="9" t="s">
        <v>81</v>
      </c>
      <c r="B20" s="194">
        <v>4</v>
      </c>
      <c r="C20" s="194">
        <v>1</v>
      </c>
      <c r="D20" s="194">
        <v>9</v>
      </c>
      <c r="E20" s="194">
        <v>14</v>
      </c>
      <c r="G20" s="8">
        <f t="shared" si="0"/>
        <v>0.8</v>
      </c>
    </row>
    <row r="21" spans="1:7">
      <c r="A21" s="9" t="s">
        <v>79</v>
      </c>
      <c r="B21" s="194">
        <v>6</v>
      </c>
      <c r="C21" s="194">
        <v>3</v>
      </c>
      <c r="D21" s="194">
        <v>3</v>
      </c>
      <c r="E21" s="194">
        <v>12</v>
      </c>
      <c r="G21" s="8">
        <f t="shared" si="0"/>
        <v>0.66666666666666663</v>
      </c>
    </row>
    <row r="22" spans="1:7">
      <c r="A22" s="9" t="s">
        <v>86</v>
      </c>
      <c r="B22" s="194">
        <v>9</v>
      </c>
      <c r="C22" s="194"/>
      <c r="D22" s="194">
        <v>7</v>
      </c>
      <c r="E22" s="194">
        <v>16</v>
      </c>
      <c r="G22" s="8">
        <f t="shared" si="0"/>
        <v>1</v>
      </c>
    </row>
    <row r="23" spans="1:7">
      <c r="A23" s="9" t="s">
        <v>82</v>
      </c>
      <c r="B23" s="194">
        <v>4</v>
      </c>
      <c r="C23" s="194"/>
      <c r="D23" s="194">
        <v>4</v>
      </c>
      <c r="E23" s="194">
        <v>8</v>
      </c>
      <c r="G23" s="8">
        <f t="shared" si="0"/>
        <v>1</v>
      </c>
    </row>
    <row r="24" spans="1:7">
      <c r="A24" s="9" t="s">
        <v>84</v>
      </c>
      <c r="B24" s="194">
        <v>5</v>
      </c>
      <c r="C24" s="194"/>
      <c r="D24" s="194">
        <v>2</v>
      </c>
      <c r="E24" s="194">
        <v>7</v>
      </c>
      <c r="G24" s="8">
        <f t="shared" si="0"/>
        <v>1</v>
      </c>
    </row>
    <row r="25" spans="1:7">
      <c r="A25" s="9" t="s">
        <v>83</v>
      </c>
      <c r="B25" s="194">
        <v>9</v>
      </c>
      <c r="C25" s="194"/>
      <c r="D25" s="194">
        <v>3</v>
      </c>
      <c r="E25" s="194">
        <v>12</v>
      </c>
      <c r="G25" s="8">
        <f t="shared" si="0"/>
        <v>1</v>
      </c>
    </row>
    <row r="26" spans="1:7">
      <c r="A26" s="9" t="s">
        <v>85</v>
      </c>
      <c r="B26" s="194">
        <v>13</v>
      </c>
      <c r="C26" s="194">
        <v>1</v>
      </c>
      <c r="D26" s="194">
        <v>31</v>
      </c>
      <c r="E26" s="194">
        <v>45</v>
      </c>
      <c r="G26" s="8">
        <f t="shared" si="0"/>
        <v>0.9285714285714286</v>
      </c>
    </row>
    <row r="27" spans="1:7">
      <c r="A27" s="9" t="s">
        <v>80</v>
      </c>
      <c r="B27" s="194">
        <v>1</v>
      </c>
      <c r="C27" s="194"/>
      <c r="D27" s="194"/>
      <c r="E27" s="194">
        <v>1</v>
      </c>
      <c r="G27" s="8">
        <f t="shared" si="0"/>
        <v>1</v>
      </c>
    </row>
    <row r="28" spans="1:7">
      <c r="A28" s="7" t="s">
        <v>38</v>
      </c>
      <c r="B28" s="194">
        <v>145</v>
      </c>
      <c r="C28" s="194">
        <v>2</v>
      </c>
      <c r="D28" s="194">
        <v>49</v>
      </c>
      <c r="E28" s="194">
        <v>196</v>
      </c>
      <c r="G28" s="8">
        <f t="shared" si="0"/>
        <v>0.98639455782312924</v>
      </c>
    </row>
    <row r="29" spans="1:7">
      <c r="A29" s="9" t="s">
        <v>93</v>
      </c>
      <c r="B29" s="194">
        <v>8</v>
      </c>
      <c r="C29" s="194"/>
      <c r="D29" s="194">
        <v>8</v>
      </c>
      <c r="E29" s="194">
        <v>16</v>
      </c>
      <c r="G29" s="8">
        <f t="shared" si="0"/>
        <v>1</v>
      </c>
    </row>
    <row r="30" spans="1:7">
      <c r="A30" s="9" t="s">
        <v>87</v>
      </c>
      <c r="B30" s="194">
        <v>14</v>
      </c>
      <c r="C30" s="194"/>
      <c r="D30" s="194">
        <v>10</v>
      </c>
      <c r="E30" s="194">
        <v>24</v>
      </c>
      <c r="G30" s="8">
        <f t="shared" si="0"/>
        <v>1</v>
      </c>
    </row>
    <row r="31" spans="1:7">
      <c r="A31" s="9" t="s">
        <v>89</v>
      </c>
      <c r="B31" s="194">
        <v>23</v>
      </c>
      <c r="C31" s="194"/>
      <c r="D31" s="194">
        <v>11</v>
      </c>
      <c r="E31" s="194">
        <v>34</v>
      </c>
      <c r="G31" s="8">
        <f t="shared" si="0"/>
        <v>1</v>
      </c>
    </row>
    <row r="32" spans="1:7">
      <c r="A32" s="9" t="s">
        <v>90</v>
      </c>
      <c r="B32" s="194">
        <v>23</v>
      </c>
      <c r="C32" s="194">
        <v>1</v>
      </c>
      <c r="D32" s="194">
        <v>3</v>
      </c>
      <c r="E32" s="194">
        <v>27</v>
      </c>
      <c r="G32" s="8">
        <f t="shared" si="0"/>
        <v>0.95833333333333337</v>
      </c>
    </row>
    <row r="33" spans="1:7">
      <c r="A33" s="9" t="s">
        <v>92</v>
      </c>
      <c r="B33" s="194">
        <v>12</v>
      </c>
      <c r="C33" s="194"/>
      <c r="D33" s="194">
        <v>2</v>
      </c>
      <c r="E33" s="194">
        <v>14</v>
      </c>
      <c r="G33" s="8">
        <f t="shared" si="0"/>
        <v>1</v>
      </c>
    </row>
    <row r="34" spans="1:7">
      <c r="A34" s="9" t="s">
        <v>88</v>
      </c>
      <c r="B34" s="194">
        <v>18</v>
      </c>
      <c r="C34" s="194"/>
      <c r="D34" s="194">
        <v>5</v>
      </c>
      <c r="E34" s="194">
        <v>23</v>
      </c>
      <c r="G34" s="8">
        <f t="shared" si="0"/>
        <v>1</v>
      </c>
    </row>
    <row r="35" spans="1:7">
      <c r="A35" s="9" t="s">
        <v>95</v>
      </c>
      <c r="B35" s="194">
        <v>19</v>
      </c>
      <c r="C35" s="194">
        <v>1</v>
      </c>
      <c r="D35" s="194">
        <v>6</v>
      </c>
      <c r="E35" s="194">
        <v>26</v>
      </c>
      <c r="G35" s="8">
        <f t="shared" si="0"/>
        <v>0.95</v>
      </c>
    </row>
    <row r="36" spans="1:7">
      <c r="A36" s="9" t="s">
        <v>247</v>
      </c>
      <c r="B36" s="194">
        <v>28</v>
      </c>
      <c r="C36" s="194"/>
      <c r="D36" s="194">
        <v>4</v>
      </c>
      <c r="E36" s="194">
        <v>32</v>
      </c>
      <c r="G36" s="8">
        <f t="shared" si="0"/>
        <v>1</v>
      </c>
    </row>
    <row r="37" spans="1:7">
      <c r="A37" s="7" t="s">
        <v>42</v>
      </c>
      <c r="B37" s="194">
        <v>102</v>
      </c>
      <c r="C37" s="194"/>
      <c r="D37" s="194">
        <v>36</v>
      </c>
      <c r="E37" s="194">
        <v>138</v>
      </c>
      <c r="G37" s="8">
        <f t="shared" si="0"/>
        <v>1</v>
      </c>
    </row>
    <row r="38" spans="1:7">
      <c r="A38" s="9" t="s">
        <v>107</v>
      </c>
      <c r="B38" s="194">
        <v>9</v>
      </c>
      <c r="C38" s="194"/>
      <c r="D38" s="194">
        <v>5</v>
      </c>
      <c r="E38" s="194">
        <v>14</v>
      </c>
      <c r="G38" s="8">
        <f t="shared" si="0"/>
        <v>1</v>
      </c>
    </row>
    <row r="39" spans="1:7">
      <c r="A39" s="9" t="s">
        <v>106</v>
      </c>
      <c r="B39" s="194">
        <v>15</v>
      </c>
      <c r="C39" s="194"/>
      <c r="D39" s="194">
        <v>8</v>
      </c>
      <c r="E39" s="194">
        <v>23</v>
      </c>
      <c r="G39" s="8">
        <f t="shared" si="0"/>
        <v>1</v>
      </c>
    </row>
    <row r="40" spans="1:7">
      <c r="A40" s="9" t="s">
        <v>102</v>
      </c>
      <c r="B40" s="194">
        <v>16</v>
      </c>
      <c r="C40" s="194"/>
      <c r="D40" s="194">
        <v>2</v>
      </c>
      <c r="E40" s="194">
        <v>18</v>
      </c>
      <c r="G40" s="8">
        <f t="shared" si="0"/>
        <v>1</v>
      </c>
    </row>
    <row r="41" spans="1:7">
      <c r="A41" s="9" t="s">
        <v>105</v>
      </c>
      <c r="B41" s="194">
        <v>30</v>
      </c>
      <c r="C41" s="194"/>
      <c r="D41" s="194">
        <v>10</v>
      </c>
      <c r="E41" s="194">
        <v>40</v>
      </c>
      <c r="G41" s="8">
        <f t="shared" si="0"/>
        <v>1</v>
      </c>
    </row>
    <row r="42" spans="1:7">
      <c r="A42" s="9" t="s">
        <v>99</v>
      </c>
      <c r="B42" s="194">
        <v>12</v>
      </c>
      <c r="C42" s="194"/>
      <c r="D42" s="194">
        <v>4</v>
      </c>
      <c r="E42" s="194">
        <v>16</v>
      </c>
      <c r="G42" s="8">
        <f t="shared" si="0"/>
        <v>1</v>
      </c>
    </row>
    <row r="43" spans="1:7">
      <c r="A43" s="9" t="s">
        <v>232</v>
      </c>
      <c r="B43" s="194">
        <v>20</v>
      </c>
      <c r="C43" s="194"/>
      <c r="D43" s="194">
        <v>7</v>
      </c>
      <c r="E43" s="194">
        <v>27</v>
      </c>
      <c r="G43" s="8">
        <f t="shared" si="0"/>
        <v>1</v>
      </c>
    </row>
    <row r="44" spans="1:7">
      <c r="A44" s="7" t="s">
        <v>45</v>
      </c>
      <c r="B44" s="194">
        <v>77</v>
      </c>
      <c r="C44" s="194">
        <v>24</v>
      </c>
      <c r="D44" s="194">
        <v>79</v>
      </c>
      <c r="E44" s="194">
        <v>180</v>
      </c>
      <c r="G44" s="8">
        <f t="shared" si="0"/>
        <v>0.76237623762376239</v>
      </c>
    </row>
    <row r="45" spans="1:7">
      <c r="A45" s="9" t="s">
        <v>118</v>
      </c>
      <c r="B45" s="194">
        <v>16</v>
      </c>
      <c r="C45" s="194">
        <v>2</v>
      </c>
      <c r="D45" s="194">
        <v>14</v>
      </c>
      <c r="E45" s="194">
        <v>32</v>
      </c>
      <c r="G45" s="8">
        <f t="shared" si="0"/>
        <v>0.88888888888888884</v>
      </c>
    </row>
    <row r="46" spans="1:7">
      <c r="A46" s="9" t="s">
        <v>110</v>
      </c>
      <c r="B46" s="194">
        <v>4</v>
      </c>
      <c r="C46" s="194">
        <v>4</v>
      </c>
      <c r="D46" s="194">
        <v>9</v>
      </c>
      <c r="E46" s="194">
        <v>17</v>
      </c>
      <c r="G46" s="8">
        <f t="shared" si="0"/>
        <v>0.5</v>
      </c>
    </row>
    <row r="47" spans="1:7">
      <c r="A47" s="9" t="s">
        <v>111</v>
      </c>
      <c r="B47" s="194">
        <v>9</v>
      </c>
      <c r="C47" s="194">
        <v>2</v>
      </c>
      <c r="D47" s="194">
        <v>3</v>
      </c>
      <c r="E47" s="194">
        <v>14</v>
      </c>
      <c r="G47" s="8">
        <f t="shared" si="0"/>
        <v>0.81818181818181823</v>
      </c>
    </row>
    <row r="48" spans="1:7">
      <c r="A48" s="9" t="s">
        <v>109</v>
      </c>
      <c r="B48" s="194">
        <v>1</v>
      </c>
      <c r="C48" s="194"/>
      <c r="D48" s="194"/>
      <c r="E48" s="194">
        <v>1</v>
      </c>
      <c r="G48" s="8">
        <f t="shared" si="0"/>
        <v>1</v>
      </c>
    </row>
    <row r="49" spans="1:7">
      <c r="A49" s="9" t="s">
        <v>113</v>
      </c>
      <c r="B49" s="194">
        <v>2</v>
      </c>
      <c r="C49" s="194">
        <v>7</v>
      </c>
      <c r="D49" s="194">
        <v>12</v>
      </c>
      <c r="E49" s="194">
        <v>21</v>
      </c>
      <c r="G49" s="8">
        <f t="shared" si="0"/>
        <v>0.22222222222222221</v>
      </c>
    </row>
    <row r="50" spans="1:7">
      <c r="A50" s="9" t="s">
        <v>117</v>
      </c>
      <c r="B50" s="194">
        <v>1</v>
      </c>
      <c r="C50" s="194">
        <v>3</v>
      </c>
      <c r="D50" s="194">
        <v>3</v>
      </c>
      <c r="E50" s="194">
        <v>7</v>
      </c>
      <c r="G50" s="8">
        <f t="shared" si="0"/>
        <v>0.25</v>
      </c>
    </row>
    <row r="51" spans="1:7">
      <c r="A51" s="9" t="s">
        <v>120</v>
      </c>
      <c r="B51" s="194">
        <v>3</v>
      </c>
      <c r="C51" s="194"/>
      <c r="D51" s="194">
        <v>4</v>
      </c>
      <c r="E51" s="194">
        <v>7</v>
      </c>
      <c r="G51" s="8">
        <f t="shared" si="0"/>
        <v>1</v>
      </c>
    </row>
    <row r="52" spans="1:7">
      <c r="A52" s="9" t="s">
        <v>114</v>
      </c>
      <c r="B52" s="194">
        <v>4</v>
      </c>
      <c r="C52" s="194">
        <v>1</v>
      </c>
      <c r="D52" s="194">
        <v>3</v>
      </c>
      <c r="E52" s="194">
        <v>8</v>
      </c>
      <c r="G52" s="8">
        <f t="shared" si="0"/>
        <v>0.8</v>
      </c>
    </row>
    <row r="53" spans="1:7">
      <c r="A53" s="9" t="s">
        <v>755</v>
      </c>
      <c r="B53" s="194">
        <v>29</v>
      </c>
      <c r="C53" s="194">
        <v>1</v>
      </c>
      <c r="D53" s="194">
        <v>22</v>
      </c>
      <c r="E53" s="194">
        <v>52</v>
      </c>
      <c r="G53" s="8">
        <f t="shared" si="0"/>
        <v>0.96666666666666667</v>
      </c>
    </row>
    <row r="54" spans="1:7">
      <c r="A54" s="9" t="s">
        <v>210</v>
      </c>
      <c r="B54" s="194">
        <v>8</v>
      </c>
      <c r="C54" s="194">
        <v>4</v>
      </c>
      <c r="D54" s="194">
        <v>9</v>
      </c>
      <c r="E54" s="194">
        <v>21</v>
      </c>
      <c r="G54" s="8">
        <f t="shared" si="0"/>
        <v>0.66666666666666663</v>
      </c>
    </row>
    <row r="55" spans="1:7">
      <c r="A55" s="7" t="s">
        <v>55</v>
      </c>
      <c r="B55" s="194">
        <v>132</v>
      </c>
      <c r="C55" s="194">
        <v>2</v>
      </c>
      <c r="D55" s="194">
        <v>101</v>
      </c>
      <c r="E55" s="194">
        <v>235</v>
      </c>
      <c r="G55" s="8">
        <f t="shared" si="0"/>
        <v>0.9850746268656716</v>
      </c>
    </row>
    <row r="56" spans="1:7">
      <c r="A56" s="9" t="s">
        <v>122</v>
      </c>
      <c r="B56" s="194">
        <v>34</v>
      </c>
      <c r="C56" s="194"/>
      <c r="D56" s="194">
        <v>31</v>
      </c>
      <c r="E56" s="194">
        <v>65</v>
      </c>
      <c r="G56" s="8">
        <f t="shared" si="0"/>
        <v>1</v>
      </c>
    </row>
    <row r="57" spans="1:7">
      <c r="A57" s="9" t="s">
        <v>227</v>
      </c>
      <c r="B57" s="194">
        <v>33</v>
      </c>
      <c r="C57" s="194"/>
      <c r="D57" s="194">
        <v>19</v>
      </c>
      <c r="E57" s="194">
        <v>52</v>
      </c>
      <c r="G57" s="8">
        <f t="shared" si="0"/>
        <v>1</v>
      </c>
    </row>
    <row r="58" spans="1:7">
      <c r="A58" s="9" t="s">
        <v>640</v>
      </c>
      <c r="B58" s="194">
        <v>35</v>
      </c>
      <c r="C58" s="194">
        <v>2</v>
      </c>
      <c r="D58" s="194">
        <v>25</v>
      </c>
      <c r="E58" s="194">
        <v>62</v>
      </c>
      <c r="G58" s="8">
        <f t="shared" si="0"/>
        <v>0.94594594594594594</v>
      </c>
    </row>
    <row r="59" spans="1:7">
      <c r="A59" s="9" t="s">
        <v>637</v>
      </c>
      <c r="B59" s="194">
        <v>30</v>
      </c>
      <c r="C59" s="194"/>
      <c r="D59" s="194">
        <v>26</v>
      </c>
      <c r="E59" s="194">
        <v>56</v>
      </c>
      <c r="G59" s="8">
        <f t="shared" ref="G59" si="1">B59/(B59+C59)</f>
        <v>1</v>
      </c>
    </row>
    <row r="60" spans="1:7">
      <c r="A60" s="7" t="s">
        <v>154</v>
      </c>
      <c r="B60" s="194">
        <v>507</v>
      </c>
      <c r="C60" s="194">
        <v>33</v>
      </c>
      <c r="D60" s="194">
        <v>324</v>
      </c>
      <c r="E60" s="194">
        <v>864</v>
      </c>
      <c r="G60" s="8">
        <f t="shared" ref="G60:G78" si="2">B60/(B60+C60)</f>
        <v>0.93888888888888888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Q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3111</v>
      </c>
      <c r="BD1" s="193" t="s">
        <v>3112</v>
      </c>
      <c r="BE1" s="193" t="s">
        <v>3113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1002621447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M2" t="s">
        <v>76</v>
      </c>
      <c r="N2" t="s">
        <v>215</v>
      </c>
      <c r="O2" s="57">
        <v>46299.631712962961</v>
      </c>
      <c r="P2" s="57">
        <v>46300.354814814818</v>
      </c>
      <c r="Q2">
        <v>69403029</v>
      </c>
      <c r="S2">
        <v>172602204310</v>
      </c>
      <c r="T2" t="s">
        <v>1402</v>
      </c>
      <c r="U2" t="s">
        <v>1408</v>
      </c>
      <c r="V2" t="s">
        <v>1409</v>
      </c>
      <c r="Z2">
        <v>116.07343735021701</v>
      </c>
      <c r="AA2">
        <v>-8.7254262319400802</v>
      </c>
      <c r="AB2" t="s">
        <v>1405</v>
      </c>
      <c r="AC2" t="s">
        <v>229</v>
      </c>
      <c r="AL2" t="s">
        <v>217</v>
      </c>
      <c r="AM2" t="s">
        <v>1410</v>
      </c>
      <c r="AN2" t="s">
        <v>6</v>
      </c>
      <c r="AO2" s="57">
        <v>46122.642152777778</v>
      </c>
      <c r="AR2" t="s">
        <v>218</v>
      </c>
      <c r="AS2" t="s">
        <v>812</v>
      </c>
      <c r="AT2" t="s">
        <v>230</v>
      </c>
      <c r="AU2">
        <v>20261005</v>
      </c>
      <c r="AV2" t="s">
        <v>221</v>
      </c>
      <c r="AW2" t="s">
        <v>541</v>
      </c>
      <c r="AX2" t="s">
        <v>222</v>
      </c>
      <c r="BA2" s="57">
        <v>46299.291666666664</v>
      </c>
      <c r="BB2" t="s">
        <v>1410</v>
      </c>
      <c r="BC2">
        <v>2026</v>
      </c>
      <c r="BD2">
        <v>10</v>
      </c>
      <c r="BE2">
        <v>5</v>
      </c>
      <c r="BF2" s="6">
        <f t="shared" ref="BF2:BF65" si="0">DATE(BC2,BD2,BE2)</f>
        <v>46300</v>
      </c>
      <c r="BG2">
        <f t="shared" ref="BG2:BG65" si="1">BF2-BA2</f>
        <v>0.70833333333575865</v>
      </c>
      <c r="BH2" t="str">
        <f t="shared" ref="BH2:BH65" si="2">IF(BG2=1,"COMPLY",IF(BG2&lt;1,"COMPLY","NOT COMPLY"))</f>
        <v>COMPLY</v>
      </c>
      <c r="BI2" t="str">
        <f>VLOOKUP(H2,Sheet2!$A$1:$B$270,2,FALSE)</f>
        <v>SELONG</v>
      </c>
    </row>
    <row r="3" spans="1:61">
      <c r="A3">
        <v>2</v>
      </c>
      <c r="B3">
        <v>1002621340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46299.493310185186</v>
      </c>
      <c r="P3" s="57">
        <v>46300.350960648146</v>
      </c>
      <c r="Q3">
        <v>69399532</v>
      </c>
      <c r="S3">
        <v>172602204309</v>
      </c>
      <c r="T3" t="s">
        <v>1411</v>
      </c>
      <c r="U3" t="s">
        <v>1412</v>
      </c>
      <c r="V3" t="s">
        <v>1413</v>
      </c>
      <c r="Z3">
        <v>116.013121763043</v>
      </c>
      <c r="AA3">
        <v>-8.7516921329937798</v>
      </c>
      <c r="AB3" t="s">
        <v>1414</v>
      </c>
      <c r="AC3" t="s">
        <v>216</v>
      </c>
      <c r="AL3" t="s">
        <v>217</v>
      </c>
      <c r="AM3" t="s">
        <v>1415</v>
      </c>
      <c r="AN3" t="s">
        <v>6</v>
      </c>
      <c r="AO3" s="57">
        <v>46122.49664351852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540</v>
      </c>
      <c r="AX3" t="s">
        <v>222</v>
      </c>
      <c r="BA3" s="57">
        <v>46299.291666666664</v>
      </c>
      <c r="BB3" t="s">
        <v>1415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1002625798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L4" t="s">
        <v>214</v>
      </c>
      <c r="M4" t="s">
        <v>76</v>
      </c>
      <c r="N4" t="s">
        <v>215</v>
      </c>
      <c r="O4" s="57">
        <v>46302.474004629628</v>
      </c>
      <c r="P4" s="57">
        <v>46304.554537037038</v>
      </c>
      <c r="Q4">
        <v>69405677</v>
      </c>
      <c r="S4">
        <v>172602203039</v>
      </c>
      <c r="T4" t="s">
        <v>3692</v>
      </c>
      <c r="U4" t="s">
        <v>3693</v>
      </c>
      <c r="V4" t="s">
        <v>3694</v>
      </c>
      <c r="Z4">
        <v>116.1660232</v>
      </c>
      <c r="AA4">
        <v>-8.6742326999999992</v>
      </c>
      <c r="AB4" t="s">
        <v>3695</v>
      </c>
      <c r="AC4" t="s">
        <v>235</v>
      </c>
      <c r="AL4" t="s">
        <v>217</v>
      </c>
      <c r="AM4" t="s">
        <v>3696</v>
      </c>
      <c r="AN4" t="s">
        <v>6</v>
      </c>
      <c r="AO4" s="57">
        <v>46213.475960648146</v>
      </c>
      <c r="AP4" s="57">
        <v>46303.458333333336</v>
      </c>
      <c r="AR4" t="s">
        <v>218</v>
      </c>
      <c r="AS4" t="s">
        <v>812</v>
      </c>
      <c r="AT4" t="s">
        <v>230</v>
      </c>
      <c r="AU4">
        <v>20261009</v>
      </c>
      <c r="AV4" t="s">
        <v>221</v>
      </c>
      <c r="AW4" t="s">
        <v>2984</v>
      </c>
      <c r="AX4" t="s">
        <v>222</v>
      </c>
      <c r="BA4" s="57">
        <v>46303.458333333336</v>
      </c>
      <c r="BB4" t="s">
        <v>3696</v>
      </c>
      <c r="BC4">
        <v>2026</v>
      </c>
      <c r="BD4">
        <v>10</v>
      </c>
      <c r="BE4">
        <v>9</v>
      </c>
      <c r="BF4" s="6">
        <f t="shared" si="0"/>
        <v>46304</v>
      </c>
      <c r="BG4">
        <f t="shared" si="1"/>
        <v>0.54166666666424135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1002627529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L5" t="s">
        <v>214</v>
      </c>
      <c r="M5" t="s">
        <v>76</v>
      </c>
      <c r="N5" t="s">
        <v>215</v>
      </c>
      <c r="O5" s="57">
        <v>46303.482928240737</v>
      </c>
      <c r="P5" s="57">
        <v>46304.622719907406</v>
      </c>
      <c r="Q5">
        <v>69406402</v>
      </c>
      <c r="S5">
        <v>172602204492</v>
      </c>
      <c r="T5" t="s">
        <v>4442</v>
      </c>
      <c r="U5" t="s">
        <v>4443</v>
      </c>
      <c r="V5" t="s">
        <v>4444</v>
      </c>
      <c r="Z5">
        <v>116.146891</v>
      </c>
      <c r="AA5">
        <v>-8.6823270000000008</v>
      </c>
      <c r="AB5" t="s">
        <v>4445</v>
      </c>
      <c r="AC5" t="s">
        <v>235</v>
      </c>
      <c r="AL5" t="s">
        <v>217</v>
      </c>
      <c r="AM5" t="s">
        <v>4446</v>
      </c>
      <c r="AN5" t="s">
        <v>6</v>
      </c>
      <c r="AO5" s="57">
        <v>46244.486527777779</v>
      </c>
      <c r="AP5" s="57">
        <v>46304.625</v>
      </c>
      <c r="AR5" t="s">
        <v>218</v>
      </c>
      <c r="AS5" t="s">
        <v>812</v>
      </c>
      <c r="AT5" t="s">
        <v>230</v>
      </c>
      <c r="AU5">
        <v>20261009</v>
      </c>
      <c r="AV5" t="s">
        <v>221</v>
      </c>
      <c r="AW5" t="s">
        <v>923</v>
      </c>
      <c r="AX5" t="s">
        <v>222</v>
      </c>
      <c r="BA5" s="57">
        <v>46304.625</v>
      </c>
      <c r="BB5" t="s">
        <v>4446</v>
      </c>
      <c r="BC5">
        <v>2026</v>
      </c>
      <c r="BD5">
        <v>10</v>
      </c>
      <c r="BE5">
        <v>9</v>
      </c>
      <c r="BF5" s="6">
        <f t="shared" si="0"/>
        <v>46304</v>
      </c>
      <c r="BG5">
        <f t="shared" si="1"/>
        <v>-0.625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1002619671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1401</v>
      </c>
      <c r="N6" t="s">
        <v>215</v>
      </c>
      <c r="O6" s="57">
        <v>46297.526782407411</v>
      </c>
      <c r="P6" s="57">
        <v>46299.631712962961</v>
      </c>
      <c r="Q6">
        <v>69403029</v>
      </c>
      <c r="S6">
        <v>172602204306</v>
      </c>
      <c r="T6" t="s">
        <v>1402</v>
      </c>
      <c r="U6" t="s">
        <v>1403</v>
      </c>
      <c r="V6" t="s">
        <v>1404</v>
      </c>
      <c r="Z6">
        <v>116.07382200000001</v>
      </c>
      <c r="AA6">
        <v>-8.7262160000000009</v>
      </c>
      <c r="AB6" t="s">
        <v>1405</v>
      </c>
      <c r="AC6" t="s">
        <v>235</v>
      </c>
      <c r="AL6" t="s">
        <v>217</v>
      </c>
      <c r="AM6" t="s">
        <v>1406</v>
      </c>
      <c r="AN6" t="s">
        <v>6</v>
      </c>
      <c r="AO6" s="57">
        <v>46063.538553240738</v>
      </c>
      <c r="AP6" s="57">
        <v>46299.333333333336</v>
      </c>
      <c r="AR6" t="s">
        <v>14</v>
      </c>
      <c r="AS6" t="s">
        <v>812</v>
      </c>
      <c r="AT6" t="s">
        <v>230</v>
      </c>
      <c r="AV6" t="s">
        <v>1407</v>
      </c>
      <c r="AW6" t="s">
        <v>875</v>
      </c>
      <c r="AX6" t="s">
        <v>222</v>
      </c>
      <c r="BA6" s="57">
        <v>46299.333333333336</v>
      </c>
      <c r="BB6" t="s">
        <v>1406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SELONG</v>
      </c>
    </row>
    <row r="7" spans="1:61">
      <c r="A7">
        <v>6</v>
      </c>
      <c r="B7">
        <v>1002634596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224</v>
      </c>
      <c r="N7" t="s">
        <v>215</v>
      </c>
      <c r="O7" s="57">
        <v>46308.459432870368</v>
      </c>
      <c r="P7" s="57">
        <v>46309.34337962963</v>
      </c>
      <c r="Q7">
        <v>69409230</v>
      </c>
      <c r="S7">
        <v>172602204672</v>
      </c>
      <c r="T7" t="s">
        <v>5765</v>
      </c>
      <c r="U7" t="s">
        <v>5766</v>
      </c>
      <c r="V7" t="s">
        <v>5767</v>
      </c>
      <c r="Z7">
        <v>116.149556271427</v>
      </c>
      <c r="AA7">
        <v>-8.7107802903596099</v>
      </c>
      <c r="AB7" t="s">
        <v>5768</v>
      </c>
      <c r="AC7" t="s">
        <v>235</v>
      </c>
      <c r="AL7" t="s">
        <v>217</v>
      </c>
      <c r="AM7" t="s">
        <v>5769</v>
      </c>
      <c r="AN7" t="s">
        <v>6</v>
      </c>
      <c r="AO7" t="s">
        <v>5770</v>
      </c>
      <c r="AP7" s="57">
        <v>46309.333333333336</v>
      </c>
      <c r="AR7" t="s">
        <v>18</v>
      </c>
      <c r="AS7" t="s">
        <v>812</v>
      </c>
      <c r="AT7" t="s">
        <v>230</v>
      </c>
      <c r="AV7" t="s">
        <v>226</v>
      </c>
      <c r="AW7" t="s">
        <v>878</v>
      </c>
      <c r="AX7" t="s">
        <v>222</v>
      </c>
      <c r="BA7" s="57">
        <v>46309.333333333336</v>
      </c>
      <c r="BB7" t="s">
        <v>5769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SELONG</v>
      </c>
    </row>
    <row r="8" spans="1:61">
      <c r="A8">
        <v>7</v>
      </c>
      <c r="B8">
        <v>1002620604</v>
      </c>
      <c r="C8">
        <v>3</v>
      </c>
      <c r="D8" t="s">
        <v>45</v>
      </c>
      <c r="E8">
        <v>5</v>
      </c>
      <c r="F8" t="s">
        <v>210</v>
      </c>
      <c r="G8" t="s">
        <v>112</v>
      </c>
      <c r="H8" t="s">
        <v>242</v>
      </c>
      <c r="I8" t="s">
        <v>212</v>
      </c>
      <c r="J8" t="s">
        <v>213</v>
      </c>
      <c r="K8" t="s">
        <v>149</v>
      </c>
      <c r="L8" t="s">
        <v>214</v>
      </c>
      <c r="M8" t="s">
        <v>76</v>
      </c>
      <c r="N8" t="s">
        <v>215</v>
      </c>
      <c r="O8" s="57">
        <v>46297.744849537034</v>
      </c>
      <c r="P8" s="57">
        <v>46301.689837962964</v>
      </c>
      <c r="Q8">
        <v>69403382</v>
      </c>
      <c r="S8">
        <v>172605804551</v>
      </c>
      <c r="T8" t="s">
        <v>1416</v>
      </c>
      <c r="U8" t="s">
        <v>1417</v>
      </c>
      <c r="V8" t="s">
        <v>1418</v>
      </c>
      <c r="Z8">
        <v>116.17569899999999</v>
      </c>
      <c r="AA8">
        <v>-8.6091850000000001</v>
      </c>
      <c r="AB8" t="s">
        <v>1419</v>
      </c>
      <c r="AC8" t="s">
        <v>235</v>
      </c>
      <c r="AL8" t="s">
        <v>217</v>
      </c>
      <c r="AM8" t="s">
        <v>1420</v>
      </c>
      <c r="AN8" t="s">
        <v>6</v>
      </c>
      <c r="AO8" s="57">
        <v>46063.746817129628</v>
      </c>
      <c r="AP8" s="57">
        <v>46298.625</v>
      </c>
      <c r="AR8" t="s">
        <v>218</v>
      </c>
      <c r="AS8" t="s">
        <v>219</v>
      </c>
      <c r="AT8" t="s">
        <v>230</v>
      </c>
      <c r="AU8">
        <v>20261006</v>
      </c>
      <c r="AV8" t="s">
        <v>221</v>
      </c>
      <c r="AW8" t="s">
        <v>1421</v>
      </c>
      <c r="AX8" t="s">
        <v>222</v>
      </c>
      <c r="BA8" s="57">
        <v>46298.625</v>
      </c>
      <c r="BB8" t="s">
        <v>1420</v>
      </c>
      <c r="BC8">
        <v>2026</v>
      </c>
      <c r="BD8">
        <v>10</v>
      </c>
      <c r="BE8">
        <v>6</v>
      </c>
      <c r="BF8" s="6">
        <f t="shared" si="0"/>
        <v>46301</v>
      </c>
      <c r="BG8">
        <f t="shared" si="1"/>
        <v>2.375</v>
      </c>
      <c r="BH8" t="str">
        <f t="shared" si="2"/>
        <v>NOT COMPLY</v>
      </c>
      <c r="BI8" t="str">
        <f>VLOOKUP(H8,Sheet2!$A$1:$B$270,2,FALSE)</f>
        <v>MATARAM</v>
      </c>
    </row>
    <row r="9" spans="1:61">
      <c r="A9">
        <v>8</v>
      </c>
      <c r="B9">
        <v>1002623076</v>
      </c>
      <c r="C9">
        <v>3</v>
      </c>
      <c r="D9" t="s">
        <v>45</v>
      </c>
      <c r="E9">
        <v>5</v>
      </c>
      <c r="F9" t="s">
        <v>210</v>
      </c>
      <c r="G9" t="s">
        <v>112</v>
      </c>
      <c r="H9" t="s">
        <v>242</v>
      </c>
      <c r="I9" t="s">
        <v>212</v>
      </c>
      <c r="J9" t="s">
        <v>213</v>
      </c>
      <c r="K9" t="s">
        <v>149</v>
      </c>
      <c r="M9" t="s">
        <v>76</v>
      </c>
      <c r="N9" t="s">
        <v>215</v>
      </c>
      <c r="O9" s="57">
        <v>46300.686469907407</v>
      </c>
      <c r="P9" s="57">
        <v>46301.634062500001</v>
      </c>
      <c r="Q9">
        <v>69403754</v>
      </c>
      <c r="S9">
        <v>172605804571</v>
      </c>
      <c r="T9" t="s">
        <v>1422</v>
      </c>
      <c r="U9" t="s">
        <v>2511</v>
      </c>
      <c r="V9" t="s">
        <v>2512</v>
      </c>
      <c r="Z9">
        <v>116.1606266</v>
      </c>
      <c r="AA9">
        <v>-8.6574731000000007</v>
      </c>
      <c r="AB9" t="s">
        <v>1425</v>
      </c>
      <c r="AC9" t="s">
        <v>216</v>
      </c>
      <c r="AL9" t="s">
        <v>217</v>
      </c>
      <c r="AM9" t="s">
        <v>2513</v>
      </c>
      <c r="AN9" t="s">
        <v>6</v>
      </c>
      <c r="AO9" s="57">
        <v>46152.726238425923</v>
      </c>
      <c r="AR9" t="s">
        <v>218</v>
      </c>
      <c r="AS9" t="s">
        <v>219</v>
      </c>
      <c r="AT9" t="s">
        <v>342</v>
      </c>
      <c r="AU9">
        <v>20261006</v>
      </c>
      <c r="AV9" t="s">
        <v>221</v>
      </c>
      <c r="AW9" t="s">
        <v>2514</v>
      </c>
      <c r="AX9" t="s">
        <v>222</v>
      </c>
      <c r="BA9" s="57">
        <v>46300.291666666664</v>
      </c>
      <c r="BB9" t="s">
        <v>2513</v>
      </c>
      <c r="BC9">
        <v>2026</v>
      </c>
      <c r="BD9">
        <v>10</v>
      </c>
      <c r="BE9">
        <v>6</v>
      </c>
      <c r="BF9" s="6">
        <f t="shared" si="0"/>
        <v>46301</v>
      </c>
      <c r="BG9">
        <f t="shared" si="1"/>
        <v>0.70833333333575865</v>
      </c>
      <c r="BH9" t="str">
        <f t="shared" si="2"/>
        <v>COMPLY</v>
      </c>
      <c r="BI9" t="str">
        <f>VLOOKUP(H9,Sheet2!$A$1:$B$270,2,FALSE)</f>
        <v>MATARAM</v>
      </c>
    </row>
    <row r="10" spans="1:61">
      <c r="A10">
        <v>9</v>
      </c>
      <c r="B10">
        <v>1002625744</v>
      </c>
      <c r="C10">
        <v>3</v>
      </c>
      <c r="D10" t="s">
        <v>45</v>
      </c>
      <c r="E10">
        <v>5</v>
      </c>
      <c r="F10" t="s">
        <v>210</v>
      </c>
      <c r="G10" t="s">
        <v>112</v>
      </c>
      <c r="H10" t="s">
        <v>242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46302.459444444445</v>
      </c>
      <c r="P10" s="57">
        <v>46303.619212962964</v>
      </c>
      <c r="Q10">
        <v>69405653</v>
      </c>
      <c r="S10">
        <v>172605804582</v>
      </c>
      <c r="T10" t="s">
        <v>3697</v>
      </c>
      <c r="U10" t="s">
        <v>3698</v>
      </c>
      <c r="V10" t="s">
        <v>3699</v>
      </c>
      <c r="Z10">
        <v>116.199207</v>
      </c>
      <c r="AA10">
        <v>-8.6240489999999994</v>
      </c>
      <c r="AB10" t="s">
        <v>3700</v>
      </c>
      <c r="AC10" t="s">
        <v>235</v>
      </c>
      <c r="AL10" t="s">
        <v>217</v>
      </c>
      <c r="AM10" t="s">
        <v>3701</v>
      </c>
      <c r="AN10" t="s">
        <v>6</v>
      </c>
      <c r="AO10" s="57">
        <v>46213.475960648146</v>
      </c>
      <c r="AP10" s="57">
        <v>46303.333333333336</v>
      </c>
      <c r="AR10" t="s">
        <v>218</v>
      </c>
      <c r="AS10" t="s">
        <v>219</v>
      </c>
      <c r="AT10" t="s">
        <v>230</v>
      </c>
      <c r="AU10">
        <v>20261008</v>
      </c>
      <c r="AV10" t="s">
        <v>221</v>
      </c>
      <c r="AW10" t="s">
        <v>3702</v>
      </c>
      <c r="AX10" t="s">
        <v>222</v>
      </c>
      <c r="BA10" s="57">
        <v>46303.333333333336</v>
      </c>
      <c r="BB10" t="s">
        <v>3701</v>
      </c>
      <c r="BC10">
        <v>2026</v>
      </c>
      <c r="BD10">
        <v>10</v>
      </c>
      <c r="BE10">
        <v>8</v>
      </c>
      <c r="BF10" s="6">
        <f t="shared" si="0"/>
        <v>46303</v>
      </c>
      <c r="BG10">
        <f t="shared" si="1"/>
        <v>-0.33333333333575865</v>
      </c>
      <c r="BH10" t="str">
        <f t="shared" si="2"/>
        <v>COMPLY</v>
      </c>
      <c r="BI10" t="str">
        <f>VLOOKUP(H10,Sheet2!$A$1:$B$270,2,FALSE)</f>
        <v>MATARAM</v>
      </c>
    </row>
    <row r="11" spans="1:61">
      <c r="A11">
        <v>10</v>
      </c>
      <c r="B11">
        <v>1002627057</v>
      </c>
      <c r="C11">
        <v>3</v>
      </c>
      <c r="D11" t="s">
        <v>45</v>
      </c>
      <c r="E11">
        <v>5</v>
      </c>
      <c r="F11" t="s">
        <v>210</v>
      </c>
      <c r="G11" t="s">
        <v>112</v>
      </c>
      <c r="H11" t="s">
        <v>242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46303.35597222222</v>
      </c>
      <c r="P11" s="57">
        <v>46305.475949074076</v>
      </c>
      <c r="Q11">
        <v>69406216</v>
      </c>
      <c r="S11">
        <v>172605804586</v>
      </c>
      <c r="T11" t="s">
        <v>3703</v>
      </c>
      <c r="U11" t="s">
        <v>3704</v>
      </c>
      <c r="V11" t="s">
        <v>3705</v>
      </c>
      <c r="Z11">
        <v>116.209152</v>
      </c>
      <c r="AA11">
        <v>-8.6266200000000008</v>
      </c>
      <c r="AB11" t="s">
        <v>3706</v>
      </c>
      <c r="AC11" t="s">
        <v>235</v>
      </c>
      <c r="AL11" t="s">
        <v>217</v>
      </c>
      <c r="AM11" t="s">
        <v>3707</v>
      </c>
      <c r="AN11" t="s">
        <v>6</v>
      </c>
      <c r="AO11" s="57">
        <v>46244.361608796295</v>
      </c>
      <c r="AP11" s="57">
        <v>46304.333333333336</v>
      </c>
      <c r="AR11" t="s">
        <v>218</v>
      </c>
      <c r="AS11" t="s">
        <v>219</v>
      </c>
      <c r="AT11" t="s">
        <v>230</v>
      </c>
      <c r="AU11">
        <v>20261010</v>
      </c>
      <c r="AV11" t="s">
        <v>221</v>
      </c>
      <c r="AW11" t="s">
        <v>3702</v>
      </c>
      <c r="AX11" t="s">
        <v>222</v>
      </c>
      <c r="BA11" s="57">
        <v>46304.333333333336</v>
      </c>
      <c r="BB11" t="s">
        <v>3707</v>
      </c>
      <c r="BC11">
        <v>2026</v>
      </c>
      <c r="BD11">
        <v>10</v>
      </c>
      <c r="BE11">
        <v>10</v>
      </c>
      <c r="BF11" s="6">
        <f t="shared" si="0"/>
        <v>46305</v>
      </c>
      <c r="BG11">
        <f t="shared" si="1"/>
        <v>0.66666666666424135</v>
      </c>
      <c r="BH11" t="str">
        <f t="shared" si="2"/>
        <v>COMPLY</v>
      </c>
      <c r="BI11" t="str">
        <f>VLOOKUP(H11,Sheet2!$A$1:$B$270,2,FALSE)</f>
        <v>MATARAM</v>
      </c>
    </row>
    <row r="12" spans="1:61">
      <c r="A12">
        <v>11</v>
      </c>
      <c r="B12">
        <v>1002621187</v>
      </c>
      <c r="C12">
        <v>3</v>
      </c>
      <c r="D12" t="s">
        <v>45</v>
      </c>
      <c r="E12">
        <v>5</v>
      </c>
      <c r="F12" t="s">
        <v>210</v>
      </c>
      <c r="G12" t="s">
        <v>112</v>
      </c>
      <c r="H12" t="s">
        <v>242</v>
      </c>
      <c r="I12" t="s">
        <v>212</v>
      </c>
      <c r="J12" t="s">
        <v>213</v>
      </c>
      <c r="K12" t="s">
        <v>149</v>
      </c>
      <c r="L12" t="s">
        <v>214</v>
      </c>
      <c r="M12" t="s">
        <v>1401</v>
      </c>
      <c r="N12" t="s">
        <v>215</v>
      </c>
      <c r="O12" s="57">
        <v>46298.760254629633</v>
      </c>
      <c r="P12" s="57">
        <v>46300.68645833333</v>
      </c>
      <c r="Q12">
        <v>69403754</v>
      </c>
      <c r="S12">
        <v>172605804558</v>
      </c>
      <c r="T12" t="s">
        <v>1422</v>
      </c>
      <c r="U12" t="s">
        <v>1423</v>
      </c>
      <c r="V12" t="s">
        <v>1424</v>
      </c>
      <c r="Z12">
        <v>116.15934278815899</v>
      </c>
      <c r="AA12">
        <v>-8.6577033377755601</v>
      </c>
      <c r="AB12" t="s">
        <v>1425</v>
      </c>
      <c r="AC12" t="s">
        <v>216</v>
      </c>
      <c r="AL12" t="s">
        <v>217</v>
      </c>
      <c r="AM12" t="s">
        <v>1426</v>
      </c>
      <c r="AN12" t="s">
        <v>6</v>
      </c>
      <c r="AO12" s="57">
        <v>46091.778020833335</v>
      </c>
      <c r="AP12" s="57">
        <v>46299.625</v>
      </c>
      <c r="AR12" t="s">
        <v>14</v>
      </c>
      <c r="AS12" t="s">
        <v>219</v>
      </c>
      <c r="AT12" t="s">
        <v>342</v>
      </c>
      <c r="AV12" t="s">
        <v>2510</v>
      </c>
      <c r="AW12" t="s">
        <v>1427</v>
      </c>
      <c r="AX12" t="s">
        <v>222</v>
      </c>
      <c r="BA12" s="57">
        <v>46299.625</v>
      </c>
      <c r="BB12" t="s">
        <v>1426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str">
        <f>VLOOKUP(H12,Sheet2!$A$1:$B$270,2,FALSE)</f>
        <v>MATARAM</v>
      </c>
    </row>
    <row r="13" spans="1:61">
      <c r="A13">
        <v>12</v>
      </c>
      <c r="B13">
        <v>1002625199</v>
      </c>
      <c r="C13">
        <v>3</v>
      </c>
      <c r="D13" t="s">
        <v>45</v>
      </c>
      <c r="E13">
        <v>5</v>
      </c>
      <c r="F13" t="s">
        <v>210</v>
      </c>
      <c r="G13" t="s">
        <v>112</v>
      </c>
      <c r="H13" t="s">
        <v>242</v>
      </c>
      <c r="I13" t="s">
        <v>212</v>
      </c>
      <c r="J13" t="s">
        <v>213</v>
      </c>
      <c r="K13" t="s">
        <v>149</v>
      </c>
      <c r="L13" t="s">
        <v>214</v>
      </c>
      <c r="M13" t="s">
        <v>224</v>
      </c>
      <c r="N13" t="s">
        <v>215</v>
      </c>
      <c r="O13" s="57">
        <v>46301.805266203701</v>
      </c>
      <c r="P13" s="57">
        <v>46303.337511574071</v>
      </c>
      <c r="Q13">
        <v>69405399</v>
      </c>
      <c r="S13">
        <v>172605804578</v>
      </c>
      <c r="T13" t="s">
        <v>3114</v>
      </c>
      <c r="U13" t="s">
        <v>3115</v>
      </c>
      <c r="V13" t="s">
        <v>3116</v>
      </c>
      <c r="Z13">
        <v>116.20994634926301</v>
      </c>
      <c r="AA13">
        <v>-8.5912044709838895</v>
      </c>
      <c r="AB13" t="s">
        <v>3117</v>
      </c>
      <c r="AC13" t="s">
        <v>216</v>
      </c>
      <c r="AL13" t="s">
        <v>217</v>
      </c>
      <c r="AM13" t="s">
        <v>3118</v>
      </c>
      <c r="AN13" t="s">
        <v>6</v>
      </c>
      <c r="AO13" s="57">
        <v>46183.809340277781</v>
      </c>
      <c r="AP13" s="57">
        <v>46303.333333333336</v>
      </c>
      <c r="AR13" t="s">
        <v>18</v>
      </c>
      <c r="AS13" t="s">
        <v>219</v>
      </c>
      <c r="AT13" t="s">
        <v>230</v>
      </c>
      <c r="AV13" t="s">
        <v>226</v>
      </c>
      <c r="AW13" t="s">
        <v>878</v>
      </c>
      <c r="AX13" t="s">
        <v>222</v>
      </c>
      <c r="BA13" s="57">
        <v>46303.333333333336</v>
      </c>
      <c r="BB13" t="s">
        <v>3118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MATARAM</v>
      </c>
    </row>
    <row r="14" spans="1:61">
      <c r="A14">
        <v>13</v>
      </c>
      <c r="B14">
        <v>1002618762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272</v>
      </c>
      <c r="I14" t="s">
        <v>212</v>
      </c>
      <c r="J14" t="s">
        <v>213</v>
      </c>
      <c r="K14" t="s">
        <v>149</v>
      </c>
      <c r="L14" t="s">
        <v>214</v>
      </c>
      <c r="M14" t="s">
        <v>76</v>
      </c>
      <c r="N14" t="s">
        <v>215</v>
      </c>
      <c r="O14" s="57">
        <v>46296.742812500001</v>
      </c>
      <c r="P14" s="57">
        <v>46298.844375000001</v>
      </c>
      <c r="Q14">
        <v>69402658</v>
      </c>
      <c r="S14">
        <v>172603792347</v>
      </c>
      <c r="T14" t="s">
        <v>943</v>
      </c>
      <c r="U14" t="s">
        <v>944</v>
      </c>
      <c r="V14" t="s">
        <v>945</v>
      </c>
      <c r="Z14">
        <v>116.32773052901</v>
      </c>
      <c r="AA14">
        <v>-8.7849984904067604</v>
      </c>
      <c r="AB14" t="s">
        <v>946</v>
      </c>
      <c r="AC14" t="s">
        <v>216</v>
      </c>
      <c r="AL14" t="s">
        <v>217</v>
      </c>
      <c r="AM14" t="s">
        <v>947</v>
      </c>
      <c r="AN14" t="s">
        <v>6</v>
      </c>
      <c r="AO14" s="57">
        <v>46032.746898148151</v>
      </c>
      <c r="AP14" s="57">
        <v>46298.458333333336</v>
      </c>
      <c r="AR14" t="s">
        <v>218</v>
      </c>
      <c r="AS14" t="s">
        <v>812</v>
      </c>
      <c r="AT14" t="s">
        <v>230</v>
      </c>
      <c r="AU14">
        <v>20261003</v>
      </c>
      <c r="AV14" t="s">
        <v>221</v>
      </c>
      <c r="AW14" t="s">
        <v>802</v>
      </c>
      <c r="AX14" t="s">
        <v>222</v>
      </c>
      <c r="BA14" s="57">
        <v>46298.458333333336</v>
      </c>
      <c r="BB14" t="s">
        <v>947</v>
      </c>
      <c r="BC14">
        <v>2026</v>
      </c>
      <c r="BD14">
        <v>10</v>
      </c>
      <c r="BE14">
        <v>3</v>
      </c>
      <c r="BF14" s="6">
        <f t="shared" si="0"/>
        <v>46298</v>
      </c>
      <c r="BG14">
        <f t="shared" si="1"/>
        <v>-0.45833333333575865</v>
      </c>
      <c r="BH14" t="str">
        <f t="shared" si="2"/>
        <v>COMPLY</v>
      </c>
      <c r="BI14" t="str">
        <f>VLOOKUP(H14,Sheet2!$A$1:$B$270,2,FALSE)</f>
        <v>SELONG</v>
      </c>
    </row>
    <row r="15" spans="1:61">
      <c r="A15">
        <v>14</v>
      </c>
      <c r="B15">
        <v>1002621183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272</v>
      </c>
      <c r="I15" t="s">
        <v>212</v>
      </c>
      <c r="J15" t="s">
        <v>213</v>
      </c>
      <c r="K15" t="s">
        <v>149</v>
      </c>
      <c r="L15" t="s">
        <v>214</v>
      </c>
      <c r="M15" t="s">
        <v>76</v>
      </c>
      <c r="N15" t="s">
        <v>215</v>
      </c>
      <c r="O15" s="57">
        <v>46298.755578703705</v>
      </c>
      <c r="P15" s="57">
        <v>46299.590682870374</v>
      </c>
      <c r="Q15">
        <v>69403751</v>
      </c>
      <c r="S15">
        <v>172603792377</v>
      </c>
      <c r="T15" t="s">
        <v>1434</v>
      </c>
      <c r="U15" t="s">
        <v>1435</v>
      </c>
      <c r="V15" t="s">
        <v>1436</v>
      </c>
      <c r="Z15">
        <v>116.22030700000001</v>
      </c>
      <c r="AA15">
        <v>-8.7608580000000007</v>
      </c>
      <c r="AB15" t="s">
        <v>1437</v>
      </c>
      <c r="AC15" t="s">
        <v>235</v>
      </c>
      <c r="AL15" t="s">
        <v>217</v>
      </c>
      <c r="AM15" t="s">
        <v>1438</v>
      </c>
      <c r="AN15" t="s">
        <v>6</v>
      </c>
      <c r="AO15" s="57">
        <v>46091.757280092592</v>
      </c>
      <c r="AP15" s="57">
        <v>46300.458333333336</v>
      </c>
      <c r="AR15" t="s">
        <v>218</v>
      </c>
      <c r="AS15" t="s">
        <v>812</v>
      </c>
      <c r="AT15" t="s">
        <v>230</v>
      </c>
      <c r="AU15">
        <v>20261004</v>
      </c>
      <c r="AV15" t="s">
        <v>221</v>
      </c>
      <c r="AW15" t="s">
        <v>876</v>
      </c>
      <c r="AX15" t="s">
        <v>222</v>
      </c>
      <c r="BA15" s="57">
        <v>46300.458333333336</v>
      </c>
      <c r="BB15" t="s">
        <v>1438</v>
      </c>
      <c r="BC15">
        <v>2026</v>
      </c>
      <c r="BD15">
        <v>10</v>
      </c>
      <c r="BE15">
        <v>4</v>
      </c>
      <c r="BF15" s="6">
        <f t="shared" si="0"/>
        <v>46299</v>
      </c>
      <c r="BG15">
        <f t="shared" si="1"/>
        <v>-1.4583333333357587</v>
      </c>
      <c r="BH15" t="str">
        <f t="shared" si="2"/>
        <v>COMPLY</v>
      </c>
      <c r="BI15" t="str">
        <f>VLOOKUP(H15,Sheet2!$A$1:$B$270,2,FALSE)</f>
        <v>SELONG</v>
      </c>
    </row>
    <row r="16" spans="1:61">
      <c r="A16">
        <v>15</v>
      </c>
      <c r="B16">
        <v>1002621235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272</v>
      </c>
      <c r="I16" t="s">
        <v>212</v>
      </c>
      <c r="J16" t="s">
        <v>213</v>
      </c>
      <c r="K16" t="s">
        <v>149</v>
      </c>
      <c r="L16" t="s">
        <v>214</v>
      </c>
      <c r="M16" t="s">
        <v>76</v>
      </c>
      <c r="N16" t="s">
        <v>215</v>
      </c>
      <c r="O16" s="57">
        <v>46299.314293981479</v>
      </c>
      <c r="P16" s="57">
        <v>46299.691840277781</v>
      </c>
      <c r="Q16">
        <v>69403783</v>
      </c>
      <c r="S16">
        <v>172603792378</v>
      </c>
      <c r="T16" t="s">
        <v>1439</v>
      </c>
      <c r="U16" t="s">
        <v>1440</v>
      </c>
      <c r="V16" t="s">
        <v>1441</v>
      </c>
      <c r="Z16">
        <v>116.276986822485</v>
      </c>
      <c r="AA16">
        <v>-8.8713724455214198</v>
      </c>
      <c r="AB16" t="s">
        <v>1442</v>
      </c>
      <c r="AC16" t="s">
        <v>216</v>
      </c>
      <c r="AL16" t="s">
        <v>217</v>
      </c>
      <c r="AM16" t="s">
        <v>1443</v>
      </c>
      <c r="AN16" t="s">
        <v>6</v>
      </c>
      <c r="AO16" s="57">
        <v>46122.319525462961</v>
      </c>
      <c r="AP16" s="57">
        <v>46300.458333333336</v>
      </c>
      <c r="AR16" t="s">
        <v>218</v>
      </c>
      <c r="AS16" t="s">
        <v>812</v>
      </c>
      <c r="AT16" t="s">
        <v>230</v>
      </c>
      <c r="AU16">
        <v>20261004</v>
      </c>
      <c r="AV16" t="s">
        <v>221</v>
      </c>
      <c r="AW16" t="s">
        <v>876</v>
      </c>
      <c r="AX16" t="s">
        <v>222</v>
      </c>
      <c r="BA16" s="57">
        <v>46300.458333333336</v>
      </c>
      <c r="BB16" t="s">
        <v>1443</v>
      </c>
      <c r="BC16">
        <v>2026</v>
      </c>
      <c r="BD16">
        <v>10</v>
      </c>
      <c r="BE16">
        <v>4</v>
      </c>
      <c r="BF16" s="6">
        <f t="shared" si="0"/>
        <v>46299</v>
      </c>
      <c r="BG16">
        <f t="shared" si="1"/>
        <v>-1.4583333333357587</v>
      </c>
      <c r="BH16" t="str">
        <f t="shared" si="2"/>
        <v>COMPLY</v>
      </c>
      <c r="BI16" t="str">
        <f>VLOOKUP(H16,Sheet2!$A$1:$B$270,2,FALSE)</f>
        <v>SELONG</v>
      </c>
    </row>
    <row r="17" spans="1:61">
      <c r="A17">
        <v>16</v>
      </c>
      <c r="B17">
        <v>1002621358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272</v>
      </c>
      <c r="I17" t="s">
        <v>212</v>
      </c>
      <c r="J17" t="s">
        <v>213</v>
      </c>
      <c r="K17" t="s">
        <v>149</v>
      </c>
      <c r="L17" t="s">
        <v>214</v>
      </c>
      <c r="M17" t="s">
        <v>76</v>
      </c>
      <c r="N17" t="s">
        <v>215</v>
      </c>
      <c r="O17" s="57">
        <v>46299.520543981482</v>
      </c>
      <c r="P17" s="57">
        <v>46300.688194444447</v>
      </c>
      <c r="Q17">
        <v>69403876</v>
      </c>
      <c r="S17">
        <v>172603792382</v>
      </c>
      <c r="T17" t="s">
        <v>1454</v>
      </c>
      <c r="U17" t="s">
        <v>1455</v>
      </c>
      <c r="V17" t="s">
        <v>1456</v>
      </c>
      <c r="Z17">
        <v>116.27727299999999</v>
      </c>
      <c r="AA17">
        <v>-8.7051820000000006</v>
      </c>
      <c r="AB17" t="s">
        <v>1457</v>
      </c>
      <c r="AC17" t="s">
        <v>235</v>
      </c>
      <c r="AL17" t="s">
        <v>217</v>
      </c>
      <c r="AM17" t="s">
        <v>1458</v>
      </c>
      <c r="AN17" t="s">
        <v>6</v>
      </c>
      <c r="AO17" s="57">
        <v>46122.528171296297</v>
      </c>
      <c r="AP17" s="57">
        <v>46300.458333333336</v>
      </c>
      <c r="AR17" t="s">
        <v>218</v>
      </c>
      <c r="AS17" t="s">
        <v>812</v>
      </c>
      <c r="AT17" t="s">
        <v>230</v>
      </c>
      <c r="AU17">
        <v>20261005</v>
      </c>
      <c r="AV17" t="s">
        <v>221</v>
      </c>
      <c r="AW17" t="s">
        <v>883</v>
      </c>
      <c r="AX17" t="s">
        <v>222</v>
      </c>
      <c r="BA17" s="57">
        <v>46300.458333333336</v>
      </c>
      <c r="BB17" t="s">
        <v>1458</v>
      </c>
      <c r="BC17">
        <v>2026</v>
      </c>
      <c r="BD17">
        <v>10</v>
      </c>
      <c r="BE17">
        <v>5</v>
      </c>
      <c r="BF17" s="6">
        <f t="shared" si="0"/>
        <v>46300</v>
      </c>
      <c r="BG17">
        <f t="shared" si="1"/>
        <v>-0.45833333333575865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1002624413</v>
      </c>
      <c r="C18">
        <v>3</v>
      </c>
      <c r="D18" t="s">
        <v>45</v>
      </c>
      <c r="E18">
        <v>5</v>
      </c>
      <c r="F18" t="s">
        <v>210</v>
      </c>
      <c r="G18" t="s">
        <v>115</v>
      </c>
      <c r="H18" t="s">
        <v>272</v>
      </c>
      <c r="I18" t="s">
        <v>212</v>
      </c>
      <c r="J18" t="s">
        <v>213</v>
      </c>
      <c r="K18" t="s">
        <v>149</v>
      </c>
      <c r="M18" t="s">
        <v>76</v>
      </c>
      <c r="N18" t="s">
        <v>215</v>
      </c>
      <c r="O18" s="57">
        <v>46301.577199074076</v>
      </c>
      <c r="P18" s="57">
        <v>46301.62127314815</v>
      </c>
      <c r="Q18">
        <v>69396080</v>
      </c>
      <c r="S18">
        <v>172603792448</v>
      </c>
      <c r="T18" t="s">
        <v>3119</v>
      </c>
      <c r="U18" t="s">
        <v>3120</v>
      </c>
      <c r="V18" t="s">
        <v>3121</v>
      </c>
      <c r="Z18">
        <v>116.283749334478</v>
      </c>
      <c r="AA18">
        <v>-8.8907426862706593</v>
      </c>
      <c r="AB18" t="s">
        <v>3122</v>
      </c>
      <c r="AC18" t="s">
        <v>216</v>
      </c>
      <c r="AL18" t="s">
        <v>217</v>
      </c>
      <c r="AM18" t="s">
        <v>3123</v>
      </c>
      <c r="AN18" t="s">
        <v>6</v>
      </c>
      <c r="AO18" s="57">
        <v>46183.601145833331</v>
      </c>
      <c r="AR18" t="s">
        <v>218</v>
      </c>
      <c r="AS18" t="s">
        <v>812</v>
      </c>
      <c r="AT18" t="s">
        <v>230</v>
      </c>
      <c r="AU18">
        <v>20261006</v>
      </c>
      <c r="AV18" t="s">
        <v>221</v>
      </c>
      <c r="AW18" t="s">
        <v>1985</v>
      </c>
      <c r="AX18" t="s">
        <v>222</v>
      </c>
      <c r="BA18" s="57">
        <v>46301.291666666664</v>
      </c>
      <c r="BB18" t="s">
        <v>3123</v>
      </c>
      <c r="BC18">
        <v>2026</v>
      </c>
      <c r="BD18">
        <v>10</v>
      </c>
      <c r="BE18">
        <v>6</v>
      </c>
      <c r="BF18" s="6">
        <f t="shared" si="0"/>
        <v>46301</v>
      </c>
      <c r="BG18">
        <f t="shared" si="1"/>
        <v>-0.29166666666424135</v>
      </c>
      <c r="BH18" t="str">
        <f t="shared" si="2"/>
        <v>COMPLY</v>
      </c>
      <c r="BI18" t="str">
        <f>VLOOKUP(H18,Sheet2!$A$1:$B$270,2,FALSE)</f>
        <v>SELONG</v>
      </c>
    </row>
    <row r="19" spans="1:61">
      <c r="A19">
        <v>18</v>
      </c>
      <c r="B19">
        <v>1002623366</v>
      </c>
      <c r="C19">
        <v>3</v>
      </c>
      <c r="D19" t="s">
        <v>45</v>
      </c>
      <c r="E19">
        <v>5</v>
      </c>
      <c r="F19" t="s">
        <v>210</v>
      </c>
      <c r="G19" t="s">
        <v>115</v>
      </c>
      <c r="H19" t="s">
        <v>272</v>
      </c>
      <c r="I19" t="s">
        <v>212</v>
      </c>
      <c r="J19" t="s">
        <v>213</v>
      </c>
      <c r="K19" t="s">
        <v>149</v>
      </c>
      <c r="L19" t="s">
        <v>214</v>
      </c>
      <c r="M19" t="s">
        <v>76</v>
      </c>
      <c r="N19" t="s">
        <v>215</v>
      </c>
      <c r="O19" s="57">
        <v>46301.316435185188</v>
      </c>
      <c r="P19" s="57">
        <v>46301.773449074077</v>
      </c>
      <c r="Q19">
        <v>69404660</v>
      </c>
      <c r="S19">
        <v>172603792395</v>
      </c>
      <c r="T19" t="s">
        <v>3124</v>
      </c>
      <c r="U19" t="s">
        <v>3125</v>
      </c>
      <c r="V19" t="s">
        <v>3126</v>
      </c>
      <c r="Z19">
        <v>116.275495849549</v>
      </c>
      <c r="AA19">
        <v>-8.7135408615783199</v>
      </c>
      <c r="AB19" t="s">
        <v>3127</v>
      </c>
      <c r="AC19" t="s">
        <v>216</v>
      </c>
      <c r="AL19" t="s">
        <v>217</v>
      </c>
      <c r="AM19" t="s">
        <v>3128</v>
      </c>
      <c r="AN19" t="s">
        <v>6</v>
      </c>
      <c r="AO19" s="57">
        <v>46183.340474537035</v>
      </c>
      <c r="AP19" s="57">
        <v>46302.333333333336</v>
      </c>
      <c r="AR19" t="s">
        <v>218</v>
      </c>
      <c r="AS19" t="s">
        <v>812</v>
      </c>
      <c r="AT19" t="s">
        <v>230</v>
      </c>
      <c r="AU19">
        <v>20261006</v>
      </c>
      <c r="AV19" t="s">
        <v>221</v>
      </c>
      <c r="AW19" t="s">
        <v>878</v>
      </c>
      <c r="AX19" t="s">
        <v>222</v>
      </c>
      <c r="BA19" s="57">
        <v>46302.333333333336</v>
      </c>
      <c r="BB19" t="s">
        <v>3128</v>
      </c>
      <c r="BC19">
        <v>2026</v>
      </c>
      <c r="BD19">
        <v>10</v>
      </c>
      <c r="BE19">
        <v>6</v>
      </c>
      <c r="BF19" s="6">
        <f t="shared" si="0"/>
        <v>46301</v>
      </c>
      <c r="BG19">
        <f t="shared" si="1"/>
        <v>-1.3333333333357587</v>
      </c>
      <c r="BH19" t="str">
        <f t="shared" si="2"/>
        <v>COMPLY</v>
      </c>
      <c r="BI19" t="str">
        <f>VLOOKUP(H19,Sheet2!$A$1:$B$270,2,FALSE)</f>
        <v>SELONG</v>
      </c>
    </row>
    <row r="20" spans="1:61">
      <c r="A20">
        <v>19</v>
      </c>
      <c r="B20">
        <v>1002623606</v>
      </c>
      <c r="C20">
        <v>3</v>
      </c>
      <c r="D20" t="s">
        <v>45</v>
      </c>
      <c r="E20">
        <v>5</v>
      </c>
      <c r="F20" t="s">
        <v>210</v>
      </c>
      <c r="G20" t="s">
        <v>115</v>
      </c>
      <c r="H20" t="s">
        <v>272</v>
      </c>
      <c r="I20" t="s">
        <v>212</v>
      </c>
      <c r="J20" t="s">
        <v>213</v>
      </c>
      <c r="K20" t="s">
        <v>149</v>
      </c>
      <c r="M20" t="s">
        <v>76</v>
      </c>
      <c r="N20" t="s">
        <v>215</v>
      </c>
      <c r="O20" s="57">
        <v>46301.396006944444</v>
      </c>
      <c r="P20" s="57">
        <v>46301.484293981484</v>
      </c>
      <c r="Q20">
        <v>69403835</v>
      </c>
      <c r="S20">
        <v>172603792401</v>
      </c>
      <c r="T20" t="s">
        <v>1449</v>
      </c>
      <c r="U20" t="s">
        <v>3129</v>
      </c>
      <c r="V20" t="s">
        <v>3130</v>
      </c>
      <c r="Z20">
        <v>116.3134694</v>
      </c>
      <c r="AA20">
        <v>-8.8035212999999999</v>
      </c>
      <c r="AB20" t="s">
        <v>1452</v>
      </c>
      <c r="AC20" t="s">
        <v>216</v>
      </c>
      <c r="AL20" t="s">
        <v>217</v>
      </c>
      <c r="AM20" t="s">
        <v>3131</v>
      </c>
      <c r="AN20" t="s">
        <v>6</v>
      </c>
      <c r="AO20" s="57">
        <v>46183.402939814812</v>
      </c>
      <c r="AR20" t="s">
        <v>218</v>
      </c>
      <c r="AS20" t="s">
        <v>812</v>
      </c>
      <c r="AT20" t="s">
        <v>230</v>
      </c>
      <c r="AU20">
        <v>20261006</v>
      </c>
      <c r="AV20" t="s">
        <v>221</v>
      </c>
      <c r="AW20" t="s">
        <v>540</v>
      </c>
      <c r="AX20" t="s">
        <v>222</v>
      </c>
      <c r="BA20" s="57">
        <v>46301.291666666664</v>
      </c>
      <c r="BB20" t="s">
        <v>3131</v>
      </c>
      <c r="BC20">
        <v>2026</v>
      </c>
      <c r="BD20">
        <v>10</v>
      </c>
      <c r="BE20">
        <v>6</v>
      </c>
      <c r="BF20" s="6">
        <f t="shared" si="0"/>
        <v>46301</v>
      </c>
      <c r="BG20">
        <f t="shared" si="1"/>
        <v>-0.29166666666424135</v>
      </c>
      <c r="BH20" t="str">
        <f t="shared" si="2"/>
        <v>COMPLY</v>
      </c>
      <c r="BI20" t="str">
        <f>VLOOKUP(H20,Sheet2!$A$1:$B$270,2,FALSE)</f>
        <v>SELONG</v>
      </c>
    </row>
    <row r="21" spans="1:61">
      <c r="A21">
        <v>20</v>
      </c>
      <c r="B21">
        <v>1002625164</v>
      </c>
      <c r="C21">
        <v>3</v>
      </c>
      <c r="D21" t="s">
        <v>45</v>
      </c>
      <c r="E21">
        <v>5</v>
      </c>
      <c r="F21" t="s">
        <v>210</v>
      </c>
      <c r="G21" t="s">
        <v>115</v>
      </c>
      <c r="H21" t="s">
        <v>272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46301.763657407406</v>
      </c>
      <c r="P21" s="57">
        <v>46302.704814814817</v>
      </c>
      <c r="Q21">
        <v>69405379</v>
      </c>
      <c r="S21">
        <v>172603792515</v>
      </c>
      <c r="T21" t="s">
        <v>3136</v>
      </c>
      <c r="U21" t="s">
        <v>3137</v>
      </c>
      <c r="V21" t="s">
        <v>3138</v>
      </c>
      <c r="Z21">
        <v>116.2634755</v>
      </c>
      <c r="AA21">
        <v>-8.7084796000000004</v>
      </c>
      <c r="AB21" t="s">
        <v>3139</v>
      </c>
      <c r="AC21" t="s">
        <v>235</v>
      </c>
      <c r="AL21" t="s">
        <v>217</v>
      </c>
      <c r="AM21" t="s">
        <v>3140</v>
      </c>
      <c r="AN21" t="s">
        <v>6</v>
      </c>
      <c r="AO21" s="57">
        <v>46183.767627314817</v>
      </c>
      <c r="AP21" s="57">
        <v>46302.625</v>
      </c>
      <c r="AR21" t="s">
        <v>218</v>
      </c>
      <c r="AS21" t="s">
        <v>812</v>
      </c>
      <c r="AT21" t="s">
        <v>230</v>
      </c>
      <c r="AU21">
        <v>20261007</v>
      </c>
      <c r="AV21" t="s">
        <v>221</v>
      </c>
      <c r="AW21" t="s">
        <v>3141</v>
      </c>
      <c r="AX21" t="s">
        <v>222</v>
      </c>
      <c r="BA21" s="57">
        <v>46302.625</v>
      </c>
      <c r="BB21" t="s">
        <v>3140</v>
      </c>
      <c r="BC21">
        <v>2026</v>
      </c>
      <c r="BD21">
        <v>10</v>
      </c>
      <c r="BE21">
        <v>7</v>
      </c>
      <c r="BF21" s="6">
        <f t="shared" si="0"/>
        <v>46302</v>
      </c>
      <c r="BG21">
        <f t="shared" si="1"/>
        <v>-0.625</v>
      </c>
      <c r="BH21" t="str">
        <f t="shared" si="2"/>
        <v>COMPLY</v>
      </c>
      <c r="BI21" t="str">
        <f>VLOOKUP(H21,Sheet2!$A$1:$B$270,2,FALSE)</f>
        <v>SELONG</v>
      </c>
    </row>
    <row r="22" spans="1:61">
      <c r="A22">
        <v>21</v>
      </c>
      <c r="B22">
        <v>1002626043</v>
      </c>
      <c r="C22">
        <v>3</v>
      </c>
      <c r="D22" t="s">
        <v>45</v>
      </c>
      <c r="E22">
        <v>5</v>
      </c>
      <c r="F22" t="s">
        <v>210</v>
      </c>
      <c r="G22" t="s">
        <v>115</v>
      </c>
      <c r="H22" t="s">
        <v>272</v>
      </c>
      <c r="I22" t="s">
        <v>212</v>
      </c>
      <c r="J22" t="s">
        <v>213</v>
      </c>
      <c r="K22" t="s">
        <v>149</v>
      </c>
      <c r="L22" t="s">
        <v>214</v>
      </c>
      <c r="M22" t="s">
        <v>76</v>
      </c>
      <c r="N22" t="s">
        <v>215</v>
      </c>
      <c r="O22" s="57">
        <v>46302.542754629627</v>
      </c>
      <c r="P22" s="57">
        <v>46303.659814814811</v>
      </c>
      <c r="Q22">
        <v>69405827</v>
      </c>
      <c r="S22">
        <v>172603791856</v>
      </c>
      <c r="T22" t="s">
        <v>3714</v>
      </c>
      <c r="U22" t="s">
        <v>3715</v>
      </c>
      <c r="V22" t="s">
        <v>3716</v>
      </c>
      <c r="Z22">
        <v>116.32275369018301</v>
      </c>
      <c r="AA22">
        <v>-8.8940451935785596</v>
      </c>
      <c r="AB22" t="s">
        <v>3717</v>
      </c>
      <c r="AC22" t="s">
        <v>216</v>
      </c>
      <c r="AL22" t="s">
        <v>217</v>
      </c>
      <c r="AM22" t="s">
        <v>3718</v>
      </c>
      <c r="AN22" t="s">
        <v>6</v>
      </c>
      <c r="AO22" s="57">
        <v>46213.549027777779</v>
      </c>
      <c r="AP22" s="57">
        <v>46303.458333333336</v>
      </c>
      <c r="AR22" t="s">
        <v>218</v>
      </c>
      <c r="AS22" t="s">
        <v>812</v>
      </c>
      <c r="AT22" t="s">
        <v>230</v>
      </c>
      <c r="AU22">
        <v>20261008</v>
      </c>
      <c r="AV22" t="s">
        <v>221</v>
      </c>
      <c r="AW22" t="s">
        <v>802</v>
      </c>
      <c r="AX22" t="s">
        <v>222</v>
      </c>
      <c r="BA22" s="57">
        <v>46303.458333333336</v>
      </c>
      <c r="BB22" t="s">
        <v>3718</v>
      </c>
      <c r="BC22">
        <v>2026</v>
      </c>
      <c r="BD22">
        <v>10</v>
      </c>
      <c r="BE22">
        <v>8</v>
      </c>
      <c r="BF22" s="6">
        <f t="shared" si="0"/>
        <v>46303</v>
      </c>
      <c r="BG22">
        <f t="shared" si="1"/>
        <v>-0.45833333333575865</v>
      </c>
      <c r="BH22" t="str">
        <f t="shared" si="2"/>
        <v>COMPLY</v>
      </c>
      <c r="BI22" t="str">
        <f>VLOOKUP(H22,Sheet2!$A$1:$B$270,2,FALSE)</f>
        <v>SELONG</v>
      </c>
    </row>
    <row r="23" spans="1:61">
      <c r="A23">
        <v>22</v>
      </c>
      <c r="B23">
        <v>1002628404</v>
      </c>
      <c r="C23">
        <v>3</v>
      </c>
      <c r="D23" t="s">
        <v>45</v>
      </c>
      <c r="E23">
        <v>5</v>
      </c>
      <c r="F23" t="s">
        <v>210</v>
      </c>
      <c r="G23" t="s">
        <v>115</v>
      </c>
      <c r="H23" t="s">
        <v>272</v>
      </c>
      <c r="I23" t="s">
        <v>212</v>
      </c>
      <c r="J23" t="s">
        <v>213</v>
      </c>
      <c r="K23" t="s">
        <v>149</v>
      </c>
      <c r="M23" t="s">
        <v>76</v>
      </c>
      <c r="N23" t="s">
        <v>215</v>
      </c>
      <c r="O23" s="57">
        <v>46303.701504629629</v>
      </c>
      <c r="P23" s="57">
        <v>46303.725474537037</v>
      </c>
      <c r="Q23">
        <v>69402728</v>
      </c>
      <c r="S23">
        <v>172603791872</v>
      </c>
      <c r="T23" t="s">
        <v>1428</v>
      </c>
      <c r="U23" t="s">
        <v>4448</v>
      </c>
      <c r="V23" t="s">
        <v>4449</v>
      </c>
      <c r="Z23">
        <v>116.31345901541199</v>
      </c>
      <c r="AA23">
        <v>-8.8022397953860807</v>
      </c>
      <c r="AB23" t="s">
        <v>1431</v>
      </c>
      <c r="AC23" t="s">
        <v>216</v>
      </c>
      <c r="AL23" t="s">
        <v>217</v>
      </c>
      <c r="AM23" t="s">
        <v>4450</v>
      </c>
      <c r="AN23" t="s">
        <v>6</v>
      </c>
      <c r="AO23" s="57">
        <v>46244.72587962963</v>
      </c>
      <c r="AR23" t="s">
        <v>218</v>
      </c>
      <c r="AS23" t="s">
        <v>812</v>
      </c>
      <c r="AT23" t="s">
        <v>230</v>
      </c>
      <c r="AU23">
        <v>20261008</v>
      </c>
      <c r="AV23" t="s">
        <v>221</v>
      </c>
      <c r="AW23" t="s">
        <v>4451</v>
      </c>
      <c r="AX23" t="s">
        <v>222</v>
      </c>
      <c r="BA23" s="57">
        <v>46303.291666666664</v>
      </c>
      <c r="BB23" t="s">
        <v>4450</v>
      </c>
      <c r="BC23">
        <v>2026</v>
      </c>
      <c r="BD23">
        <v>10</v>
      </c>
      <c r="BE23">
        <v>8</v>
      </c>
      <c r="BF23" s="6">
        <f t="shared" si="0"/>
        <v>46303</v>
      </c>
      <c r="BG23">
        <f t="shared" si="1"/>
        <v>-0.29166666666424135</v>
      </c>
      <c r="BH23" t="str">
        <f t="shared" si="2"/>
        <v>COMPLY</v>
      </c>
      <c r="BI23" t="str">
        <f>VLOOKUP(H23,Sheet2!$A$1:$B$270,2,FALSE)</f>
        <v>SELONG</v>
      </c>
    </row>
    <row r="24" spans="1:61">
      <c r="A24">
        <v>23</v>
      </c>
      <c r="B24">
        <v>1002628759</v>
      </c>
      <c r="C24">
        <v>3</v>
      </c>
      <c r="D24" t="s">
        <v>45</v>
      </c>
      <c r="E24">
        <v>5</v>
      </c>
      <c r="F24" t="s">
        <v>210</v>
      </c>
      <c r="G24" t="s">
        <v>115</v>
      </c>
      <c r="H24" t="s">
        <v>272</v>
      </c>
      <c r="I24" t="s">
        <v>212</v>
      </c>
      <c r="J24" t="s">
        <v>213</v>
      </c>
      <c r="K24" t="s">
        <v>149</v>
      </c>
      <c r="L24" t="s">
        <v>214</v>
      </c>
      <c r="M24" t="s">
        <v>76</v>
      </c>
      <c r="N24" t="s">
        <v>215</v>
      </c>
      <c r="O24" s="57">
        <v>46304.345532407409</v>
      </c>
      <c r="P24" s="57">
        <v>46304.771527777775</v>
      </c>
      <c r="Q24">
        <v>69406986</v>
      </c>
      <c r="S24">
        <v>172603792531</v>
      </c>
      <c r="T24" t="s">
        <v>4837</v>
      </c>
      <c r="U24" t="s">
        <v>4838</v>
      </c>
      <c r="V24" t="s">
        <v>4839</v>
      </c>
      <c r="Z24">
        <v>116.221763813672</v>
      </c>
      <c r="AA24">
        <v>-8.8131381843449006</v>
      </c>
      <c r="AB24" t="s">
        <v>4840</v>
      </c>
      <c r="AC24" t="s">
        <v>216</v>
      </c>
      <c r="AL24" t="s">
        <v>217</v>
      </c>
      <c r="AM24" t="s">
        <v>4841</v>
      </c>
      <c r="AN24" t="s">
        <v>6</v>
      </c>
      <c r="AO24" s="57">
        <v>46275.361435185187</v>
      </c>
      <c r="AP24" s="57">
        <v>46305.333333333336</v>
      </c>
      <c r="AR24" t="s">
        <v>218</v>
      </c>
      <c r="AS24" t="s">
        <v>812</v>
      </c>
      <c r="AT24" t="s">
        <v>230</v>
      </c>
      <c r="AU24">
        <v>20261009</v>
      </c>
      <c r="AV24" t="s">
        <v>221</v>
      </c>
      <c r="AW24" t="s">
        <v>802</v>
      </c>
      <c r="AX24" t="s">
        <v>222</v>
      </c>
      <c r="BA24" s="57">
        <v>46305.333333333336</v>
      </c>
      <c r="BB24" t="s">
        <v>4841</v>
      </c>
      <c r="BC24">
        <v>2026</v>
      </c>
      <c r="BD24">
        <v>10</v>
      </c>
      <c r="BE24">
        <v>9</v>
      </c>
      <c r="BF24" s="6">
        <f t="shared" si="0"/>
        <v>46304</v>
      </c>
      <c r="BG24">
        <f t="shared" si="1"/>
        <v>-1.3333333333357587</v>
      </c>
      <c r="BH24" t="str">
        <f t="shared" si="2"/>
        <v>COMPLY</v>
      </c>
      <c r="BI24" t="str">
        <f>VLOOKUP(H24,Sheet2!$A$1:$B$270,2,FALSE)</f>
        <v>SELONG</v>
      </c>
    </row>
    <row r="25" spans="1:61">
      <c r="A25">
        <v>24</v>
      </c>
      <c r="B25">
        <v>1002618978</v>
      </c>
      <c r="C25">
        <v>3</v>
      </c>
      <c r="D25" t="s">
        <v>45</v>
      </c>
      <c r="E25">
        <v>5</v>
      </c>
      <c r="F25" t="s">
        <v>210</v>
      </c>
      <c r="G25" t="s">
        <v>115</v>
      </c>
      <c r="H25" t="s">
        <v>272</v>
      </c>
      <c r="I25" t="s">
        <v>212</v>
      </c>
      <c r="J25" t="s">
        <v>213</v>
      </c>
      <c r="K25" t="s">
        <v>149</v>
      </c>
      <c r="L25" t="s">
        <v>214</v>
      </c>
      <c r="M25" t="s">
        <v>1401</v>
      </c>
      <c r="N25" t="s">
        <v>215</v>
      </c>
      <c r="O25" s="57">
        <v>46297.363657407404</v>
      </c>
      <c r="P25" s="57">
        <v>46303.701493055552</v>
      </c>
      <c r="Q25">
        <v>69402728</v>
      </c>
      <c r="S25">
        <v>172603791819</v>
      </c>
      <c r="T25" t="s">
        <v>1428</v>
      </c>
      <c r="U25" t="s">
        <v>1429</v>
      </c>
      <c r="V25" t="s">
        <v>1430</v>
      </c>
      <c r="Z25">
        <v>116.313012912869</v>
      </c>
      <c r="AA25">
        <v>-8.8024899953972096</v>
      </c>
      <c r="AB25" t="s">
        <v>1431</v>
      </c>
      <c r="AC25" t="s">
        <v>216</v>
      </c>
      <c r="AL25" t="s">
        <v>217</v>
      </c>
      <c r="AM25" t="s">
        <v>1432</v>
      </c>
      <c r="AN25" t="s">
        <v>6</v>
      </c>
      <c r="AO25" s="57">
        <v>46063.39334490741</v>
      </c>
      <c r="AP25" s="57">
        <v>46298.333333333336</v>
      </c>
      <c r="AR25" t="s">
        <v>14</v>
      </c>
      <c r="AS25" t="s">
        <v>812</v>
      </c>
      <c r="AT25" t="s">
        <v>230</v>
      </c>
      <c r="AV25" t="s">
        <v>4447</v>
      </c>
      <c r="AW25" t="s">
        <v>802</v>
      </c>
      <c r="AX25" t="s">
        <v>222</v>
      </c>
      <c r="BA25" s="57">
        <v>46298.333333333336</v>
      </c>
      <c r="BB25" t="s">
        <v>1432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SELONG</v>
      </c>
    </row>
    <row r="26" spans="1:61">
      <c r="A26">
        <v>25</v>
      </c>
      <c r="B26">
        <v>1002621319</v>
      </c>
      <c r="C26">
        <v>3</v>
      </c>
      <c r="D26" t="s">
        <v>45</v>
      </c>
      <c r="E26">
        <v>5</v>
      </c>
      <c r="F26" t="s">
        <v>210</v>
      </c>
      <c r="G26" t="s">
        <v>115</v>
      </c>
      <c r="H26" t="s">
        <v>272</v>
      </c>
      <c r="I26" t="s">
        <v>212</v>
      </c>
      <c r="J26" t="s">
        <v>213</v>
      </c>
      <c r="K26" t="s">
        <v>149</v>
      </c>
      <c r="L26" t="s">
        <v>214</v>
      </c>
      <c r="M26" t="s">
        <v>1401</v>
      </c>
      <c r="N26" t="s">
        <v>215</v>
      </c>
      <c r="O26" s="57">
        <v>46299.457418981481</v>
      </c>
      <c r="P26" s="57">
        <v>46301.395995370367</v>
      </c>
      <c r="Q26">
        <v>69403835</v>
      </c>
      <c r="S26">
        <v>172603792380</v>
      </c>
      <c r="T26" t="s">
        <v>1449</v>
      </c>
      <c r="U26" t="s">
        <v>1450</v>
      </c>
      <c r="V26" t="s">
        <v>1451</v>
      </c>
      <c r="Z26">
        <v>116.31309304386301</v>
      </c>
      <c r="AA26">
        <v>-8.8024313504861595</v>
      </c>
      <c r="AB26" t="s">
        <v>1452</v>
      </c>
      <c r="AC26" t="s">
        <v>216</v>
      </c>
      <c r="AL26" t="s">
        <v>217</v>
      </c>
      <c r="AM26" t="s">
        <v>1453</v>
      </c>
      <c r="AN26" t="s">
        <v>6</v>
      </c>
      <c r="AO26" s="57">
        <v>46122.475601851853</v>
      </c>
      <c r="AP26" s="57">
        <v>46300.458333333336</v>
      </c>
      <c r="AR26" t="s">
        <v>14</v>
      </c>
      <c r="AS26" t="s">
        <v>812</v>
      </c>
      <c r="AT26" t="s">
        <v>230</v>
      </c>
      <c r="AV26" t="s">
        <v>2515</v>
      </c>
      <c r="AW26" t="s">
        <v>802</v>
      </c>
      <c r="AX26" t="s">
        <v>222</v>
      </c>
      <c r="BA26" s="57">
        <v>46300.458333333336</v>
      </c>
      <c r="BB26" t="s">
        <v>1453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SELONG</v>
      </c>
    </row>
    <row r="27" spans="1:61">
      <c r="A27">
        <v>26</v>
      </c>
      <c r="B27">
        <v>1002620766</v>
      </c>
      <c r="C27">
        <v>3</v>
      </c>
      <c r="D27" t="s">
        <v>45</v>
      </c>
      <c r="E27">
        <v>5</v>
      </c>
      <c r="F27" t="s">
        <v>210</v>
      </c>
      <c r="G27" t="s">
        <v>115</v>
      </c>
      <c r="H27" t="s">
        <v>272</v>
      </c>
      <c r="I27" t="s">
        <v>212</v>
      </c>
      <c r="J27" t="s">
        <v>213</v>
      </c>
      <c r="K27" t="s">
        <v>149</v>
      </c>
      <c r="L27" t="s">
        <v>214</v>
      </c>
      <c r="M27" t="s">
        <v>224</v>
      </c>
      <c r="N27" t="s">
        <v>215</v>
      </c>
      <c r="O27" s="57">
        <v>46298.390740740739</v>
      </c>
      <c r="P27" s="57">
        <v>46305.33730324074</v>
      </c>
      <c r="Q27">
        <v>69403468</v>
      </c>
      <c r="S27">
        <v>172603792364</v>
      </c>
      <c r="T27" t="s">
        <v>1444</v>
      </c>
      <c r="U27" t="s">
        <v>1445</v>
      </c>
      <c r="V27" t="s">
        <v>1446</v>
      </c>
      <c r="Z27">
        <v>116.352053</v>
      </c>
      <c r="AA27">
        <v>-8.7611553999999998</v>
      </c>
      <c r="AB27" t="s">
        <v>1447</v>
      </c>
      <c r="AC27" t="s">
        <v>235</v>
      </c>
      <c r="AL27" t="s">
        <v>217</v>
      </c>
      <c r="AM27" t="s">
        <v>1448</v>
      </c>
      <c r="AN27" t="s">
        <v>6</v>
      </c>
      <c r="AO27" s="57">
        <v>46091.392974537041</v>
      </c>
      <c r="AP27" s="57">
        <v>46305.333333333336</v>
      </c>
      <c r="AR27" t="s">
        <v>18</v>
      </c>
      <c r="AS27" t="s">
        <v>812</v>
      </c>
      <c r="AT27" t="s">
        <v>230</v>
      </c>
      <c r="AV27" t="s">
        <v>226</v>
      </c>
      <c r="AW27" t="s">
        <v>876</v>
      </c>
      <c r="AX27" t="s">
        <v>222</v>
      </c>
      <c r="BA27" s="57">
        <v>46305.333333333336</v>
      </c>
      <c r="BB27" t="s">
        <v>1448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SELONG</v>
      </c>
    </row>
    <row r="28" spans="1:61">
      <c r="A28">
        <v>27</v>
      </c>
      <c r="B28">
        <v>1002624744</v>
      </c>
      <c r="C28">
        <v>3</v>
      </c>
      <c r="D28" t="s">
        <v>45</v>
      </c>
      <c r="E28">
        <v>5</v>
      </c>
      <c r="F28" t="s">
        <v>210</v>
      </c>
      <c r="G28" t="s">
        <v>115</v>
      </c>
      <c r="H28" t="s">
        <v>272</v>
      </c>
      <c r="I28" t="s">
        <v>212</v>
      </c>
      <c r="J28" t="s">
        <v>213</v>
      </c>
      <c r="K28" t="s">
        <v>149</v>
      </c>
      <c r="M28" t="s">
        <v>224</v>
      </c>
      <c r="N28" t="s">
        <v>215</v>
      </c>
      <c r="O28" s="57">
        <v>46301.642870370371</v>
      </c>
      <c r="P28" s="57">
        <v>46303.337638888886</v>
      </c>
      <c r="Q28">
        <v>69405218</v>
      </c>
      <c r="S28">
        <v>172603792512</v>
      </c>
      <c r="T28" t="s">
        <v>3132</v>
      </c>
      <c r="U28" t="s">
        <v>3120</v>
      </c>
      <c r="V28" t="s">
        <v>3133</v>
      </c>
      <c r="Z28">
        <v>116.285090446472</v>
      </c>
      <c r="AA28">
        <v>-8.8926930500268195</v>
      </c>
      <c r="AB28" t="s">
        <v>3134</v>
      </c>
      <c r="AC28" t="s">
        <v>284</v>
      </c>
      <c r="AL28" t="s">
        <v>217</v>
      </c>
      <c r="AM28" t="s">
        <v>3135</v>
      </c>
      <c r="AN28" t="s">
        <v>6</v>
      </c>
      <c r="AO28" s="57">
        <v>46183.653182870374</v>
      </c>
      <c r="AP28" s="57">
        <v>46303.333333333336</v>
      </c>
      <c r="AR28" t="s">
        <v>18</v>
      </c>
      <c r="AS28" t="s">
        <v>812</v>
      </c>
      <c r="AT28" t="s">
        <v>230</v>
      </c>
      <c r="AV28" t="s">
        <v>226</v>
      </c>
      <c r="AW28" t="s">
        <v>540</v>
      </c>
      <c r="AX28" t="s">
        <v>222</v>
      </c>
      <c r="BA28" s="57">
        <v>46303.333333333336</v>
      </c>
      <c r="BB28" t="s">
        <v>3135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SELONG</v>
      </c>
    </row>
    <row r="29" spans="1:61">
      <c r="A29">
        <v>28</v>
      </c>
      <c r="B29">
        <v>1002625600</v>
      </c>
      <c r="C29">
        <v>3</v>
      </c>
      <c r="D29" t="s">
        <v>45</v>
      </c>
      <c r="E29">
        <v>5</v>
      </c>
      <c r="F29" t="s">
        <v>210</v>
      </c>
      <c r="G29" t="s">
        <v>115</v>
      </c>
      <c r="H29" t="s">
        <v>272</v>
      </c>
      <c r="I29" t="s">
        <v>212</v>
      </c>
      <c r="J29" t="s">
        <v>213</v>
      </c>
      <c r="K29" t="s">
        <v>149</v>
      </c>
      <c r="M29" t="s">
        <v>224</v>
      </c>
      <c r="N29" t="s">
        <v>215</v>
      </c>
      <c r="O29" s="57">
        <v>46302.433888888889</v>
      </c>
      <c r="P29" s="57">
        <v>46305.482037037036</v>
      </c>
      <c r="Q29">
        <v>69405544</v>
      </c>
      <c r="S29">
        <v>172603791344</v>
      </c>
      <c r="T29" t="s">
        <v>3132</v>
      </c>
      <c r="U29" t="s">
        <v>3120</v>
      </c>
      <c r="V29" t="s">
        <v>4842</v>
      </c>
      <c r="Z29">
        <v>116.28613998780401</v>
      </c>
      <c r="AA29">
        <v>-8.8925721571295302</v>
      </c>
      <c r="AB29" t="s">
        <v>3713</v>
      </c>
      <c r="AC29" t="s">
        <v>284</v>
      </c>
      <c r="AL29" t="s">
        <v>217</v>
      </c>
      <c r="AM29" t="s">
        <v>4843</v>
      </c>
      <c r="AN29" t="s">
        <v>6</v>
      </c>
      <c r="AO29" s="57">
        <v>46213.434340277781</v>
      </c>
      <c r="AP29" s="57">
        <v>46305.458333333336</v>
      </c>
      <c r="AR29" t="s">
        <v>18</v>
      </c>
      <c r="AS29" t="s">
        <v>812</v>
      </c>
      <c r="AT29" t="s">
        <v>230</v>
      </c>
      <c r="AV29" t="s">
        <v>226</v>
      </c>
      <c r="AW29" t="s">
        <v>541</v>
      </c>
      <c r="AX29" t="s">
        <v>222</v>
      </c>
      <c r="BA29" s="57">
        <v>46305.458333333336</v>
      </c>
      <c r="BB29" t="s">
        <v>4843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SELONG</v>
      </c>
    </row>
    <row r="30" spans="1:61">
      <c r="A30">
        <v>29</v>
      </c>
      <c r="B30">
        <v>1002631887</v>
      </c>
      <c r="C30">
        <v>3</v>
      </c>
      <c r="D30" t="s">
        <v>45</v>
      </c>
      <c r="E30">
        <v>5</v>
      </c>
      <c r="F30" t="s">
        <v>210</v>
      </c>
      <c r="G30" t="s">
        <v>115</v>
      </c>
      <c r="H30" t="s">
        <v>272</v>
      </c>
      <c r="I30" t="s">
        <v>212</v>
      </c>
      <c r="J30" t="s">
        <v>213</v>
      </c>
      <c r="K30" t="s">
        <v>149</v>
      </c>
      <c r="L30" t="s">
        <v>214</v>
      </c>
      <c r="M30" t="s">
        <v>224</v>
      </c>
      <c r="N30" t="s">
        <v>215</v>
      </c>
      <c r="O30" s="57">
        <v>46307.334421296298</v>
      </c>
      <c r="P30" s="57">
        <v>46308.33730324074</v>
      </c>
      <c r="Q30">
        <v>69408284</v>
      </c>
      <c r="S30">
        <v>172603791908</v>
      </c>
      <c r="T30" t="s">
        <v>5771</v>
      </c>
      <c r="U30" t="s">
        <v>5772</v>
      </c>
      <c r="V30" t="s">
        <v>5773</v>
      </c>
      <c r="Z30">
        <v>116.2470284</v>
      </c>
      <c r="AA30">
        <v>-8.6464666999999995</v>
      </c>
      <c r="AB30" t="s">
        <v>5774</v>
      </c>
      <c r="AC30" t="s">
        <v>235</v>
      </c>
      <c r="AL30" t="s">
        <v>217</v>
      </c>
      <c r="AM30" t="s">
        <v>5481</v>
      </c>
      <c r="AN30" t="s">
        <v>6</v>
      </c>
      <c r="AO30" s="57">
        <v>46366.350844907407</v>
      </c>
      <c r="AP30" s="57">
        <v>46308.333333333336</v>
      </c>
      <c r="AR30" t="s">
        <v>18</v>
      </c>
      <c r="AS30" t="s">
        <v>812</v>
      </c>
      <c r="AT30" t="s">
        <v>230</v>
      </c>
      <c r="AV30" t="s">
        <v>226</v>
      </c>
      <c r="AW30" t="s">
        <v>1421</v>
      </c>
      <c r="AX30" t="s">
        <v>222</v>
      </c>
      <c r="BA30" s="57">
        <v>46308.333333333336</v>
      </c>
      <c r="BB30" t="s">
        <v>5481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SELONG</v>
      </c>
    </row>
    <row r="31" spans="1:61">
      <c r="A31">
        <v>30</v>
      </c>
      <c r="B31">
        <v>1002628503</v>
      </c>
      <c r="C31">
        <v>3</v>
      </c>
      <c r="D31" t="s">
        <v>45</v>
      </c>
      <c r="E31">
        <v>5</v>
      </c>
      <c r="F31" t="s">
        <v>210</v>
      </c>
      <c r="G31" t="s">
        <v>115</v>
      </c>
      <c r="H31" t="s">
        <v>272</v>
      </c>
      <c r="I31" t="s">
        <v>212</v>
      </c>
      <c r="J31" t="s">
        <v>213</v>
      </c>
      <c r="K31" t="s">
        <v>149</v>
      </c>
      <c r="L31" t="s">
        <v>214</v>
      </c>
      <c r="M31" t="s">
        <v>839</v>
      </c>
      <c r="N31" t="s">
        <v>215</v>
      </c>
      <c r="O31" s="57">
        <v>46303.724004629628</v>
      </c>
      <c r="P31" s="57">
        <v>46307.675011574072</v>
      </c>
      <c r="Q31">
        <v>69406844</v>
      </c>
      <c r="S31">
        <v>172603791874</v>
      </c>
      <c r="T31" t="s">
        <v>4452</v>
      </c>
      <c r="U31" t="s">
        <v>4453</v>
      </c>
      <c r="V31" t="s">
        <v>4454</v>
      </c>
      <c r="Z31">
        <v>116.34478634895601</v>
      </c>
      <c r="AA31">
        <v>-8.6302558087695491</v>
      </c>
      <c r="AB31" t="s">
        <v>4455</v>
      </c>
      <c r="AC31" t="s">
        <v>235</v>
      </c>
      <c r="AL31" t="s">
        <v>217</v>
      </c>
      <c r="AM31" t="s">
        <v>4456</v>
      </c>
      <c r="AN31" t="s">
        <v>6</v>
      </c>
      <c r="AO31" s="57">
        <v>46244.72587962963</v>
      </c>
      <c r="AP31" s="57">
        <v>46304.625</v>
      </c>
      <c r="AQ31" t="s">
        <v>5775</v>
      </c>
      <c r="AR31" t="s">
        <v>840</v>
      </c>
      <c r="AS31" t="s">
        <v>812</v>
      </c>
      <c r="AT31" t="s">
        <v>230</v>
      </c>
      <c r="AV31" t="s">
        <v>5776</v>
      </c>
      <c r="AW31" t="s">
        <v>4457</v>
      </c>
      <c r="AX31" t="s">
        <v>222</v>
      </c>
      <c r="BA31" s="57">
        <v>46304.625</v>
      </c>
      <c r="BB31" t="s">
        <v>4456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SELONG</v>
      </c>
    </row>
    <row r="32" spans="1:61">
      <c r="A32">
        <v>31</v>
      </c>
      <c r="B32">
        <v>1002627372</v>
      </c>
      <c r="C32">
        <v>3</v>
      </c>
      <c r="D32" t="s">
        <v>45</v>
      </c>
      <c r="E32">
        <v>5</v>
      </c>
      <c r="F32" t="s">
        <v>210</v>
      </c>
      <c r="G32" t="s">
        <v>115</v>
      </c>
      <c r="H32" t="s">
        <v>272</v>
      </c>
      <c r="I32" t="s">
        <v>212</v>
      </c>
      <c r="J32" t="s">
        <v>213</v>
      </c>
      <c r="K32" t="s">
        <v>149</v>
      </c>
      <c r="L32" t="s">
        <v>214</v>
      </c>
      <c r="M32" t="s">
        <v>542</v>
      </c>
      <c r="N32" t="s">
        <v>215</v>
      </c>
      <c r="O32" s="57">
        <v>46303.425428240742</v>
      </c>
      <c r="P32" s="57">
        <v>46303.425439814811</v>
      </c>
      <c r="Q32">
        <v>69400480</v>
      </c>
      <c r="T32" t="s">
        <v>3708</v>
      </c>
      <c r="V32" t="s">
        <v>3709</v>
      </c>
      <c r="Z32">
        <v>116.29940000000001</v>
      </c>
      <c r="AA32">
        <v>-8.8912200000000006</v>
      </c>
      <c r="AB32" t="s">
        <v>3710</v>
      </c>
      <c r="AC32" t="s">
        <v>235</v>
      </c>
      <c r="AL32" t="s">
        <v>217</v>
      </c>
      <c r="AM32" t="s">
        <v>3711</v>
      </c>
      <c r="AN32" t="s">
        <v>6</v>
      </c>
      <c r="AO32" s="57">
        <v>46244.435104166667</v>
      </c>
      <c r="AP32" s="57">
        <v>46295</v>
      </c>
      <c r="AR32" t="s">
        <v>543</v>
      </c>
      <c r="AS32" t="s">
        <v>812</v>
      </c>
      <c r="AT32" t="s">
        <v>230</v>
      </c>
      <c r="AV32" t="s">
        <v>3712</v>
      </c>
      <c r="AW32" t="s">
        <v>875</v>
      </c>
      <c r="AX32" t="s">
        <v>222</v>
      </c>
      <c r="BA32" s="57">
        <v>46295.333333333336</v>
      </c>
      <c r="BB32" t="s">
        <v>3711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SELONG</v>
      </c>
    </row>
    <row r="33" spans="1:61">
      <c r="A33">
        <v>32</v>
      </c>
      <c r="B33">
        <v>1002624841</v>
      </c>
      <c r="C33">
        <v>3</v>
      </c>
      <c r="D33" t="s">
        <v>45</v>
      </c>
      <c r="E33">
        <v>5</v>
      </c>
      <c r="F33" t="s">
        <v>210</v>
      </c>
      <c r="G33" t="s">
        <v>115</v>
      </c>
      <c r="H33" t="s">
        <v>272</v>
      </c>
      <c r="I33" t="s">
        <v>212</v>
      </c>
      <c r="J33" t="s">
        <v>213</v>
      </c>
      <c r="K33" t="s">
        <v>149</v>
      </c>
      <c r="M33" t="s">
        <v>1626</v>
      </c>
      <c r="N33" t="s">
        <v>215</v>
      </c>
      <c r="O33" s="57">
        <v>46301.659085648149</v>
      </c>
      <c r="P33" s="57">
        <v>46305.083553240744</v>
      </c>
      <c r="Q33">
        <v>69405256</v>
      </c>
      <c r="S33">
        <v>172603792513</v>
      </c>
      <c r="T33" t="s">
        <v>3132</v>
      </c>
      <c r="U33" t="s">
        <v>3120</v>
      </c>
      <c r="Z33">
        <v>116.285858</v>
      </c>
      <c r="AA33">
        <v>-8.8928619999999992</v>
      </c>
      <c r="AB33" t="s">
        <v>3134</v>
      </c>
      <c r="AC33" t="s">
        <v>284</v>
      </c>
      <c r="AO33" s="57">
        <v>46183.663668981484</v>
      </c>
      <c r="AR33" t="s">
        <v>1631</v>
      </c>
      <c r="AS33" t="s">
        <v>812</v>
      </c>
      <c r="AT33" t="s">
        <v>230</v>
      </c>
      <c r="AV33" t="s">
        <v>3020</v>
      </c>
      <c r="AW33" t="s">
        <v>539</v>
      </c>
      <c r="AX33" t="s">
        <v>222</v>
      </c>
      <c r="AZ33" t="s">
        <v>3020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SELONG</v>
      </c>
    </row>
    <row r="34" spans="1:61">
      <c r="A34">
        <v>33</v>
      </c>
      <c r="B34">
        <v>1002630870</v>
      </c>
      <c r="C34">
        <v>3</v>
      </c>
      <c r="D34" t="s">
        <v>45</v>
      </c>
      <c r="E34">
        <v>5</v>
      </c>
      <c r="F34" t="s">
        <v>210</v>
      </c>
      <c r="G34" t="s">
        <v>116</v>
      </c>
      <c r="H34" t="s">
        <v>349</v>
      </c>
      <c r="I34" t="s">
        <v>212</v>
      </c>
      <c r="J34" t="s">
        <v>213</v>
      </c>
      <c r="K34" t="s">
        <v>149</v>
      </c>
      <c r="L34" t="s">
        <v>214</v>
      </c>
      <c r="M34" t="s">
        <v>76</v>
      </c>
      <c r="N34" t="s">
        <v>215</v>
      </c>
      <c r="O34" s="57">
        <v>46305.521932870368</v>
      </c>
      <c r="P34" s="57">
        <v>46307.617893518516</v>
      </c>
      <c r="Q34">
        <v>69407852</v>
      </c>
      <c r="S34">
        <v>172620205128</v>
      </c>
      <c r="T34" t="s">
        <v>4844</v>
      </c>
      <c r="U34" t="s">
        <v>4845</v>
      </c>
      <c r="V34" t="s">
        <v>4846</v>
      </c>
      <c r="Z34">
        <v>116.42188310623099</v>
      </c>
      <c r="AA34">
        <v>-8.5883461456235608</v>
      </c>
      <c r="AB34" t="s">
        <v>4847</v>
      </c>
      <c r="AC34" t="s">
        <v>216</v>
      </c>
      <c r="AL34" t="s">
        <v>217</v>
      </c>
      <c r="AM34" t="s">
        <v>4848</v>
      </c>
      <c r="AN34" t="s">
        <v>6</v>
      </c>
      <c r="AO34" s="57">
        <v>46305.527905092589</v>
      </c>
      <c r="AP34" s="57">
        <v>46306.458333333336</v>
      </c>
      <c r="AR34" t="s">
        <v>218</v>
      </c>
      <c r="AS34" t="s">
        <v>825</v>
      </c>
      <c r="AT34" t="s">
        <v>230</v>
      </c>
      <c r="AU34">
        <v>20261012</v>
      </c>
      <c r="AV34" t="s">
        <v>221</v>
      </c>
      <c r="AW34" t="s">
        <v>923</v>
      </c>
      <c r="AX34" t="s">
        <v>222</v>
      </c>
      <c r="BA34" s="57">
        <v>46306.458333333336</v>
      </c>
      <c r="BB34" t="s">
        <v>4848</v>
      </c>
      <c r="BC34">
        <v>2026</v>
      </c>
      <c r="BD34">
        <v>10</v>
      </c>
      <c r="BE34">
        <v>12</v>
      </c>
      <c r="BF34" s="6">
        <f t="shared" si="0"/>
        <v>46307</v>
      </c>
      <c r="BG34">
        <f t="shared" si="1"/>
        <v>0.54166666666424135</v>
      </c>
      <c r="BH34" t="str">
        <f t="shared" si="2"/>
        <v>COMPLY</v>
      </c>
      <c r="BI34" t="str">
        <f>VLOOKUP(H34,Sheet2!$A$1:$B$270,2,FALSE)</f>
        <v>SELONG</v>
      </c>
    </row>
    <row r="35" spans="1:61">
      <c r="A35">
        <v>34</v>
      </c>
      <c r="B35">
        <v>1002617999</v>
      </c>
      <c r="C35">
        <v>3</v>
      </c>
      <c r="D35" t="s">
        <v>45</v>
      </c>
      <c r="E35">
        <v>5</v>
      </c>
      <c r="F35" t="s">
        <v>210</v>
      </c>
      <c r="G35" t="s">
        <v>116</v>
      </c>
      <c r="H35" t="s">
        <v>356</v>
      </c>
      <c r="I35" t="s">
        <v>212</v>
      </c>
      <c r="J35" t="s">
        <v>213</v>
      </c>
      <c r="K35" t="s">
        <v>149</v>
      </c>
      <c r="L35" t="s">
        <v>214</v>
      </c>
      <c r="M35" t="s">
        <v>76</v>
      </c>
      <c r="N35" t="s">
        <v>215</v>
      </c>
      <c r="O35" s="57">
        <v>46296.584490740737</v>
      </c>
      <c r="P35" s="57">
        <v>46297.786006944443</v>
      </c>
      <c r="Q35">
        <v>69402420</v>
      </c>
      <c r="S35">
        <v>172619203547</v>
      </c>
      <c r="T35" t="s">
        <v>953</v>
      </c>
      <c r="U35" t="s">
        <v>922</v>
      </c>
      <c r="V35" t="s">
        <v>954</v>
      </c>
      <c r="Z35">
        <v>116.508950963616</v>
      </c>
      <c r="AA35">
        <v>-8.7742104745551899</v>
      </c>
      <c r="AB35" t="s">
        <v>955</v>
      </c>
      <c r="AC35" t="s">
        <v>216</v>
      </c>
      <c r="AL35" t="s">
        <v>217</v>
      </c>
      <c r="AM35" t="s">
        <v>956</v>
      </c>
      <c r="AN35" t="s">
        <v>6</v>
      </c>
      <c r="AO35" s="57">
        <v>46032.590474537035</v>
      </c>
      <c r="AP35" s="57">
        <v>46298.458333333336</v>
      </c>
      <c r="AR35" t="s">
        <v>218</v>
      </c>
      <c r="AS35" t="s">
        <v>825</v>
      </c>
      <c r="AT35" t="s">
        <v>230</v>
      </c>
      <c r="AU35">
        <v>20261002</v>
      </c>
      <c r="AV35" t="s">
        <v>221</v>
      </c>
      <c r="AW35" t="s">
        <v>923</v>
      </c>
      <c r="AX35" t="s">
        <v>222</v>
      </c>
      <c r="BA35" s="57">
        <v>46298.458333333336</v>
      </c>
      <c r="BB35" t="s">
        <v>956</v>
      </c>
      <c r="BC35">
        <v>2026</v>
      </c>
      <c r="BD35">
        <v>10</v>
      </c>
      <c r="BE35">
        <v>2</v>
      </c>
      <c r="BF35" s="6">
        <f t="shared" si="0"/>
        <v>46297</v>
      </c>
      <c r="BG35">
        <f t="shared" si="1"/>
        <v>-1.4583333333357587</v>
      </c>
      <c r="BH35" t="str">
        <f t="shared" si="2"/>
        <v>COMPLY</v>
      </c>
      <c r="BI35" t="str">
        <f>VLOOKUP(H35,Sheet2!$A$1:$B$270,2,FALSE)</f>
        <v>SELONG</v>
      </c>
    </row>
    <row r="36" spans="1:61">
      <c r="A36">
        <v>35</v>
      </c>
      <c r="B36">
        <v>1002617134</v>
      </c>
      <c r="C36">
        <v>3</v>
      </c>
      <c r="D36" t="s">
        <v>45</v>
      </c>
      <c r="E36">
        <v>5</v>
      </c>
      <c r="F36" t="s">
        <v>210</v>
      </c>
      <c r="G36" t="s">
        <v>116</v>
      </c>
      <c r="H36" t="s">
        <v>356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46296.40179398148</v>
      </c>
      <c r="P36" s="57">
        <v>46296.862164351849</v>
      </c>
      <c r="Q36">
        <v>69402106</v>
      </c>
      <c r="S36">
        <v>172619203309</v>
      </c>
      <c r="T36" t="s">
        <v>948</v>
      </c>
      <c r="U36" t="s">
        <v>949</v>
      </c>
      <c r="V36" t="s">
        <v>950</v>
      </c>
      <c r="Z36">
        <v>116.47214300930401</v>
      </c>
      <c r="AA36">
        <v>-8.8049368383438704</v>
      </c>
      <c r="AB36" t="s">
        <v>951</v>
      </c>
      <c r="AC36" t="s">
        <v>216</v>
      </c>
      <c r="AL36" t="s">
        <v>217</v>
      </c>
      <c r="AM36" t="s">
        <v>952</v>
      </c>
      <c r="AN36" t="s">
        <v>6</v>
      </c>
      <c r="AO36" s="57">
        <v>46032.413738425923</v>
      </c>
      <c r="AP36" s="57">
        <v>46298.458333333336</v>
      </c>
      <c r="AR36" t="s">
        <v>218</v>
      </c>
      <c r="AS36" t="s">
        <v>825</v>
      </c>
      <c r="AT36" t="s">
        <v>230</v>
      </c>
      <c r="AU36">
        <v>20261001</v>
      </c>
      <c r="AV36" t="s">
        <v>221</v>
      </c>
      <c r="AW36" t="s">
        <v>875</v>
      </c>
      <c r="AX36" t="s">
        <v>222</v>
      </c>
      <c r="BA36" s="57">
        <v>46298.458333333336</v>
      </c>
      <c r="BB36" t="s">
        <v>952</v>
      </c>
      <c r="BC36">
        <v>2026</v>
      </c>
      <c r="BD36">
        <v>10</v>
      </c>
      <c r="BE36">
        <v>1</v>
      </c>
      <c r="BF36" s="6">
        <f t="shared" si="0"/>
        <v>46296</v>
      </c>
      <c r="BG36">
        <f t="shared" si="1"/>
        <v>-2.4583333333357587</v>
      </c>
      <c r="BH36" t="str">
        <f t="shared" si="2"/>
        <v>COMPLY</v>
      </c>
      <c r="BI36" t="str">
        <f>VLOOKUP(H36,Sheet2!$A$1:$B$270,2,FALSE)</f>
        <v>SELONG</v>
      </c>
    </row>
    <row r="37" spans="1:61">
      <c r="A37">
        <v>36</v>
      </c>
      <c r="B37">
        <v>1002620545</v>
      </c>
      <c r="C37">
        <v>3</v>
      </c>
      <c r="D37" t="s">
        <v>45</v>
      </c>
      <c r="E37">
        <v>5</v>
      </c>
      <c r="F37" t="s">
        <v>210</v>
      </c>
      <c r="G37" t="s">
        <v>116</v>
      </c>
      <c r="H37" t="s">
        <v>356</v>
      </c>
      <c r="I37" t="s">
        <v>212</v>
      </c>
      <c r="J37" t="s">
        <v>213</v>
      </c>
      <c r="K37" t="s">
        <v>149</v>
      </c>
      <c r="L37" t="s">
        <v>214</v>
      </c>
      <c r="M37" t="s">
        <v>76</v>
      </c>
      <c r="N37" t="s">
        <v>215</v>
      </c>
      <c r="O37" s="57">
        <v>46297.715729166666</v>
      </c>
      <c r="P37" s="57">
        <v>46301.436018518521</v>
      </c>
      <c r="Q37">
        <v>69403341</v>
      </c>
      <c r="S37">
        <v>172619203554</v>
      </c>
      <c r="T37" t="s">
        <v>1459</v>
      </c>
      <c r="U37" t="s">
        <v>1460</v>
      </c>
      <c r="V37" t="s">
        <v>1461</v>
      </c>
      <c r="Z37">
        <v>116.472752206027</v>
      </c>
      <c r="AA37">
        <v>-8.7741713749654409</v>
      </c>
      <c r="AB37" t="s">
        <v>1462</v>
      </c>
      <c r="AC37" t="s">
        <v>216</v>
      </c>
      <c r="AL37" t="s">
        <v>217</v>
      </c>
      <c r="AM37" t="s">
        <v>1463</v>
      </c>
      <c r="AN37" t="s">
        <v>6</v>
      </c>
      <c r="AO37" s="57">
        <v>46063.736041666663</v>
      </c>
      <c r="AP37" s="57">
        <v>46300.333333333336</v>
      </c>
      <c r="AR37" t="s">
        <v>218</v>
      </c>
      <c r="AS37" t="s">
        <v>825</v>
      </c>
      <c r="AT37" t="s">
        <v>230</v>
      </c>
      <c r="AU37">
        <v>20261006</v>
      </c>
      <c r="AV37" t="s">
        <v>221</v>
      </c>
      <c r="AW37" t="s">
        <v>877</v>
      </c>
      <c r="AX37" t="s">
        <v>222</v>
      </c>
      <c r="BA37" s="57">
        <v>46300.333333333336</v>
      </c>
      <c r="BB37" t="s">
        <v>1463</v>
      </c>
      <c r="BC37">
        <v>2026</v>
      </c>
      <c r="BD37">
        <v>10</v>
      </c>
      <c r="BE37">
        <v>6</v>
      </c>
      <c r="BF37" s="6">
        <f t="shared" si="0"/>
        <v>46301</v>
      </c>
      <c r="BG37">
        <f t="shared" si="1"/>
        <v>0.66666666666424135</v>
      </c>
      <c r="BH37" t="str">
        <f t="shared" si="2"/>
        <v>COMPLY</v>
      </c>
      <c r="BI37" t="str">
        <f>VLOOKUP(H37,Sheet2!$A$1:$B$270,2,FALSE)</f>
        <v>SELONG</v>
      </c>
    </row>
    <row r="38" spans="1:61">
      <c r="A38">
        <v>37</v>
      </c>
      <c r="B38">
        <v>1002630465</v>
      </c>
      <c r="C38">
        <v>3</v>
      </c>
      <c r="D38" t="s">
        <v>45</v>
      </c>
      <c r="E38">
        <v>5</v>
      </c>
      <c r="F38" t="s">
        <v>210</v>
      </c>
      <c r="G38" t="s">
        <v>116</v>
      </c>
      <c r="H38" t="s">
        <v>356</v>
      </c>
      <c r="I38" t="s">
        <v>212</v>
      </c>
      <c r="J38" t="s">
        <v>213</v>
      </c>
      <c r="K38" t="s">
        <v>149</v>
      </c>
      <c r="L38" t="s">
        <v>214</v>
      </c>
      <c r="M38" t="s">
        <v>76</v>
      </c>
      <c r="N38" t="s">
        <v>215</v>
      </c>
      <c r="O38" s="57">
        <v>46304.719849537039</v>
      </c>
      <c r="P38" s="57">
        <v>46307.569768518515</v>
      </c>
      <c r="Q38">
        <v>69407651</v>
      </c>
      <c r="S38">
        <v>172619203562</v>
      </c>
      <c r="T38" t="s">
        <v>4849</v>
      </c>
      <c r="U38" t="s">
        <v>4850</v>
      </c>
      <c r="V38" t="s">
        <v>4851</v>
      </c>
      <c r="Z38">
        <v>116.45550900000001</v>
      </c>
      <c r="AA38">
        <v>-8.7761259999999996</v>
      </c>
      <c r="AB38" t="s">
        <v>4852</v>
      </c>
      <c r="AC38" t="s">
        <v>235</v>
      </c>
      <c r="AL38" t="s">
        <v>217</v>
      </c>
      <c r="AM38" t="s">
        <v>4853</v>
      </c>
      <c r="AN38" t="s">
        <v>6</v>
      </c>
      <c r="AO38" s="57">
        <v>46275.725983796299</v>
      </c>
      <c r="AP38" s="57">
        <v>46307.458333333336</v>
      </c>
      <c r="AR38" t="s">
        <v>218</v>
      </c>
      <c r="AS38" t="s">
        <v>825</v>
      </c>
      <c r="AT38" t="s">
        <v>230</v>
      </c>
      <c r="AU38">
        <v>20261012</v>
      </c>
      <c r="AV38" t="s">
        <v>221</v>
      </c>
      <c r="AW38" t="s">
        <v>876</v>
      </c>
      <c r="AX38" t="s">
        <v>222</v>
      </c>
      <c r="BA38" s="57">
        <v>46307.458333333336</v>
      </c>
      <c r="BB38" t="s">
        <v>4853</v>
      </c>
      <c r="BC38">
        <v>2026</v>
      </c>
      <c r="BD38">
        <v>10</v>
      </c>
      <c r="BE38">
        <v>12</v>
      </c>
      <c r="BF38" s="6">
        <f t="shared" si="0"/>
        <v>46307</v>
      </c>
      <c r="BG38">
        <f t="shared" si="1"/>
        <v>-0.45833333333575865</v>
      </c>
      <c r="BH38" t="str">
        <f t="shared" si="2"/>
        <v>COMPLY</v>
      </c>
      <c r="BI38" t="str">
        <f>VLOOKUP(H38,Sheet2!$A$1:$B$270,2,FALSE)</f>
        <v>SELONG</v>
      </c>
    </row>
    <row r="39" spans="1:61">
      <c r="A39">
        <v>38</v>
      </c>
      <c r="B39">
        <v>1002635720</v>
      </c>
      <c r="C39">
        <v>3</v>
      </c>
      <c r="D39" t="s">
        <v>45</v>
      </c>
      <c r="E39">
        <v>5</v>
      </c>
      <c r="F39" t="s">
        <v>210</v>
      </c>
      <c r="G39" t="s">
        <v>116</v>
      </c>
      <c r="H39" t="s">
        <v>356</v>
      </c>
      <c r="I39" t="s">
        <v>212</v>
      </c>
      <c r="J39" t="s">
        <v>213</v>
      </c>
      <c r="K39" t="s">
        <v>149</v>
      </c>
      <c r="L39" t="s">
        <v>214</v>
      </c>
      <c r="M39" t="s">
        <v>238</v>
      </c>
      <c r="N39" t="s">
        <v>215</v>
      </c>
      <c r="O39" s="57">
        <v>46308.707395833335</v>
      </c>
      <c r="P39" s="57">
        <v>46308.708599537036</v>
      </c>
      <c r="Q39">
        <v>69409671</v>
      </c>
      <c r="S39">
        <v>172619203571</v>
      </c>
      <c r="T39" t="s">
        <v>6614</v>
      </c>
      <c r="U39" t="s">
        <v>6615</v>
      </c>
      <c r="V39" t="s">
        <v>6616</v>
      </c>
      <c r="Z39">
        <v>116.65872819721601</v>
      </c>
      <c r="AA39">
        <v>-8.5041465352127101</v>
      </c>
      <c r="AB39" t="s">
        <v>6617</v>
      </c>
      <c r="AC39" t="s">
        <v>216</v>
      </c>
      <c r="AL39" t="s">
        <v>217</v>
      </c>
      <c r="AM39" t="s">
        <v>6618</v>
      </c>
      <c r="AN39" t="s">
        <v>6</v>
      </c>
      <c r="AO39" t="s">
        <v>6619</v>
      </c>
      <c r="AP39" s="57">
        <v>46309.625</v>
      </c>
      <c r="AR39" t="s">
        <v>239</v>
      </c>
      <c r="AS39" t="s">
        <v>825</v>
      </c>
      <c r="AT39" t="s">
        <v>230</v>
      </c>
      <c r="AV39" t="s">
        <v>238</v>
      </c>
      <c r="AW39" t="s">
        <v>923</v>
      </c>
      <c r="AX39" t="s">
        <v>222</v>
      </c>
      <c r="BA39" s="57">
        <v>46309.625</v>
      </c>
      <c r="BB39" t="s">
        <v>6618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1002635413</v>
      </c>
      <c r="C40">
        <v>3</v>
      </c>
      <c r="D40" t="s">
        <v>45</v>
      </c>
      <c r="E40">
        <v>5</v>
      </c>
      <c r="F40" t="s">
        <v>210</v>
      </c>
      <c r="G40" t="s">
        <v>116</v>
      </c>
      <c r="H40" t="s">
        <v>356</v>
      </c>
      <c r="I40" t="s">
        <v>212</v>
      </c>
      <c r="J40" t="s">
        <v>213</v>
      </c>
      <c r="K40" t="s">
        <v>149</v>
      </c>
      <c r="L40" t="s">
        <v>214</v>
      </c>
      <c r="M40" t="s">
        <v>238</v>
      </c>
      <c r="N40" t="s">
        <v>215</v>
      </c>
      <c r="O40" s="57">
        <v>46308.641377314816</v>
      </c>
      <c r="P40" s="57">
        <v>46308.643067129633</v>
      </c>
      <c r="Q40">
        <v>69409549</v>
      </c>
      <c r="S40">
        <v>172619203569</v>
      </c>
      <c r="T40" t="s">
        <v>6620</v>
      </c>
      <c r="U40" t="s">
        <v>6621</v>
      </c>
      <c r="V40" t="s">
        <v>6622</v>
      </c>
      <c r="Z40">
        <v>116.57232519239101</v>
      </c>
      <c r="AA40">
        <v>-8.6475367897431994</v>
      </c>
      <c r="AB40" t="s">
        <v>6623</v>
      </c>
      <c r="AC40" t="s">
        <v>216</v>
      </c>
      <c r="AL40" t="s">
        <v>217</v>
      </c>
      <c r="AM40" t="s">
        <v>6624</v>
      </c>
      <c r="AN40" t="s">
        <v>6</v>
      </c>
      <c r="AO40" t="s">
        <v>6625</v>
      </c>
      <c r="AP40" s="57">
        <v>46309.625</v>
      </c>
      <c r="AR40" t="s">
        <v>239</v>
      </c>
      <c r="AS40" t="s">
        <v>825</v>
      </c>
      <c r="AT40" t="s">
        <v>220</v>
      </c>
      <c r="AV40" t="s">
        <v>238</v>
      </c>
      <c r="AW40" t="s">
        <v>2552</v>
      </c>
      <c r="AX40" t="s">
        <v>222</v>
      </c>
      <c r="BA40" s="57">
        <v>46309.625</v>
      </c>
      <c r="BB40" t="s">
        <v>6624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SELONG</v>
      </c>
    </row>
    <row r="41" spans="1:61">
      <c r="A41">
        <v>40</v>
      </c>
      <c r="B41">
        <v>1002635184</v>
      </c>
      <c r="C41">
        <v>3</v>
      </c>
      <c r="D41" t="s">
        <v>45</v>
      </c>
      <c r="E41">
        <v>5</v>
      </c>
      <c r="F41" t="s">
        <v>210</v>
      </c>
      <c r="G41" t="s">
        <v>116</v>
      </c>
      <c r="H41" t="s">
        <v>356</v>
      </c>
      <c r="I41" t="s">
        <v>212</v>
      </c>
      <c r="J41" t="s">
        <v>213</v>
      </c>
      <c r="K41" t="s">
        <v>149</v>
      </c>
      <c r="M41" t="s">
        <v>3142</v>
      </c>
      <c r="N41" t="s">
        <v>215</v>
      </c>
      <c r="O41" s="57">
        <v>46308.59648148148</v>
      </c>
      <c r="P41" s="57">
        <v>46308.597407407404</v>
      </c>
      <c r="Q41">
        <v>69409474</v>
      </c>
      <c r="S41">
        <v>172619203567</v>
      </c>
      <c r="T41" t="s">
        <v>5777</v>
      </c>
      <c r="U41" t="s">
        <v>5778</v>
      </c>
      <c r="Z41">
        <v>116.529256</v>
      </c>
      <c r="AA41">
        <v>-8.6513089999999995</v>
      </c>
      <c r="AB41" t="s">
        <v>5779</v>
      </c>
      <c r="AC41" t="s">
        <v>225</v>
      </c>
      <c r="AO41" t="s">
        <v>5780</v>
      </c>
      <c r="AR41" t="s">
        <v>325</v>
      </c>
      <c r="AS41" t="s">
        <v>825</v>
      </c>
      <c r="AT41" t="s">
        <v>230</v>
      </c>
      <c r="AV41" t="s">
        <v>3143</v>
      </c>
      <c r="AW41" t="s">
        <v>5781</v>
      </c>
      <c r="AX41" t="s">
        <v>222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>
      <c r="A42">
        <v>41</v>
      </c>
      <c r="B42">
        <v>1002618749</v>
      </c>
      <c r="C42">
        <v>3</v>
      </c>
      <c r="D42" t="s">
        <v>45</v>
      </c>
      <c r="E42">
        <v>5</v>
      </c>
      <c r="F42" t="s">
        <v>210</v>
      </c>
      <c r="G42" t="s">
        <v>116</v>
      </c>
      <c r="H42" t="s">
        <v>267</v>
      </c>
      <c r="I42" t="s">
        <v>212</v>
      </c>
      <c r="J42" t="s">
        <v>213</v>
      </c>
      <c r="K42" t="s">
        <v>149</v>
      </c>
      <c r="M42" t="s">
        <v>76</v>
      </c>
      <c r="N42" t="s">
        <v>215</v>
      </c>
      <c r="O42" s="57">
        <v>46296.73773148148</v>
      </c>
      <c r="P42" s="57">
        <v>46297.46565972222</v>
      </c>
      <c r="Q42">
        <v>69399006</v>
      </c>
      <c r="S42">
        <v>172604214410</v>
      </c>
      <c r="T42" t="s">
        <v>907</v>
      </c>
      <c r="U42" t="s">
        <v>957</v>
      </c>
      <c r="V42" t="s">
        <v>958</v>
      </c>
      <c r="Z42">
        <v>116.284406241482</v>
      </c>
      <c r="AA42">
        <v>-8.2657515630690597</v>
      </c>
      <c r="AB42" t="s">
        <v>908</v>
      </c>
      <c r="AC42" t="s">
        <v>216</v>
      </c>
      <c r="AL42" t="s">
        <v>217</v>
      </c>
      <c r="AM42" t="s">
        <v>959</v>
      </c>
      <c r="AN42" t="s">
        <v>6</v>
      </c>
      <c r="AO42" s="57">
        <v>46032.746898148151</v>
      </c>
      <c r="AR42" t="s">
        <v>218</v>
      </c>
      <c r="AS42" t="s">
        <v>814</v>
      </c>
      <c r="AT42" t="s">
        <v>342</v>
      </c>
      <c r="AU42">
        <v>20261002</v>
      </c>
      <c r="AV42" t="s">
        <v>221</v>
      </c>
      <c r="AW42" t="s">
        <v>559</v>
      </c>
      <c r="AX42" t="s">
        <v>222</v>
      </c>
      <c r="BA42" s="57">
        <v>46296.291666666664</v>
      </c>
      <c r="BB42" t="s">
        <v>959</v>
      </c>
      <c r="BC42">
        <v>2026</v>
      </c>
      <c r="BD42">
        <v>10</v>
      </c>
      <c r="BE42">
        <v>2</v>
      </c>
      <c r="BF42" s="6">
        <f t="shared" si="0"/>
        <v>46297</v>
      </c>
      <c r="BG42">
        <f t="shared" si="1"/>
        <v>0.70833333333575865</v>
      </c>
      <c r="BH42" t="str">
        <f t="shared" si="2"/>
        <v>COMPLY</v>
      </c>
      <c r="BI42" t="str">
        <f>VLOOKUP(H42,Sheet2!$A$1:$B$270,2,FALSE)</f>
        <v>SELONG</v>
      </c>
    </row>
    <row r="43" spans="1:61">
      <c r="A43">
        <v>42</v>
      </c>
      <c r="B43">
        <v>1002620615</v>
      </c>
      <c r="C43">
        <v>3</v>
      </c>
      <c r="D43" t="s">
        <v>45</v>
      </c>
      <c r="E43">
        <v>5</v>
      </c>
      <c r="F43" t="s">
        <v>210</v>
      </c>
      <c r="G43" t="s">
        <v>116</v>
      </c>
      <c r="H43" t="s">
        <v>267</v>
      </c>
      <c r="I43" t="s">
        <v>212</v>
      </c>
      <c r="J43" t="s">
        <v>213</v>
      </c>
      <c r="K43" t="s">
        <v>149</v>
      </c>
      <c r="M43" t="s">
        <v>76</v>
      </c>
      <c r="N43" t="s">
        <v>215</v>
      </c>
      <c r="O43" s="57">
        <v>46297.752349537041</v>
      </c>
      <c r="P43" s="57">
        <v>46297.810706018521</v>
      </c>
      <c r="Q43">
        <v>69400343</v>
      </c>
      <c r="S43">
        <v>172604214412</v>
      </c>
      <c r="T43" t="s">
        <v>1469</v>
      </c>
      <c r="U43" t="s">
        <v>1470</v>
      </c>
      <c r="V43" t="s">
        <v>1471</v>
      </c>
      <c r="Z43">
        <v>116.49837970999801</v>
      </c>
      <c r="AA43">
        <v>-8.3339065777651005</v>
      </c>
      <c r="AB43" t="s">
        <v>1472</v>
      </c>
      <c r="AC43" t="s">
        <v>283</v>
      </c>
      <c r="AL43" t="s">
        <v>217</v>
      </c>
      <c r="AM43" t="s">
        <v>1473</v>
      </c>
      <c r="AN43" t="s">
        <v>6</v>
      </c>
      <c r="AO43" s="57">
        <v>46063.757476851853</v>
      </c>
      <c r="AR43" t="s">
        <v>218</v>
      </c>
      <c r="AS43" t="s">
        <v>814</v>
      </c>
      <c r="AT43" t="s">
        <v>230</v>
      </c>
      <c r="AU43">
        <v>20261002</v>
      </c>
      <c r="AV43" t="s">
        <v>221</v>
      </c>
      <c r="AW43" t="s">
        <v>1474</v>
      </c>
      <c r="AX43" t="s">
        <v>222</v>
      </c>
      <c r="BA43" s="57">
        <v>46297.291666666664</v>
      </c>
      <c r="BB43" t="s">
        <v>1473</v>
      </c>
      <c r="BC43">
        <v>2026</v>
      </c>
      <c r="BD43">
        <v>10</v>
      </c>
      <c r="BE43">
        <v>2</v>
      </c>
      <c r="BF43" s="6">
        <f t="shared" si="0"/>
        <v>46297</v>
      </c>
      <c r="BG43">
        <f t="shared" si="1"/>
        <v>-0.29166666666424135</v>
      </c>
      <c r="BH43" t="str">
        <f t="shared" si="2"/>
        <v>COMPLY</v>
      </c>
      <c r="BI43" t="str">
        <f>VLOOKUP(H43,Sheet2!$A$1:$B$270,2,FALSE)</f>
        <v>SELONG</v>
      </c>
    </row>
    <row r="44" spans="1:61">
      <c r="A44">
        <v>43</v>
      </c>
      <c r="B44">
        <v>1002622466</v>
      </c>
      <c r="C44">
        <v>3</v>
      </c>
      <c r="D44" t="s">
        <v>45</v>
      </c>
      <c r="E44">
        <v>5</v>
      </c>
      <c r="F44" t="s">
        <v>210</v>
      </c>
      <c r="G44" t="s">
        <v>116</v>
      </c>
      <c r="H44" t="s">
        <v>267</v>
      </c>
      <c r="I44" t="s">
        <v>212</v>
      </c>
      <c r="J44" t="s">
        <v>213</v>
      </c>
      <c r="K44" t="s">
        <v>149</v>
      </c>
      <c r="M44" t="s">
        <v>76</v>
      </c>
      <c r="N44" t="s">
        <v>215</v>
      </c>
      <c r="O44" s="57">
        <v>46300.568576388891</v>
      </c>
      <c r="P44" s="57">
        <v>46300.599675925929</v>
      </c>
      <c r="Q44">
        <v>69403674</v>
      </c>
      <c r="S44">
        <v>172604214292</v>
      </c>
      <c r="T44" t="s">
        <v>1464</v>
      </c>
      <c r="U44" t="s">
        <v>2517</v>
      </c>
      <c r="V44" t="s">
        <v>2518</v>
      </c>
      <c r="Z44">
        <v>116.0959276</v>
      </c>
      <c r="AA44">
        <v>-8.4186340000000008</v>
      </c>
      <c r="AB44" t="s">
        <v>1467</v>
      </c>
      <c r="AC44" t="s">
        <v>216</v>
      </c>
      <c r="AL44" t="s">
        <v>217</v>
      </c>
      <c r="AM44" t="s">
        <v>2519</v>
      </c>
      <c r="AN44" t="s">
        <v>6</v>
      </c>
      <c r="AO44" s="57">
        <v>46152.569618055553</v>
      </c>
      <c r="AR44" t="s">
        <v>218</v>
      </c>
      <c r="AS44" t="s">
        <v>814</v>
      </c>
      <c r="AT44" t="s">
        <v>230</v>
      </c>
      <c r="AU44">
        <v>20261005</v>
      </c>
      <c r="AV44" t="s">
        <v>221</v>
      </c>
      <c r="AW44" t="s">
        <v>540</v>
      </c>
      <c r="AX44" t="s">
        <v>222</v>
      </c>
      <c r="BA44" s="57">
        <v>46300.291666666664</v>
      </c>
      <c r="BB44" t="s">
        <v>2519</v>
      </c>
      <c r="BC44">
        <v>2026</v>
      </c>
      <c r="BD44">
        <v>10</v>
      </c>
      <c r="BE44">
        <v>5</v>
      </c>
      <c r="BF44" s="6">
        <f t="shared" si="0"/>
        <v>46300</v>
      </c>
      <c r="BG44">
        <f t="shared" si="1"/>
        <v>-0.29166666666424135</v>
      </c>
      <c r="BH44" t="str">
        <f t="shared" si="2"/>
        <v>COMPLY</v>
      </c>
      <c r="BI44" t="str">
        <f>VLOOKUP(H44,Sheet2!$A$1:$B$270,2,FALSE)</f>
        <v>SELONG</v>
      </c>
    </row>
    <row r="45" spans="1:61">
      <c r="A45">
        <v>44</v>
      </c>
      <c r="B45">
        <v>1002621878</v>
      </c>
      <c r="C45">
        <v>3</v>
      </c>
      <c r="D45" t="s">
        <v>45</v>
      </c>
      <c r="E45">
        <v>5</v>
      </c>
      <c r="F45" t="s">
        <v>210</v>
      </c>
      <c r="G45" t="s">
        <v>116</v>
      </c>
      <c r="H45" t="s">
        <v>267</v>
      </c>
      <c r="I45" t="s">
        <v>212</v>
      </c>
      <c r="J45" t="s">
        <v>213</v>
      </c>
      <c r="K45" t="s">
        <v>149</v>
      </c>
      <c r="M45" t="s">
        <v>76</v>
      </c>
      <c r="N45" t="s">
        <v>215</v>
      </c>
      <c r="O45" s="57">
        <v>46300.423622685186</v>
      </c>
      <c r="P45" s="57">
        <v>46300.537870370368</v>
      </c>
      <c r="Q45">
        <v>69401070</v>
      </c>
      <c r="S45">
        <v>172604214422</v>
      </c>
      <c r="T45" t="s">
        <v>2520</v>
      </c>
      <c r="U45" t="s">
        <v>2521</v>
      </c>
      <c r="V45" t="s">
        <v>2522</v>
      </c>
      <c r="Z45">
        <v>116.545543672969</v>
      </c>
      <c r="AA45">
        <v>-8.38375397798535</v>
      </c>
      <c r="AB45" t="s">
        <v>2523</v>
      </c>
      <c r="AC45" t="s">
        <v>216</v>
      </c>
      <c r="AL45" t="s">
        <v>217</v>
      </c>
      <c r="AM45" t="s">
        <v>2524</v>
      </c>
      <c r="AN45" t="s">
        <v>6</v>
      </c>
      <c r="AO45" s="57">
        <v>46152.444537037038</v>
      </c>
      <c r="AR45" t="s">
        <v>218</v>
      </c>
      <c r="AS45" t="s">
        <v>814</v>
      </c>
      <c r="AT45" t="s">
        <v>230</v>
      </c>
      <c r="AU45">
        <v>20261005</v>
      </c>
      <c r="AV45" t="s">
        <v>221</v>
      </c>
      <c r="AW45" t="s">
        <v>540</v>
      </c>
      <c r="AX45" t="s">
        <v>222</v>
      </c>
      <c r="BA45" s="57">
        <v>46300.291666666664</v>
      </c>
      <c r="BB45" t="s">
        <v>2524</v>
      </c>
      <c r="BC45">
        <v>2026</v>
      </c>
      <c r="BD45">
        <v>10</v>
      </c>
      <c r="BE45">
        <v>5</v>
      </c>
      <c r="BF45" s="6">
        <f t="shared" si="0"/>
        <v>46300</v>
      </c>
      <c r="BG45">
        <f t="shared" si="1"/>
        <v>-0.29166666666424135</v>
      </c>
      <c r="BH45" t="str">
        <f t="shared" si="2"/>
        <v>COMPLY</v>
      </c>
      <c r="BI45" t="str">
        <f>VLOOKUP(H45,Sheet2!$A$1:$B$270,2,FALSE)</f>
        <v>SELONG</v>
      </c>
    </row>
    <row r="46" spans="1:61">
      <c r="A46">
        <v>45</v>
      </c>
      <c r="B46">
        <v>1002624449</v>
      </c>
      <c r="C46">
        <v>3</v>
      </c>
      <c r="D46" t="s">
        <v>45</v>
      </c>
      <c r="E46">
        <v>5</v>
      </c>
      <c r="F46" t="s">
        <v>210</v>
      </c>
      <c r="G46" t="s">
        <v>116</v>
      </c>
      <c r="H46" t="s">
        <v>267</v>
      </c>
      <c r="I46" t="s">
        <v>212</v>
      </c>
      <c r="J46" t="s">
        <v>213</v>
      </c>
      <c r="K46" t="s">
        <v>149</v>
      </c>
      <c r="M46" t="s">
        <v>76</v>
      </c>
      <c r="N46" t="s">
        <v>215</v>
      </c>
      <c r="O46" s="57">
        <v>46301.582604166666</v>
      </c>
      <c r="P46" s="57">
        <v>46304.702905092592</v>
      </c>
      <c r="Q46">
        <v>69405087</v>
      </c>
      <c r="S46">
        <v>172604214434</v>
      </c>
      <c r="T46" t="s">
        <v>3144</v>
      </c>
      <c r="U46" t="s">
        <v>3145</v>
      </c>
      <c r="V46" t="s">
        <v>3146</v>
      </c>
      <c r="Z46">
        <v>116.1936431</v>
      </c>
      <c r="AA46">
        <v>-8.3315918999999994</v>
      </c>
      <c r="AB46" t="s">
        <v>3147</v>
      </c>
      <c r="AC46" t="s">
        <v>229</v>
      </c>
      <c r="AL46" t="s">
        <v>217</v>
      </c>
      <c r="AM46" t="s">
        <v>3148</v>
      </c>
      <c r="AN46" t="s">
        <v>6</v>
      </c>
      <c r="AO46" s="57">
        <v>46183.601145833331</v>
      </c>
      <c r="AP46" s="57">
        <v>46303.458333333336</v>
      </c>
      <c r="AR46" t="s">
        <v>218</v>
      </c>
      <c r="AS46" t="s">
        <v>814</v>
      </c>
      <c r="AT46" t="s">
        <v>230</v>
      </c>
      <c r="AU46">
        <v>20261009</v>
      </c>
      <c r="AV46" t="s">
        <v>221</v>
      </c>
      <c r="AW46" t="s">
        <v>1985</v>
      </c>
      <c r="AX46" t="s">
        <v>222</v>
      </c>
      <c r="BA46" s="57">
        <v>46303.458333333336</v>
      </c>
      <c r="BB46" t="s">
        <v>3148</v>
      </c>
      <c r="BC46">
        <v>2026</v>
      </c>
      <c r="BD46">
        <v>10</v>
      </c>
      <c r="BE46">
        <v>9</v>
      </c>
      <c r="BF46" s="6">
        <f t="shared" si="0"/>
        <v>46304</v>
      </c>
      <c r="BG46">
        <f t="shared" si="1"/>
        <v>0.54166666666424135</v>
      </c>
      <c r="BH46" t="str">
        <f t="shared" si="2"/>
        <v>COMPLY</v>
      </c>
      <c r="BI46" t="str">
        <f>VLOOKUP(H46,Sheet2!$A$1:$B$270,2,FALSE)</f>
        <v>SELONG</v>
      </c>
    </row>
    <row r="47" spans="1:61">
      <c r="A47">
        <v>46</v>
      </c>
      <c r="B47">
        <v>1002628707</v>
      </c>
      <c r="C47">
        <v>3</v>
      </c>
      <c r="D47" t="s">
        <v>45</v>
      </c>
      <c r="E47">
        <v>5</v>
      </c>
      <c r="F47" t="s">
        <v>210</v>
      </c>
      <c r="G47" t="s">
        <v>116</v>
      </c>
      <c r="H47" t="s">
        <v>267</v>
      </c>
      <c r="I47" t="s">
        <v>212</v>
      </c>
      <c r="J47" t="s">
        <v>213</v>
      </c>
      <c r="K47" t="s">
        <v>149</v>
      </c>
      <c r="L47" t="s">
        <v>214</v>
      </c>
      <c r="M47" t="s">
        <v>76</v>
      </c>
      <c r="N47" t="s">
        <v>215</v>
      </c>
      <c r="O47" s="57">
        <v>46304.307395833333</v>
      </c>
      <c r="P47" s="57">
        <v>46304.656724537039</v>
      </c>
      <c r="Q47">
        <v>69406921</v>
      </c>
      <c r="S47">
        <v>172604214446</v>
      </c>
      <c r="T47" t="s">
        <v>4854</v>
      </c>
      <c r="U47" t="s">
        <v>4855</v>
      </c>
      <c r="V47" t="s">
        <v>4856</v>
      </c>
      <c r="Z47">
        <v>116.260830611857</v>
      </c>
      <c r="AA47">
        <v>-8.2561354283441997</v>
      </c>
      <c r="AB47" t="s">
        <v>4857</v>
      </c>
      <c r="AC47" t="s">
        <v>235</v>
      </c>
      <c r="AL47" t="s">
        <v>217</v>
      </c>
      <c r="AM47" t="s">
        <v>4858</v>
      </c>
      <c r="AN47" t="s">
        <v>6</v>
      </c>
      <c r="AO47" s="57">
        <v>46275.320092592592</v>
      </c>
      <c r="AP47" s="57">
        <v>46305.333333333336</v>
      </c>
      <c r="AR47" t="s">
        <v>218</v>
      </c>
      <c r="AS47" t="s">
        <v>814</v>
      </c>
      <c r="AT47" t="s">
        <v>230</v>
      </c>
      <c r="AU47">
        <v>20261009</v>
      </c>
      <c r="AV47" t="s">
        <v>221</v>
      </c>
      <c r="AW47" t="s">
        <v>877</v>
      </c>
      <c r="AX47" t="s">
        <v>222</v>
      </c>
      <c r="BA47" s="57">
        <v>46305.333333333336</v>
      </c>
      <c r="BB47" t="s">
        <v>4858</v>
      </c>
      <c r="BC47">
        <v>2026</v>
      </c>
      <c r="BD47">
        <v>10</v>
      </c>
      <c r="BE47">
        <v>9</v>
      </c>
      <c r="BF47" s="6">
        <f t="shared" si="0"/>
        <v>46304</v>
      </c>
      <c r="BG47">
        <f t="shared" si="1"/>
        <v>-1.3333333333357587</v>
      </c>
      <c r="BH47" t="str">
        <f t="shared" si="2"/>
        <v>COMPLY</v>
      </c>
      <c r="BI47" t="str">
        <f>VLOOKUP(H47,Sheet2!$A$1:$B$270,2,FALSE)</f>
        <v>SELONG</v>
      </c>
    </row>
    <row r="48" spans="1:61">
      <c r="A48">
        <v>47</v>
      </c>
      <c r="B48">
        <v>1002628980</v>
      </c>
      <c r="C48">
        <v>3</v>
      </c>
      <c r="D48" t="s">
        <v>45</v>
      </c>
      <c r="E48">
        <v>5</v>
      </c>
      <c r="F48" t="s">
        <v>210</v>
      </c>
      <c r="G48" t="s">
        <v>116</v>
      </c>
      <c r="H48" t="s">
        <v>267</v>
      </c>
      <c r="I48" t="s">
        <v>212</v>
      </c>
      <c r="J48" t="s">
        <v>213</v>
      </c>
      <c r="K48" t="s">
        <v>149</v>
      </c>
      <c r="M48" t="s">
        <v>76</v>
      </c>
      <c r="N48" t="s">
        <v>215</v>
      </c>
      <c r="O48" s="57">
        <v>46304.401134259257</v>
      </c>
      <c r="P48" s="57">
        <v>46308.476805555554</v>
      </c>
      <c r="Q48">
        <v>69407069</v>
      </c>
      <c r="S48">
        <v>172604214447</v>
      </c>
      <c r="T48" t="s">
        <v>4866</v>
      </c>
      <c r="U48" t="s">
        <v>4867</v>
      </c>
      <c r="V48" t="s">
        <v>4868</v>
      </c>
      <c r="Z48">
        <v>116.0794964</v>
      </c>
      <c r="AA48">
        <v>-8.4057028999999996</v>
      </c>
      <c r="AB48" t="s">
        <v>4869</v>
      </c>
      <c r="AC48" t="s">
        <v>229</v>
      </c>
      <c r="AL48" t="s">
        <v>217</v>
      </c>
      <c r="AM48" t="s">
        <v>4870</v>
      </c>
      <c r="AN48" t="s">
        <v>6</v>
      </c>
      <c r="AO48" s="57">
        <v>46275.402615740742</v>
      </c>
      <c r="AP48" s="57">
        <v>46305.333333333336</v>
      </c>
      <c r="AR48" t="s">
        <v>218</v>
      </c>
      <c r="AS48" t="s">
        <v>814</v>
      </c>
      <c r="AT48" t="s">
        <v>230</v>
      </c>
      <c r="AU48">
        <v>20261013</v>
      </c>
      <c r="AV48" t="s">
        <v>221</v>
      </c>
      <c r="AW48" t="s">
        <v>1831</v>
      </c>
      <c r="AX48" t="s">
        <v>222</v>
      </c>
      <c r="BA48" s="57">
        <v>46305.333333333336</v>
      </c>
      <c r="BB48" t="s">
        <v>4870</v>
      </c>
      <c r="BC48">
        <v>2026</v>
      </c>
      <c r="BD48">
        <v>10</v>
      </c>
      <c r="BE48">
        <v>13</v>
      </c>
      <c r="BF48" s="6">
        <f t="shared" si="0"/>
        <v>46308</v>
      </c>
      <c r="BG48">
        <f t="shared" si="1"/>
        <v>2.6666666666642413</v>
      </c>
      <c r="BH48" t="str">
        <f t="shared" si="2"/>
        <v>NOT COMPLY</v>
      </c>
      <c r="BI48" t="str">
        <f>VLOOKUP(H48,Sheet2!$A$1:$B$270,2,FALSE)</f>
        <v>SELONG</v>
      </c>
    </row>
    <row r="49" spans="1:61">
      <c r="A49">
        <v>48</v>
      </c>
      <c r="B49">
        <v>1002630853</v>
      </c>
      <c r="C49">
        <v>3</v>
      </c>
      <c r="D49" t="s">
        <v>45</v>
      </c>
      <c r="E49">
        <v>5</v>
      </c>
      <c r="F49" t="s">
        <v>210</v>
      </c>
      <c r="G49" t="s">
        <v>116</v>
      </c>
      <c r="H49" t="s">
        <v>267</v>
      </c>
      <c r="I49" t="s">
        <v>212</v>
      </c>
      <c r="J49" t="s">
        <v>213</v>
      </c>
      <c r="K49" t="s">
        <v>149</v>
      </c>
      <c r="L49" t="s">
        <v>214</v>
      </c>
      <c r="M49" t="s">
        <v>76</v>
      </c>
      <c r="N49" t="s">
        <v>215</v>
      </c>
      <c r="O49" s="57">
        <v>46305.509432870371</v>
      </c>
      <c r="P49" s="57">
        <v>46307.352256944447</v>
      </c>
      <c r="Q49">
        <v>69407849</v>
      </c>
      <c r="S49">
        <v>172604214456</v>
      </c>
      <c r="T49" t="s">
        <v>4859</v>
      </c>
      <c r="U49" t="s">
        <v>4860</v>
      </c>
      <c r="V49" t="s">
        <v>4861</v>
      </c>
      <c r="Z49">
        <v>116.177288778126</v>
      </c>
      <c r="AA49">
        <v>-8.3572023527801793</v>
      </c>
      <c r="AB49" t="s">
        <v>4862</v>
      </c>
      <c r="AC49" t="s">
        <v>216</v>
      </c>
      <c r="AL49" t="s">
        <v>217</v>
      </c>
      <c r="AM49" t="s">
        <v>4863</v>
      </c>
      <c r="AN49" t="s">
        <v>6</v>
      </c>
      <c r="AO49" s="57">
        <v>46305.517337962963</v>
      </c>
      <c r="AP49" s="57">
        <v>46306.458333333336</v>
      </c>
      <c r="AR49" t="s">
        <v>218</v>
      </c>
      <c r="AS49" t="s">
        <v>814</v>
      </c>
      <c r="AT49" t="s">
        <v>230</v>
      </c>
      <c r="AU49">
        <v>20261012</v>
      </c>
      <c r="AV49" t="s">
        <v>221</v>
      </c>
      <c r="AW49" t="s">
        <v>923</v>
      </c>
      <c r="AX49" t="s">
        <v>222</v>
      </c>
      <c r="BA49" s="57">
        <v>46306.458333333336</v>
      </c>
      <c r="BB49" t="s">
        <v>4863</v>
      </c>
      <c r="BC49">
        <v>2026</v>
      </c>
      <c r="BD49">
        <v>10</v>
      </c>
      <c r="BE49">
        <v>12</v>
      </c>
      <c r="BF49" s="6">
        <f t="shared" si="0"/>
        <v>46307</v>
      </c>
      <c r="BG49">
        <f t="shared" si="1"/>
        <v>0.54166666666424135</v>
      </c>
      <c r="BH49" t="str">
        <f t="shared" si="2"/>
        <v>COMPLY</v>
      </c>
      <c r="BI49" t="str">
        <f>VLOOKUP(H49,Sheet2!$A$1:$B$270,2,FALSE)</f>
        <v>SELONG</v>
      </c>
    </row>
    <row r="50" spans="1:61">
      <c r="A50">
        <v>49</v>
      </c>
      <c r="B50">
        <v>1002635837</v>
      </c>
      <c r="C50">
        <v>3</v>
      </c>
      <c r="D50" t="s">
        <v>45</v>
      </c>
      <c r="E50">
        <v>5</v>
      </c>
      <c r="F50" t="s">
        <v>210</v>
      </c>
      <c r="G50" t="s">
        <v>116</v>
      </c>
      <c r="H50" t="s">
        <v>267</v>
      </c>
      <c r="I50" t="s">
        <v>212</v>
      </c>
      <c r="J50" t="s">
        <v>213</v>
      </c>
      <c r="K50" t="s">
        <v>149</v>
      </c>
      <c r="M50" t="s">
        <v>76</v>
      </c>
      <c r="N50" t="s">
        <v>215</v>
      </c>
      <c r="O50" s="57">
        <v>46308.77207175926</v>
      </c>
      <c r="P50" s="57">
        <v>46309.358622685184</v>
      </c>
      <c r="Q50">
        <v>69405999</v>
      </c>
      <c r="S50">
        <v>172604214474</v>
      </c>
      <c r="T50" t="s">
        <v>3722</v>
      </c>
      <c r="U50" t="s">
        <v>6626</v>
      </c>
      <c r="V50" t="s">
        <v>6627</v>
      </c>
      <c r="Z50">
        <v>116.039900182336</v>
      </c>
      <c r="AA50">
        <v>-8.3482528789665693</v>
      </c>
      <c r="AB50" t="s">
        <v>3725</v>
      </c>
      <c r="AC50" t="s">
        <v>216</v>
      </c>
      <c r="AL50" t="s">
        <v>217</v>
      </c>
      <c r="AM50" t="s">
        <v>6628</v>
      </c>
      <c r="AN50" t="s">
        <v>6</v>
      </c>
      <c r="AO50" t="s">
        <v>6629</v>
      </c>
      <c r="AR50" t="s">
        <v>218</v>
      </c>
      <c r="AS50" t="s">
        <v>814</v>
      </c>
      <c r="AT50" t="s">
        <v>230</v>
      </c>
      <c r="AU50">
        <v>20261014</v>
      </c>
      <c r="AV50" t="s">
        <v>221</v>
      </c>
      <c r="AW50" t="s">
        <v>1749</v>
      </c>
      <c r="AX50" t="s">
        <v>222</v>
      </c>
      <c r="BA50" s="57">
        <v>46308.291666666664</v>
      </c>
      <c r="BB50" t="s">
        <v>6628</v>
      </c>
      <c r="BC50">
        <v>2026</v>
      </c>
      <c r="BD50">
        <v>10</v>
      </c>
      <c r="BE50">
        <v>14</v>
      </c>
      <c r="BF50" s="6">
        <f t="shared" si="0"/>
        <v>46309</v>
      </c>
      <c r="BG50">
        <f t="shared" si="1"/>
        <v>0.70833333333575865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1002634815</v>
      </c>
      <c r="C51">
        <v>3</v>
      </c>
      <c r="D51" t="s">
        <v>45</v>
      </c>
      <c r="E51">
        <v>5</v>
      </c>
      <c r="F51" t="s">
        <v>210</v>
      </c>
      <c r="G51" t="s">
        <v>116</v>
      </c>
      <c r="H51" t="s">
        <v>267</v>
      </c>
      <c r="I51" t="s">
        <v>212</v>
      </c>
      <c r="J51" t="s">
        <v>213</v>
      </c>
      <c r="K51" t="s">
        <v>149</v>
      </c>
      <c r="M51" t="s">
        <v>76</v>
      </c>
      <c r="N51" t="s">
        <v>215</v>
      </c>
      <c r="O51" s="57">
        <v>46308.503240740742</v>
      </c>
      <c r="P51" s="57">
        <v>46308.533576388887</v>
      </c>
      <c r="Q51">
        <v>69408103</v>
      </c>
      <c r="S51">
        <v>172604214470</v>
      </c>
      <c r="T51" t="s">
        <v>4876</v>
      </c>
      <c r="U51" t="s">
        <v>5782</v>
      </c>
      <c r="V51" t="s">
        <v>5783</v>
      </c>
      <c r="Z51">
        <v>116.305021409443</v>
      </c>
      <c r="AA51">
        <v>-8.23195757578954</v>
      </c>
      <c r="AB51" t="s">
        <v>4879</v>
      </c>
      <c r="AC51" t="s">
        <v>216</v>
      </c>
      <c r="AL51" t="s">
        <v>217</v>
      </c>
      <c r="AM51" t="s">
        <v>5784</v>
      </c>
      <c r="AN51" t="s">
        <v>6</v>
      </c>
      <c r="AO51" t="s">
        <v>5770</v>
      </c>
      <c r="AR51" t="s">
        <v>218</v>
      </c>
      <c r="AS51" t="s">
        <v>814</v>
      </c>
      <c r="AT51" t="s">
        <v>230</v>
      </c>
      <c r="AU51">
        <v>20261013</v>
      </c>
      <c r="AV51" t="s">
        <v>221</v>
      </c>
      <c r="AW51" t="s">
        <v>539</v>
      </c>
      <c r="AX51" t="s">
        <v>222</v>
      </c>
      <c r="BA51" s="57">
        <v>46308.291666666664</v>
      </c>
      <c r="BB51" t="s">
        <v>5784</v>
      </c>
      <c r="BC51">
        <v>2026</v>
      </c>
      <c r="BD51">
        <v>10</v>
      </c>
      <c r="BE51">
        <v>13</v>
      </c>
      <c r="BF51" s="6">
        <f t="shared" si="0"/>
        <v>46308</v>
      </c>
      <c r="BG51">
        <f t="shared" si="1"/>
        <v>-0.29166666666424135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1002621062</v>
      </c>
      <c r="C52">
        <v>3</v>
      </c>
      <c r="D52" t="s">
        <v>45</v>
      </c>
      <c r="E52">
        <v>5</v>
      </c>
      <c r="F52" t="s">
        <v>210</v>
      </c>
      <c r="G52" t="s">
        <v>116</v>
      </c>
      <c r="H52" t="s">
        <v>267</v>
      </c>
      <c r="I52" t="s">
        <v>212</v>
      </c>
      <c r="J52" t="s">
        <v>213</v>
      </c>
      <c r="K52" t="s">
        <v>149</v>
      </c>
      <c r="L52" t="s">
        <v>214</v>
      </c>
      <c r="M52" t="s">
        <v>1401</v>
      </c>
      <c r="N52" t="s">
        <v>215</v>
      </c>
      <c r="O52" s="57">
        <v>46298.620532407411</v>
      </c>
      <c r="P52" s="57">
        <v>46300.568564814814</v>
      </c>
      <c r="Q52">
        <v>69403674</v>
      </c>
      <c r="S52">
        <v>172604214416</v>
      </c>
      <c r="T52" t="s">
        <v>1464</v>
      </c>
      <c r="U52" t="s">
        <v>1465</v>
      </c>
      <c r="V52" t="s">
        <v>1466</v>
      </c>
      <c r="Z52">
        <v>116.098117008805</v>
      </c>
      <c r="AA52">
        <v>-8.41501912195878</v>
      </c>
      <c r="AB52" t="s">
        <v>1467</v>
      </c>
      <c r="AC52" t="s">
        <v>216</v>
      </c>
      <c r="AL52" t="s">
        <v>217</v>
      </c>
      <c r="AM52" t="s">
        <v>1468</v>
      </c>
      <c r="AN52" t="s">
        <v>6</v>
      </c>
      <c r="AO52" s="57">
        <v>46091.621793981481</v>
      </c>
      <c r="AP52" s="57">
        <v>46299.458333333336</v>
      </c>
      <c r="AR52" t="s">
        <v>14</v>
      </c>
      <c r="AS52" t="s">
        <v>814</v>
      </c>
      <c r="AT52" t="s">
        <v>230</v>
      </c>
      <c r="AV52" t="s">
        <v>2516</v>
      </c>
      <c r="AW52" t="s">
        <v>875</v>
      </c>
      <c r="AX52" t="s">
        <v>222</v>
      </c>
      <c r="BA52" s="57">
        <v>46299.458333333336</v>
      </c>
      <c r="BB52" t="s">
        <v>1468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SELONG</v>
      </c>
    </row>
    <row r="53" spans="1:61">
      <c r="A53">
        <v>52</v>
      </c>
      <c r="B53">
        <v>1002626609</v>
      </c>
      <c r="C53">
        <v>3</v>
      </c>
      <c r="D53" t="s">
        <v>45</v>
      </c>
      <c r="E53">
        <v>5</v>
      </c>
      <c r="F53" t="s">
        <v>210</v>
      </c>
      <c r="G53" t="s">
        <v>116</v>
      </c>
      <c r="H53" t="s">
        <v>267</v>
      </c>
      <c r="I53" t="s">
        <v>212</v>
      </c>
      <c r="J53" t="s">
        <v>213</v>
      </c>
      <c r="K53" t="s">
        <v>149</v>
      </c>
      <c r="L53" t="s">
        <v>214</v>
      </c>
      <c r="M53" t="s">
        <v>1401</v>
      </c>
      <c r="N53" t="s">
        <v>215</v>
      </c>
      <c r="O53" s="57">
        <v>46302.65185185185</v>
      </c>
      <c r="P53" s="57">
        <v>46308.77207175926</v>
      </c>
      <c r="Q53">
        <v>69405999</v>
      </c>
      <c r="S53">
        <v>172604214299</v>
      </c>
      <c r="T53" t="s">
        <v>3722</v>
      </c>
      <c r="U53" t="s">
        <v>3723</v>
      </c>
      <c r="V53" t="s">
        <v>3724</v>
      </c>
      <c r="Z53">
        <v>116.0392489</v>
      </c>
      <c r="AA53">
        <v>-8.3496699999999997</v>
      </c>
      <c r="AB53" t="s">
        <v>3725</v>
      </c>
      <c r="AC53" t="s">
        <v>216</v>
      </c>
      <c r="AL53" t="s">
        <v>217</v>
      </c>
      <c r="AM53" t="s">
        <v>3726</v>
      </c>
      <c r="AN53" t="s">
        <v>6</v>
      </c>
      <c r="AO53" s="57">
        <v>46213.66333333333</v>
      </c>
      <c r="AP53" s="57">
        <v>46303.625</v>
      </c>
      <c r="AR53" t="s">
        <v>14</v>
      </c>
      <c r="AS53" t="s">
        <v>814</v>
      </c>
      <c r="AT53" t="s">
        <v>230</v>
      </c>
      <c r="AV53" t="s">
        <v>6630</v>
      </c>
      <c r="AW53" t="s">
        <v>802</v>
      </c>
      <c r="AX53" t="s">
        <v>222</v>
      </c>
      <c r="BA53" s="57">
        <v>46303.625</v>
      </c>
      <c r="BB53" t="s">
        <v>3726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SELONG</v>
      </c>
    </row>
    <row r="54" spans="1:61">
      <c r="A54">
        <v>53</v>
      </c>
      <c r="B54">
        <v>1002629017</v>
      </c>
      <c r="C54">
        <v>3</v>
      </c>
      <c r="D54" t="s">
        <v>45</v>
      </c>
      <c r="E54">
        <v>5</v>
      </c>
      <c r="F54" t="s">
        <v>210</v>
      </c>
      <c r="G54" t="s">
        <v>116</v>
      </c>
      <c r="H54" t="s">
        <v>267</v>
      </c>
      <c r="I54" t="s">
        <v>212</v>
      </c>
      <c r="J54" t="s">
        <v>213</v>
      </c>
      <c r="K54" t="s">
        <v>149</v>
      </c>
      <c r="M54" t="s">
        <v>1401</v>
      </c>
      <c r="N54" t="s">
        <v>215</v>
      </c>
      <c r="O54" s="57">
        <v>46304.408877314818</v>
      </c>
      <c r="P54" s="57">
        <v>46309.375324074077</v>
      </c>
      <c r="Q54">
        <v>69407080</v>
      </c>
      <c r="S54">
        <v>172604214448</v>
      </c>
      <c r="T54" t="s">
        <v>3719</v>
      </c>
      <c r="U54" t="s">
        <v>3720</v>
      </c>
      <c r="V54" t="s">
        <v>4864</v>
      </c>
      <c r="Z54">
        <v>116.085817184207</v>
      </c>
      <c r="AA54">
        <v>-8.3581630802593203</v>
      </c>
      <c r="AB54" t="s">
        <v>3721</v>
      </c>
      <c r="AC54" t="s">
        <v>283</v>
      </c>
      <c r="AL54" t="s">
        <v>217</v>
      </c>
      <c r="AM54" t="s">
        <v>4865</v>
      </c>
      <c r="AN54" t="s">
        <v>6</v>
      </c>
      <c r="AO54" s="57">
        <v>46275.413715277777</v>
      </c>
      <c r="AP54" s="57">
        <v>46305.625</v>
      </c>
      <c r="AR54" t="s">
        <v>14</v>
      </c>
      <c r="AS54" t="s">
        <v>814</v>
      </c>
      <c r="AT54" t="s">
        <v>230</v>
      </c>
      <c r="AV54" t="s">
        <v>6631</v>
      </c>
      <c r="AW54" t="s">
        <v>541</v>
      </c>
      <c r="AX54" t="s">
        <v>222</v>
      </c>
      <c r="BA54" s="57">
        <v>46305.625</v>
      </c>
      <c r="BB54" t="s">
        <v>4865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SELONG</v>
      </c>
    </row>
    <row r="55" spans="1:61">
      <c r="A55">
        <v>54</v>
      </c>
      <c r="B55">
        <v>1002631414</v>
      </c>
      <c r="C55">
        <v>3</v>
      </c>
      <c r="D55" t="s">
        <v>45</v>
      </c>
      <c r="E55">
        <v>5</v>
      </c>
      <c r="F55" t="s">
        <v>210</v>
      </c>
      <c r="G55" t="s">
        <v>116</v>
      </c>
      <c r="H55" t="s">
        <v>267</v>
      </c>
      <c r="I55" t="s">
        <v>212</v>
      </c>
      <c r="J55" t="s">
        <v>213</v>
      </c>
      <c r="K55" t="s">
        <v>149</v>
      </c>
      <c r="L55" t="s">
        <v>214</v>
      </c>
      <c r="M55" t="s">
        <v>1401</v>
      </c>
      <c r="N55" t="s">
        <v>215</v>
      </c>
      <c r="O55" s="57">
        <v>46306.388645833336</v>
      </c>
      <c r="P55" s="57">
        <v>46308.503229166665</v>
      </c>
      <c r="Q55">
        <v>69408103</v>
      </c>
      <c r="S55">
        <v>172604214457</v>
      </c>
      <c r="T55" t="s">
        <v>4876</v>
      </c>
      <c r="U55" t="s">
        <v>4877</v>
      </c>
      <c r="V55" t="s">
        <v>4878</v>
      </c>
      <c r="Z55">
        <v>116.300802826881</v>
      </c>
      <c r="AA55">
        <v>-8.2345119637562902</v>
      </c>
      <c r="AB55" t="s">
        <v>4879</v>
      </c>
      <c r="AC55" t="s">
        <v>216</v>
      </c>
      <c r="AL55" t="s">
        <v>217</v>
      </c>
      <c r="AM55" t="s">
        <v>3551</v>
      </c>
      <c r="AN55" t="s">
        <v>6</v>
      </c>
      <c r="AO55" s="57">
        <v>46336.392500000002</v>
      </c>
      <c r="AP55" s="57">
        <v>46307.333333333336</v>
      </c>
      <c r="AR55" t="s">
        <v>14</v>
      </c>
      <c r="AS55" t="s">
        <v>814</v>
      </c>
      <c r="AT55" t="s">
        <v>230</v>
      </c>
      <c r="AV55" t="s">
        <v>5785</v>
      </c>
      <c r="AW55" t="s">
        <v>875</v>
      </c>
      <c r="AX55" t="s">
        <v>222</v>
      </c>
      <c r="BA55" s="57">
        <v>46307.333333333336</v>
      </c>
      <c r="BB55" t="s">
        <v>3551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SELONG</v>
      </c>
    </row>
    <row r="56" spans="1:61">
      <c r="A56">
        <v>55</v>
      </c>
      <c r="B56">
        <v>1002631424</v>
      </c>
      <c r="C56">
        <v>3</v>
      </c>
      <c r="D56" t="s">
        <v>45</v>
      </c>
      <c r="E56">
        <v>5</v>
      </c>
      <c r="F56" t="s">
        <v>210</v>
      </c>
      <c r="G56" t="s">
        <v>116</v>
      </c>
      <c r="H56" t="s">
        <v>267</v>
      </c>
      <c r="I56" t="s">
        <v>212</v>
      </c>
      <c r="J56" t="s">
        <v>213</v>
      </c>
      <c r="K56" t="s">
        <v>149</v>
      </c>
      <c r="L56" t="s">
        <v>214</v>
      </c>
      <c r="M56" t="s">
        <v>224</v>
      </c>
      <c r="N56" t="s">
        <v>215</v>
      </c>
      <c r="O56" s="57">
        <v>46306.399780092594</v>
      </c>
      <c r="P56" s="57">
        <v>46307.340555555558</v>
      </c>
      <c r="Q56">
        <v>69408116</v>
      </c>
      <c r="S56">
        <v>172604214458</v>
      </c>
      <c r="T56" t="s">
        <v>4871</v>
      </c>
      <c r="U56" t="s">
        <v>4872</v>
      </c>
      <c r="V56" t="s">
        <v>4873</v>
      </c>
      <c r="Z56">
        <v>116.039772</v>
      </c>
      <c r="AA56">
        <v>-8.3552409999999995</v>
      </c>
      <c r="AB56" t="s">
        <v>4874</v>
      </c>
      <c r="AC56" t="s">
        <v>235</v>
      </c>
      <c r="AL56" t="s">
        <v>217</v>
      </c>
      <c r="AM56" t="s">
        <v>4875</v>
      </c>
      <c r="AN56" t="s">
        <v>6</v>
      </c>
      <c r="AO56" s="57">
        <v>46336.403043981481</v>
      </c>
      <c r="AP56" s="57">
        <v>46307.333333333336</v>
      </c>
      <c r="AR56" t="s">
        <v>18</v>
      </c>
      <c r="AS56" t="s">
        <v>814</v>
      </c>
      <c r="AT56" t="s">
        <v>230</v>
      </c>
      <c r="AV56" t="s">
        <v>226</v>
      </c>
      <c r="AW56" t="s">
        <v>875</v>
      </c>
      <c r="AX56" t="s">
        <v>222</v>
      </c>
      <c r="BA56" s="57">
        <v>46307.333333333336</v>
      </c>
      <c r="BB56" t="s">
        <v>4875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SELONG</v>
      </c>
    </row>
    <row r="57" spans="1:61">
      <c r="A57">
        <v>56</v>
      </c>
      <c r="B57">
        <v>1002626176</v>
      </c>
      <c r="C57">
        <v>3</v>
      </c>
      <c r="D57" t="s">
        <v>45</v>
      </c>
      <c r="E57">
        <v>5</v>
      </c>
      <c r="F57" t="s">
        <v>210</v>
      </c>
      <c r="G57" t="s">
        <v>116</v>
      </c>
      <c r="H57" t="s">
        <v>267</v>
      </c>
      <c r="I57" t="s">
        <v>212</v>
      </c>
      <c r="J57" t="s">
        <v>213</v>
      </c>
      <c r="K57" t="s">
        <v>149</v>
      </c>
      <c r="M57" t="s">
        <v>839</v>
      </c>
      <c r="N57" t="s">
        <v>215</v>
      </c>
      <c r="O57" s="57">
        <v>46302.568865740737</v>
      </c>
      <c r="P57" s="57">
        <v>46309.456805555557</v>
      </c>
      <c r="Q57">
        <v>69405861</v>
      </c>
      <c r="S57">
        <v>172604214439</v>
      </c>
      <c r="T57" t="s">
        <v>3727</v>
      </c>
      <c r="U57" t="s">
        <v>3720</v>
      </c>
      <c r="V57" t="s">
        <v>4458</v>
      </c>
      <c r="Z57">
        <v>116.08570987837901</v>
      </c>
      <c r="AA57">
        <v>-8.3581702398271194</v>
      </c>
      <c r="AB57" t="s">
        <v>3728</v>
      </c>
      <c r="AC57" t="s">
        <v>283</v>
      </c>
      <c r="AL57" t="s">
        <v>217</v>
      </c>
      <c r="AM57" t="s">
        <v>4459</v>
      </c>
      <c r="AN57" t="s">
        <v>6</v>
      </c>
      <c r="AO57" s="57">
        <v>46213.56962962963</v>
      </c>
      <c r="AP57" s="57">
        <v>46304.625</v>
      </c>
      <c r="AQ57" t="s">
        <v>1496</v>
      </c>
      <c r="AR57" t="s">
        <v>840</v>
      </c>
      <c r="AS57" t="s">
        <v>814</v>
      </c>
      <c r="AT57" t="s">
        <v>230</v>
      </c>
      <c r="AV57" t="s">
        <v>6632</v>
      </c>
      <c r="AW57" t="s">
        <v>541</v>
      </c>
      <c r="AX57" t="s">
        <v>222</v>
      </c>
      <c r="BA57" s="57">
        <v>46304.625</v>
      </c>
      <c r="BB57" t="s">
        <v>4459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SELONG</v>
      </c>
    </row>
    <row r="58" spans="1:61">
      <c r="A58">
        <v>57</v>
      </c>
      <c r="B58">
        <v>1002635368</v>
      </c>
      <c r="C58">
        <v>3</v>
      </c>
      <c r="D58" t="s">
        <v>45</v>
      </c>
      <c r="E58">
        <v>5</v>
      </c>
      <c r="F58" t="s">
        <v>210</v>
      </c>
      <c r="G58" t="s">
        <v>116</v>
      </c>
      <c r="H58" t="s">
        <v>267</v>
      </c>
      <c r="I58" t="s">
        <v>212</v>
      </c>
      <c r="J58" t="s">
        <v>213</v>
      </c>
      <c r="K58" t="s">
        <v>149</v>
      </c>
      <c r="M58" t="s">
        <v>836</v>
      </c>
      <c r="N58" t="s">
        <v>215</v>
      </c>
      <c r="O58" s="57">
        <v>46308.632777777777</v>
      </c>
      <c r="P58" s="57">
        <v>46309.361770833333</v>
      </c>
      <c r="Q58">
        <v>69407080</v>
      </c>
      <c r="S58">
        <v>172604214471</v>
      </c>
      <c r="T58" t="s">
        <v>3719</v>
      </c>
      <c r="U58" t="s">
        <v>6633</v>
      </c>
      <c r="V58" t="s">
        <v>6634</v>
      </c>
      <c r="Z58">
        <v>116.0846475</v>
      </c>
      <c r="AA58">
        <v>-8.3593136999999995</v>
      </c>
      <c r="AB58" t="s">
        <v>3721</v>
      </c>
      <c r="AC58" t="s">
        <v>283</v>
      </c>
      <c r="AL58" t="s">
        <v>217</v>
      </c>
      <c r="AM58" t="s">
        <v>6635</v>
      </c>
      <c r="AN58" t="s">
        <v>6</v>
      </c>
      <c r="AO58" t="s">
        <v>6625</v>
      </c>
      <c r="AR58" t="s">
        <v>14</v>
      </c>
      <c r="AS58" t="s">
        <v>814</v>
      </c>
      <c r="AT58" t="s">
        <v>230</v>
      </c>
      <c r="AV58" t="s">
        <v>837</v>
      </c>
      <c r="AW58" t="s">
        <v>539</v>
      </c>
      <c r="AX58" t="s">
        <v>222</v>
      </c>
      <c r="BA58" s="57">
        <v>46308.291666666664</v>
      </c>
      <c r="BB58" t="s">
        <v>6635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SELONG</v>
      </c>
    </row>
    <row r="59" spans="1:61">
      <c r="A59">
        <v>58</v>
      </c>
      <c r="B59">
        <v>1002626134</v>
      </c>
      <c r="C59">
        <v>3</v>
      </c>
      <c r="D59" t="s">
        <v>45</v>
      </c>
      <c r="E59">
        <v>5</v>
      </c>
      <c r="F59" t="s">
        <v>210</v>
      </c>
      <c r="G59" t="s">
        <v>116</v>
      </c>
      <c r="H59" t="s">
        <v>267</v>
      </c>
      <c r="I59" t="s">
        <v>212</v>
      </c>
      <c r="J59" t="s">
        <v>213</v>
      </c>
      <c r="K59" t="s">
        <v>149</v>
      </c>
      <c r="M59" t="s">
        <v>1626</v>
      </c>
      <c r="N59" t="s">
        <v>215</v>
      </c>
      <c r="O59" s="57">
        <v>46302.563113425924</v>
      </c>
      <c r="P59" s="57">
        <v>46303.757800925923</v>
      </c>
      <c r="Q59">
        <v>69405834</v>
      </c>
      <c r="S59">
        <v>172604214438</v>
      </c>
      <c r="T59" t="s">
        <v>3719</v>
      </c>
      <c r="U59" t="s">
        <v>3720</v>
      </c>
      <c r="Z59">
        <v>116.0779684</v>
      </c>
      <c r="AA59">
        <v>-8.3636707000000001</v>
      </c>
      <c r="AB59" t="s">
        <v>3721</v>
      </c>
      <c r="AC59" t="s">
        <v>283</v>
      </c>
      <c r="AO59" s="57">
        <v>46213.56962962963</v>
      </c>
      <c r="AR59" t="s">
        <v>1631</v>
      </c>
      <c r="AS59" t="s">
        <v>814</v>
      </c>
      <c r="AT59" t="s">
        <v>230</v>
      </c>
      <c r="AV59" t="s">
        <v>4460</v>
      </c>
      <c r="AW59" t="s">
        <v>540</v>
      </c>
      <c r="AX59" t="s">
        <v>222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SELONG</v>
      </c>
    </row>
    <row r="60" spans="1:61">
      <c r="A60">
        <v>59</v>
      </c>
      <c r="B60">
        <v>1002619117</v>
      </c>
      <c r="C60">
        <v>3</v>
      </c>
      <c r="D60" t="s">
        <v>45</v>
      </c>
      <c r="E60">
        <v>5</v>
      </c>
      <c r="F60" t="s">
        <v>210</v>
      </c>
      <c r="G60" t="s">
        <v>112</v>
      </c>
      <c r="H60" t="s">
        <v>262</v>
      </c>
      <c r="I60" t="s">
        <v>212</v>
      </c>
      <c r="J60" t="s">
        <v>213</v>
      </c>
      <c r="K60" t="s">
        <v>149</v>
      </c>
      <c r="L60" t="s">
        <v>214</v>
      </c>
      <c r="M60" t="s">
        <v>76</v>
      </c>
      <c r="N60" t="s">
        <v>215</v>
      </c>
      <c r="O60" s="57">
        <v>46297.391423611109</v>
      </c>
      <c r="P60" s="57">
        <v>46300.648344907408</v>
      </c>
      <c r="Q60">
        <v>69402777</v>
      </c>
      <c r="S60">
        <v>172601248263</v>
      </c>
      <c r="T60" t="s">
        <v>1481</v>
      </c>
      <c r="U60" t="s">
        <v>1482</v>
      </c>
      <c r="V60" t="s">
        <v>1483</v>
      </c>
      <c r="Z60">
        <v>116.122366860508</v>
      </c>
      <c r="AA60">
        <v>-8.5432598658307803</v>
      </c>
      <c r="AB60" t="s">
        <v>1484</v>
      </c>
      <c r="AC60" t="s">
        <v>216</v>
      </c>
      <c r="AL60" t="s">
        <v>217</v>
      </c>
      <c r="AM60" t="s">
        <v>1485</v>
      </c>
      <c r="AN60" t="s">
        <v>6</v>
      </c>
      <c r="AO60" s="57">
        <v>46063.39334490741</v>
      </c>
      <c r="AP60" s="57">
        <v>46298.333333333336</v>
      </c>
      <c r="AR60" t="s">
        <v>218</v>
      </c>
      <c r="AS60" t="s">
        <v>219</v>
      </c>
      <c r="AT60" t="s">
        <v>230</v>
      </c>
      <c r="AU60">
        <v>20261005</v>
      </c>
      <c r="AV60" t="s">
        <v>221</v>
      </c>
      <c r="AW60" t="s">
        <v>877</v>
      </c>
      <c r="AX60" t="s">
        <v>222</v>
      </c>
      <c r="BA60" s="57">
        <v>46298.333333333336</v>
      </c>
      <c r="BB60" t="s">
        <v>1485</v>
      </c>
      <c r="BC60">
        <v>2026</v>
      </c>
      <c r="BD60">
        <v>10</v>
      </c>
      <c r="BE60">
        <v>5</v>
      </c>
      <c r="BF60" s="6">
        <f t="shared" si="0"/>
        <v>46300</v>
      </c>
      <c r="BG60">
        <f t="shared" si="1"/>
        <v>1.6666666666642413</v>
      </c>
      <c r="BH60" t="str">
        <f t="shared" si="2"/>
        <v>NOT COMPLY</v>
      </c>
      <c r="BI60" t="str">
        <f>VLOOKUP(H60,Sheet2!$A$1:$B$270,2,FALSE)</f>
        <v>MATARAM</v>
      </c>
    </row>
    <row r="61" spans="1:61">
      <c r="A61">
        <v>60</v>
      </c>
      <c r="B61">
        <v>1002618926</v>
      </c>
      <c r="C61">
        <v>3</v>
      </c>
      <c r="D61" t="s">
        <v>45</v>
      </c>
      <c r="E61">
        <v>5</v>
      </c>
      <c r="F61" t="s">
        <v>210</v>
      </c>
      <c r="G61" t="s">
        <v>112</v>
      </c>
      <c r="H61" t="s">
        <v>262</v>
      </c>
      <c r="I61" t="s">
        <v>212</v>
      </c>
      <c r="J61" t="s">
        <v>213</v>
      </c>
      <c r="K61" t="s">
        <v>149</v>
      </c>
      <c r="L61" t="s">
        <v>214</v>
      </c>
      <c r="M61" t="s">
        <v>76</v>
      </c>
      <c r="N61" t="s">
        <v>215</v>
      </c>
      <c r="O61" s="57">
        <v>46297.349756944444</v>
      </c>
      <c r="P61" s="57">
        <v>46301.661550925928</v>
      </c>
      <c r="Q61">
        <v>69402708</v>
      </c>
      <c r="S61">
        <v>172601797550</v>
      </c>
      <c r="T61" t="s">
        <v>1475</v>
      </c>
      <c r="U61" t="s">
        <v>1476</v>
      </c>
      <c r="V61" t="s">
        <v>1477</v>
      </c>
      <c r="Z61">
        <v>116.13216899335301</v>
      </c>
      <c r="AA61">
        <v>-8.5677338730114894</v>
      </c>
      <c r="AB61" t="s">
        <v>1478</v>
      </c>
      <c r="AC61" t="s">
        <v>216</v>
      </c>
      <c r="AL61" t="s">
        <v>217</v>
      </c>
      <c r="AM61" t="s">
        <v>1479</v>
      </c>
      <c r="AN61" t="s">
        <v>6</v>
      </c>
      <c r="AO61" s="57">
        <v>46063.351053240738</v>
      </c>
      <c r="AP61" s="57">
        <v>46298.458333333336</v>
      </c>
      <c r="AR61" t="s">
        <v>218</v>
      </c>
      <c r="AS61" t="s">
        <v>219</v>
      </c>
      <c r="AT61" t="s">
        <v>220</v>
      </c>
      <c r="AU61">
        <v>20261006</v>
      </c>
      <c r="AV61" t="s">
        <v>221</v>
      </c>
      <c r="AW61" t="s">
        <v>1480</v>
      </c>
      <c r="AX61" t="s">
        <v>222</v>
      </c>
      <c r="BA61" s="57">
        <v>46298.458333333336</v>
      </c>
      <c r="BB61" t="s">
        <v>1479</v>
      </c>
      <c r="BC61">
        <v>2026</v>
      </c>
      <c r="BD61">
        <v>10</v>
      </c>
      <c r="BE61">
        <v>6</v>
      </c>
      <c r="BF61" s="6">
        <f t="shared" si="0"/>
        <v>46301</v>
      </c>
      <c r="BG61">
        <f t="shared" si="1"/>
        <v>2.5416666666642413</v>
      </c>
      <c r="BH61" t="str">
        <f t="shared" si="2"/>
        <v>NOT COMPLY</v>
      </c>
      <c r="BI61" t="str">
        <f>VLOOKUP(H61,Sheet2!$A$1:$B$270,2,FALSE)</f>
        <v>MATARAM</v>
      </c>
    </row>
    <row r="62" spans="1:61">
      <c r="A62">
        <v>61</v>
      </c>
      <c r="B62">
        <v>1002619938</v>
      </c>
      <c r="C62">
        <v>3</v>
      </c>
      <c r="D62" t="s">
        <v>45</v>
      </c>
      <c r="E62">
        <v>5</v>
      </c>
      <c r="F62" t="s">
        <v>210</v>
      </c>
      <c r="G62" t="s">
        <v>112</v>
      </c>
      <c r="H62" t="s">
        <v>262</v>
      </c>
      <c r="I62" t="s">
        <v>212</v>
      </c>
      <c r="J62" t="s">
        <v>213</v>
      </c>
      <c r="K62" t="s">
        <v>149</v>
      </c>
      <c r="M62" t="s">
        <v>76</v>
      </c>
      <c r="N62" t="s">
        <v>215</v>
      </c>
      <c r="O62" s="57">
        <v>46297.5940625</v>
      </c>
      <c r="P62" s="57">
        <v>46297.710972222223</v>
      </c>
      <c r="Q62">
        <v>69369262</v>
      </c>
      <c r="S62">
        <v>172601248280</v>
      </c>
      <c r="T62" t="s">
        <v>1486</v>
      </c>
      <c r="U62" t="s">
        <v>1487</v>
      </c>
      <c r="V62" t="s">
        <v>1488</v>
      </c>
      <c r="Z62">
        <v>116.07887685408799</v>
      </c>
      <c r="AA62">
        <v>-8.5864581538802298</v>
      </c>
      <c r="AB62" t="s">
        <v>1489</v>
      </c>
      <c r="AC62" t="s">
        <v>229</v>
      </c>
      <c r="AL62" t="s">
        <v>217</v>
      </c>
      <c r="AM62" t="s">
        <v>1490</v>
      </c>
      <c r="AN62" t="s">
        <v>6</v>
      </c>
      <c r="AO62" s="57">
        <v>46063.61105324074</v>
      </c>
      <c r="AR62" t="s">
        <v>218</v>
      </c>
      <c r="AS62" t="s">
        <v>219</v>
      </c>
      <c r="AT62" t="s">
        <v>230</v>
      </c>
      <c r="AU62">
        <v>20261002</v>
      </c>
      <c r="AV62" t="s">
        <v>221</v>
      </c>
      <c r="AW62" t="s">
        <v>540</v>
      </c>
      <c r="AX62" t="s">
        <v>222</v>
      </c>
      <c r="BA62" s="57">
        <v>46297.291666666664</v>
      </c>
      <c r="BB62" t="s">
        <v>1490</v>
      </c>
      <c r="BC62">
        <v>2026</v>
      </c>
      <c r="BD62">
        <v>10</v>
      </c>
      <c r="BE62">
        <v>2</v>
      </c>
      <c r="BF62" s="6">
        <f t="shared" si="0"/>
        <v>46297</v>
      </c>
      <c r="BG62">
        <f t="shared" si="1"/>
        <v>-0.29166666666424135</v>
      </c>
      <c r="BH62" t="str">
        <f t="shared" si="2"/>
        <v>COMPLY</v>
      </c>
      <c r="BI62" t="str">
        <f>VLOOKUP(H62,Sheet2!$A$1:$B$270,2,FALSE)</f>
        <v>MATARAM</v>
      </c>
    </row>
    <row r="63" spans="1:61">
      <c r="A63">
        <v>62</v>
      </c>
      <c r="B63">
        <v>1002622042</v>
      </c>
      <c r="C63">
        <v>3</v>
      </c>
      <c r="D63" t="s">
        <v>45</v>
      </c>
      <c r="E63">
        <v>5</v>
      </c>
      <c r="F63" t="s">
        <v>210</v>
      </c>
      <c r="G63" t="s">
        <v>112</v>
      </c>
      <c r="H63" t="s">
        <v>262</v>
      </c>
      <c r="I63" t="s">
        <v>212</v>
      </c>
      <c r="J63" t="s">
        <v>213</v>
      </c>
      <c r="K63" t="s">
        <v>149</v>
      </c>
      <c r="L63" t="s">
        <v>214</v>
      </c>
      <c r="M63" t="s">
        <v>76</v>
      </c>
      <c r="N63" t="s">
        <v>215</v>
      </c>
      <c r="O63" s="57">
        <v>46300.451851851853</v>
      </c>
      <c r="P63" s="57">
        <v>46301.678379629629</v>
      </c>
      <c r="Q63">
        <v>69404179</v>
      </c>
      <c r="S63">
        <v>172601248322</v>
      </c>
      <c r="T63" t="s">
        <v>2539</v>
      </c>
      <c r="U63" t="s">
        <v>2526</v>
      </c>
      <c r="V63" t="s">
        <v>2540</v>
      </c>
      <c r="Z63">
        <v>116.10332320000001</v>
      </c>
      <c r="AA63">
        <v>-8.5712813000000008</v>
      </c>
      <c r="AB63" t="s">
        <v>2541</v>
      </c>
      <c r="AC63" t="s">
        <v>235</v>
      </c>
      <c r="AL63" t="s">
        <v>217</v>
      </c>
      <c r="AM63" t="s">
        <v>2529</v>
      </c>
      <c r="AN63" t="s">
        <v>6</v>
      </c>
      <c r="AO63" s="57">
        <v>46152.486157407409</v>
      </c>
      <c r="AP63" s="57">
        <v>46301.333333333336</v>
      </c>
      <c r="AR63" t="s">
        <v>218</v>
      </c>
      <c r="AS63" t="s">
        <v>219</v>
      </c>
      <c r="AT63" t="s">
        <v>230</v>
      </c>
      <c r="AU63">
        <v>20261006</v>
      </c>
      <c r="AV63" t="s">
        <v>221</v>
      </c>
      <c r="AW63" t="s">
        <v>876</v>
      </c>
      <c r="AX63" t="s">
        <v>222</v>
      </c>
      <c r="BA63" s="57">
        <v>46301.333333333336</v>
      </c>
      <c r="BB63" t="s">
        <v>2529</v>
      </c>
      <c r="BC63">
        <v>2026</v>
      </c>
      <c r="BD63">
        <v>10</v>
      </c>
      <c r="BE63">
        <v>6</v>
      </c>
      <c r="BF63" s="6">
        <f t="shared" si="0"/>
        <v>46301</v>
      </c>
      <c r="BG63">
        <f t="shared" si="1"/>
        <v>-0.33333333333575865</v>
      </c>
      <c r="BH63" t="str">
        <f t="shared" si="2"/>
        <v>COMPLY</v>
      </c>
      <c r="BI63" t="str">
        <f>VLOOKUP(H63,Sheet2!$A$1:$B$270,2,FALSE)</f>
        <v>MATARAM</v>
      </c>
    </row>
    <row r="64" spans="1:61">
      <c r="A64">
        <v>63</v>
      </c>
      <c r="B64">
        <v>1002622081</v>
      </c>
      <c r="C64">
        <v>3</v>
      </c>
      <c r="D64" t="s">
        <v>45</v>
      </c>
      <c r="E64">
        <v>5</v>
      </c>
      <c r="F64" t="s">
        <v>210</v>
      </c>
      <c r="G64" t="s">
        <v>112</v>
      </c>
      <c r="H64" t="s">
        <v>262</v>
      </c>
      <c r="I64" t="s">
        <v>212</v>
      </c>
      <c r="J64" t="s">
        <v>213</v>
      </c>
      <c r="K64" t="s">
        <v>149</v>
      </c>
      <c r="L64" t="s">
        <v>214</v>
      </c>
      <c r="M64" t="s">
        <v>76</v>
      </c>
      <c r="N64" t="s">
        <v>215</v>
      </c>
      <c r="O64" s="57">
        <v>46300.459432870368</v>
      </c>
      <c r="P64" s="57">
        <v>46303.556354166663</v>
      </c>
      <c r="Q64">
        <v>69404207</v>
      </c>
      <c r="S64">
        <v>172601248326</v>
      </c>
      <c r="T64" t="s">
        <v>2530</v>
      </c>
      <c r="U64" t="s">
        <v>2526</v>
      </c>
      <c r="V64" t="s">
        <v>2531</v>
      </c>
      <c r="Z64">
        <v>116.10332320000001</v>
      </c>
      <c r="AA64">
        <v>-8.5712813000000008</v>
      </c>
      <c r="AB64" t="s">
        <v>2532</v>
      </c>
      <c r="AC64" t="s">
        <v>235</v>
      </c>
      <c r="AL64" t="s">
        <v>217</v>
      </c>
      <c r="AM64" t="s">
        <v>2529</v>
      </c>
      <c r="AN64" t="s">
        <v>6</v>
      </c>
      <c r="AO64" s="57">
        <v>46152.486157407409</v>
      </c>
      <c r="AP64" s="57">
        <v>46301.333333333336</v>
      </c>
      <c r="AR64" t="s">
        <v>218</v>
      </c>
      <c r="AS64" t="s">
        <v>219</v>
      </c>
      <c r="AT64" t="s">
        <v>230</v>
      </c>
      <c r="AU64">
        <v>20261008</v>
      </c>
      <c r="AV64" t="s">
        <v>221</v>
      </c>
      <c r="AW64" t="s">
        <v>877</v>
      </c>
      <c r="AX64" t="s">
        <v>222</v>
      </c>
      <c r="BA64" s="57">
        <v>46301.333333333336</v>
      </c>
      <c r="BB64" t="s">
        <v>2529</v>
      </c>
      <c r="BC64">
        <v>2026</v>
      </c>
      <c r="BD64">
        <v>10</v>
      </c>
      <c r="BE64">
        <v>8</v>
      </c>
      <c r="BF64" s="6">
        <f t="shared" si="0"/>
        <v>46303</v>
      </c>
      <c r="BG64">
        <f t="shared" si="1"/>
        <v>1.6666666666642413</v>
      </c>
      <c r="BH64" t="str">
        <f t="shared" si="2"/>
        <v>NOT COMPLY</v>
      </c>
      <c r="BI64" t="str">
        <f>VLOOKUP(H64,Sheet2!$A$1:$B$270,2,FALSE)</f>
        <v>MATARAM</v>
      </c>
    </row>
    <row r="65" spans="1:61">
      <c r="A65">
        <v>64</v>
      </c>
      <c r="B65">
        <v>1002624262</v>
      </c>
      <c r="C65">
        <v>3</v>
      </c>
      <c r="D65" t="s">
        <v>45</v>
      </c>
      <c r="E65">
        <v>5</v>
      </c>
      <c r="F65" t="s">
        <v>210</v>
      </c>
      <c r="G65" t="s">
        <v>112</v>
      </c>
      <c r="H65" t="s">
        <v>262</v>
      </c>
      <c r="I65" t="s">
        <v>212</v>
      </c>
      <c r="J65" t="s">
        <v>213</v>
      </c>
      <c r="K65" t="s">
        <v>149</v>
      </c>
      <c r="L65" t="s">
        <v>214</v>
      </c>
      <c r="M65" t="s">
        <v>76</v>
      </c>
      <c r="N65" t="s">
        <v>215</v>
      </c>
      <c r="O65" s="57">
        <v>46301.551851851851</v>
      </c>
      <c r="P65" s="57">
        <v>46302.598726851851</v>
      </c>
      <c r="Q65">
        <v>69405035</v>
      </c>
      <c r="S65">
        <v>172601797606</v>
      </c>
      <c r="T65" t="s">
        <v>3149</v>
      </c>
      <c r="U65" t="s">
        <v>3150</v>
      </c>
      <c r="V65" t="s">
        <v>3151</v>
      </c>
      <c r="Z65">
        <v>116.1306926</v>
      </c>
      <c r="AA65">
        <v>-8.5633879000000004</v>
      </c>
      <c r="AB65" t="s">
        <v>3152</v>
      </c>
      <c r="AC65" t="s">
        <v>235</v>
      </c>
      <c r="AL65" t="s">
        <v>217</v>
      </c>
      <c r="AM65" t="s">
        <v>3153</v>
      </c>
      <c r="AN65" t="s">
        <v>6</v>
      </c>
      <c r="AO65" s="57">
        <v>46183.559259259258</v>
      </c>
      <c r="AP65" s="57">
        <v>46302.625</v>
      </c>
      <c r="AR65" t="s">
        <v>218</v>
      </c>
      <c r="AS65" t="s">
        <v>219</v>
      </c>
      <c r="AT65" t="s">
        <v>230</v>
      </c>
      <c r="AU65">
        <v>20261007</v>
      </c>
      <c r="AV65" t="s">
        <v>221</v>
      </c>
      <c r="AW65" t="s">
        <v>2725</v>
      </c>
      <c r="AX65" t="s">
        <v>222</v>
      </c>
      <c r="BA65" s="57">
        <v>46302.625</v>
      </c>
      <c r="BB65" t="s">
        <v>3153</v>
      </c>
      <c r="BC65">
        <v>2026</v>
      </c>
      <c r="BD65">
        <v>10</v>
      </c>
      <c r="BE65">
        <v>7</v>
      </c>
      <c r="BF65" s="6">
        <f t="shared" si="0"/>
        <v>46302</v>
      </c>
      <c r="BG65">
        <f t="shared" si="1"/>
        <v>-0.625</v>
      </c>
      <c r="BH65" t="str">
        <f t="shared" si="2"/>
        <v>COMPLY</v>
      </c>
      <c r="BI65" t="str">
        <f>VLOOKUP(H65,Sheet2!$A$1:$B$270,2,FALSE)</f>
        <v>MATARAM</v>
      </c>
    </row>
    <row r="66" spans="1:61">
      <c r="A66">
        <v>65</v>
      </c>
      <c r="B66">
        <v>1002627593</v>
      </c>
      <c r="C66">
        <v>3</v>
      </c>
      <c r="D66" t="s">
        <v>45</v>
      </c>
      <c r="E66">
        <v>5</v>
      </c>
      <c r="F66" t="s">
        <v>210</v>
      </c>
      <c r="G66" t="s">
        <v>112</v>
      </c>
      <c r="H66" t="s">
        <v>262</v>
      </c>
      <c r="I66" t="s">
        <v>212</v>
      </c>
      <c r="J66" t="s">
        <v>213</v>
      </c>
      <c r="K66" t="s">
        <v>149</v>
      </c>
      <c r="M66" t="s">
        <v>76</v>
      </c>
      <c r="N66" t="s">
        <v>215</v>
      </c>
      <c r="O66" s="57">
        <v>46303.52375</v>
      </c>
      <c r="P66" s="57">
        <v>46304.406585648147</v>
      </c>
      <c r="Q66">
        <v>69404195</v>
      </c>
      <c r="S66">
        <v>172601248404</v>
      </c>
      <c r="T66" t="s">
        <v>2525</v>
      </c>
      <c r="U66" t="s">
        <v>4463</v>
      </c>
      <c r="V66" t="s">
        <v>4464</v>
      </c>
      <c r="Z66">
        <v>116.10300100000001</v>
      </c>
      <c r="AA66">
        <v>-8.5714030000000001</v>
      </c>
      <c r="AB66" t="s">
        <v>2528</v>
      </c>
      <c r="AC66" t="s">
        <v>216</v>
      </c>
      <c r="AL66" t="s">
        <v>217</v>
      </c>
      <c r="AM66" t="s">
        <v>4465</v>
      </c>
      <c r="AN66" t="s">
        <v>6</v>
      </c>
      <c r="AO66" s="57">
        <v>46244.569814814815</v>
      </c>
      <c r="AR66" t="s">
        <v>218</v>
      </c>
      <c r="AS66" t="s">
        <v>219</v>
      </c>
      <c r="AT66" t="s">
        <v>230</v>
      </c>
      <c r="AU66">
        <v>20261009</v>
      </c>
      <c r="AV66" t="s">
        <v>221</v>
      </c>
      <c r="AW66" t="s">
        <v>1474</v>
      </c>
      <c r="AX66" t="s">
        <v>222</v>
      </c>
      <c r="BA66" s="57">
        <v>46303.291666666664</v>
      </c>
      <c r="BB66" t="s">
        <v>4465</v>
      </c>
      <c r="BC66">
        <v>2026</v>
      </c>
      <c r="BD66">
        <v>10</v>
      </c>
      <c r="BE66">
        <v>9</v>
      </c>
      <c r="BF66" s="6">
        <f t="shared" ref="BF66:BF129" si="3">DATE(BC66,BD66,BE66)</f>
        <v>46304</v>
      </c>
      <c r="BG66">
        <f t="shared" ref="BG66:BG129" si="4">BF66-BA66</f>
        <v>0.70833333333575865</v>
      </c>
      <c r="BH66" t="str">
        <f t="shared" ref="BH66:BH129" si="5">IF(BG66=1,"COMPLY",IF(BG66&lt;1,"COMPLY","NOT COMPLY"))</f>
        <v>COMPLY</v>
      </c>
      <c r="BI66" t="str">
        <f>VLOOKUP(H66,Sheet2!$A$1:$B$270,2,FALSE)</f>
        <v>MATARAM</v>
      </c>
    </row>
    <row r="67" spans="1:61">
      <c r="A67">
        <v>66</v>
      </c>
      <c r="B67">
        <v>1002627609</v>
      </c>
      <c r="C67">
        <v>3</v>
      </c>
      <c r="D67" t="s">
        <v>45</v>
      </c>
      <c r="E67">
        <v>5</v>
      </c>
      <c r="F67" t="s">
        <v>210</v>
      </c>
      <c r="G67" t="s">
        <v>112</v>
      </c>
      <c r="H67" t="s">
        <v>262</v>
      </c>
      <c r="I67" t="s">
        <v>212</v>
      </c>
      <c r="J67" t="s">
        <v>213</v>
      </c>
      <c r="K67" t="s">
        <v>149</v>
      </c>
      <c r="M67" t="s">
        <v>76</v>
      </c>
      <c r="N67" t="s">
        <v>215</v>
      </c>
      <c r="O67" s="57">
        <v>46303.533437500002</v>
      </c>
      <c r="P67" s="57">
        <v>46304.409907407404</v>
      </c>
      <c r="Q67">
        <v>69404249</v>
      </c>
      <c r="S67">
        <v>172601248406</v>
      </c>
      <c r="T67" t="s">
        <v>2533</v>
      </c>
      <c r="U67" t="s">
        <v>4466</v>
      </c>
      <c r="V67" t="s">
        <v>4467</v>
      </c>
      <c r="Z67">
        <v>116.11215545</v>
      </c>
      <c r="AA67">
        <v>-8.6167208540000004</v>
      </c>
      <c r="AB67" t="s">
        <v>2536</v>
      </c>
      <c r="AC67" t="s">
        <v>216</v>
      </c>
      <c r="AL67" t="s">
        <v>217</v>
      </c>
      <c r="AM67" t="s">
        <v>4468</v>
      </c>
      <c r="AN67" t="s">
        <v>6</v>
      </c>
      <c r="AO67" s="57">
        <v>46244.569814814815</v>
      </c>
      <c r="AR67" t="s">
        <v>218</v>
      </c>
      <c r="AS67" t="s">
        <v>219</v>
      </c>
      <c r="AT67" t="s">
        <v>342</v>
      </c>
      <c r="AU67">
        <v>20261009</v>
      </c>
      <c r="AV67" t="s">
        <v>221</v>
      </c>
      <c r="AW67" t="s">
        <v>540</v>
      </c>
      <c r="AX67" t="s">
        <v>222</v>
      </c>
      <c r="BA67" s="57">
        <v>46303.291666666664</v>
      </c>
      <c r="BB67" t="s">
        <v>4468</v>
      </c>
      <c r="BC67">
        <v>2026</v>
      </c>
      <c r="BD67">
        <v>10</v>
      </c>
      <c r="BE67">
        <v>9</v>
      </c>
      <c r="BF67" s="6">
        <f t="shared" si="3"/>
        <v>46304</v>
      </c>
      <c r="BG67">
        <f t="shared" si="4"/>
        <v>0.70833333333575865</v>
      </c>
      <c r="BH67" t="str">
        <f t="shared" si="5"/>
        <v>COMPLY</v>
      </c>
      <c r="BI67" t="str">
        <f>VLOOKUP(H67,Sheet2!$A$1:$B$270,2,FALSE)</f>
        <v>MATARAM</v>
      </c>
    </row>
    <row r="68" spans="1:61">
      <c r="A68">
        <v>67</v>
      </c>
      <c r="B68">
        <v>1002622051</v>
      </c>
      <c r="C68">
        <v>3</v>
      </c>
      <c r="D68" t="s">
        <v>45</v>
      </c>
      <c r="E68">
        <v>5</v>
      </c>
      <c r="F68" t="s">
        <v>210</v>
      </c>
      <c r="G68" t="s">
        <v>112</v>
      </c>
      <c r="H68" t="s">
        <v>262</v>
      </c>
      <c r="I68" t="s">
        <v>212</v>
      </c>
      <c r="J68" t="s">
        <v>213</v>
      </c>
      <c r="K68" t="s">
        <v>149</v>
      </c>
      <c r="L68" t="s">
        <v>214</v>
      </c>
      <c r="M68" t="s">
        <v>1401</v>
      </c>
      <c r="N68" t="s">
        <v>215</v>
      </c>
      <c r="O68" s="57">
        <v>46300.454745370371</v>
      </c>
      <c r="P68" s="57">
        <v>46303.52375</v>
      </c>
      <c r="Q68">
        <v>69404195</v>
      </c>
      <c r="S68">
        <v>172601248323</v>
      </c>
      <c r="T68" t="s">
        <v>2525</v>
      </c>
      <c r="U68" t="s">
        <v>2526</v>
      </c>
      <c r="V68" t="s">
        <v>2527</v>
      </c>
      <c r="Z68">
        <v>116.10332320000001</v>
      </c>
      <c r="AA68">
        <v>-8.5712813000000008</v>
      </c>
      <c r="AB68" t="s">
        <v>2528</v>
      </c>
      <c r="AC68" t="s">
        <v>235</v>
      </c>
      <c r="AL68" t="s">
        <v>217</v>
      </c>
      <c r="AM68" t="s">
        <v>2529</v>
      </c>
      <c r="AN68" t="s">
        <v>6</v>
      </c>
      <c r="AO68" s="57">
        <v>46152.486157407409</v>
      </c>
      <c r="AP68" s="57">
        <v>46301.333333333336</v>
      </c>
      <c r="AQ68" t="s">
        <v>841</v>
      </c>
      <c r="AR68" t="s">
        <v>14</v>
      </c>
      <c r="AS68" t="s">
        <v>219</v>
      </c>
      <c r="AT68" t="s">
        <v>230</v>
      </c>
      <c r="AV68" t="s">
        <v>4461</v>
      </c>
      <c r="AW68" t="s">
        <v>875</v>
      </c>
      <c r="AX68" t="s">
        <v>222</v>
      </c>
      <c r="BA68" s="57">
        <v>46301.333333333336</v>
      </c>
      <c r="BB68" t="s">
        <v>2529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MATARAM</v>
      </c>
    </row>
    <row r="69" spans="1:61">
      <c r="A69">
        <v>68</v>
      </c>
      <c r="B69">
        <v>1002622194</v>
      </c>
      <c r="C69">
        <v>3</v>
      </c>
      <c r="D69" t="s">
        <v>45</v>
      </c>
      <c r="E69">
        <v>5</v>
      </c>
      <c r="F69" t="s">
        <v>210</v>
      </c>
      <c r="G69" t="s">
        <v>112</v>
      </c>
      <c r="H69" t="s">
        <v>262</v>
      </c>
      <c r="I69" t="s">
        <v>212</v>
      </c>
      <c r="J69" t="s">
        <v>213</v>
      </c>
      <c r="K69" t="s">
        <v>149</v>
      </c>
      <c r="L69" t="s">
        <v>214</v>
      </c>
      <c r="M69" t="s">
        <v>1401</v>
      </c>
      <c r="N69" t="s">
        <v>215</v>
      </c>
      <c r="O69" s="57">
        <v>46300.4844212963</v>
      </c>
      <c r="P69" s="57">
        <v>46303.533425925925</v>
      </c>
      <c r="Q69">
        <v>69404249</v>
      </c>
      <c r="S69">
        <v>172601248330</v>
      </c>
      <c r="T69" t="s">
        <v>2533</v>
      </c>
      <c r="U69" t="s">
        <v>2534</v>
      </c>
      <c r="V69" t="s">
        <v>2535</v>
      </c>
      <c r="Z69">
        <v>116.111175008118</v>
      </c>
      <c r="AA69">
        <v>-8.6166178212292497</v>
      </c>
      <c r="AB69" t="s">
        <v>2536</v>
      </c>
      <c r="AC69" t="s">
        <v>216</v>
      </c>
      <c r="AL69" t="s">
        <v>217</v>
      </c>
      <c r="AM69" t="s">
        <v>2537</v>
      </c>
      <c r="AN69" t="s">
        <v>6</v>
      </c>
      <c r="AO69" s="57">
        <v>46152.486157407409</v>
      </c>
      <c r="AP69" s="57">
        <v>46301.458333333336</v>
      </c>
      <c r="AQ69" t="s">
        <v>1496</v>
      </c>
      <c r="AR69" t="s">
        <v>14</v>
      </c>
      <c r="AS69" t="s">
        <v>219</v>
      </c>
      <c r="AT69" t="s">
        <v>342</v>
      </c>
      <c r="AV69" t="s">
        <v>4462</v>
      </c>
      <c r="AW69" t="s">
        <v>2538</v>
      </c>
      <c r="AX69" t="s">
        <v>222</v>
      </c>
      <c r="BA69" s="57">
        <v>46301.458333333336</v>
      </c>
      <c r="BB69" t="s">
        <v>2537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MATARAM</v>
      </c>
    </row>
    <row r="70" spans="1:61">
      <c r="A70">
        <v>69</v>
      </c>
      <c r="B70">
        <v>1002625931</v>
      </c>
      <c r="C70">
        <v>3</v>
      </c>
      <c r="D70" t="s">
        <v>45</v>
      </c>
      <c r="E70">
        <v>5</v>
      </c>
      <c r="F70" t="s">
        <v>210</v>
      </c>
      <c r="G70" t="s">
        <v>112</v>
      </c>
      <c r="H70" t="s">
        <v>262</v>
      </c>
      <c r="I70" t="s">
        <v>212</v>
      </c>
      <c r="J70" t="s">
        <v>213</v>
      </c>
      <c r="K70" t="s">
        <v>149</v>
      </c>
      <c r="L70" t="s">
        <v>214</v>
      </c>
      <c r="M70" t="s">
        <v>1401</v>
      </c>
      <c r="N70" t="s">
        <v>215</v>
      </c>
      <c r="O70" s="57">
        <v>46302.505277777775</v>
      </c>
      <c r="P70" s="57">
        <v>46309.442685185182</v>
      </c>
      <c r="Q70">
        <v>69405739</v>
      </c>
      <c r="S70">
        <v>172601248377</v>
      </c>
      <c r="T70" t="s">
        <v>3730</v>
      </c>
      <c r="U70" t="s">
        <v>3731</v>
      </c>
      <c r="V70" t="s">
        <v>3732</v>
      </c>
      <c r="Z70">
        <v>116.08918089419601</v>
      </c>
      <c r="AA70">
        <v>-8.6146252184401408</v>
      </c>
      <c r="AB70" t="s">
        <v>3733</v>
      </c>
      <c r="AC70" t="s">
        <v>216</v>
      </c>
      <c r="AL70" t="s">
        <v>217</v>
      </c>
      <c r="AM70" t="s">
        <v>3734</v>
      </c>
      <c r="AN70" t="s">
        <v>6</v>
      </c>
      <c r="AO70" s="57">
        <v>46213.507164351853</v>
      </c>
      <c r="AP70" s="57">
        <v>46304.333333333336</v>
      </c>
      <c r="AR70" t="s">
        <v>14</v>
      </c>
      <c r="AS70" t="s">
        <v>219</v>
      </c>
      <c r="AT70" t="s">
        <v>230</v>
      </c>
      <c r="AV70" t="s">
        <v>6636</v>
      </c>
      <c r="AW70" t="s">
        <v>879</v>
      </c>
      <c r="AX70" t="s">
        <v>222</v>
      </c>
      <c r="BA70" s="57">
        <v>46304.333333333336</v>
      </c>
      <c r="BB70" t="s">
        <v>3734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MATARAM</v>
      </c>
    </row>
    <row r="71" spans="1:61">
      <c r="A71">
        <v>70</v>
      </c>
      <c r="B71">
        <v>1002622049</v>
      </c>
      <c r="C71">
        <v>3</v>
      </c>
      <c r="D71" t="s">
        <v>45</v>
      </c>
      <c r="E71">
        <v>5</v>
      </c>
      <c r="F71" t="s">
        <v>210</v>
      </c>
      <c r="G71" t="s">
        <v>112</v>
      </c>
      <c r="H71" t="s">
        <v>262</v>
      </c>
      <c r="I71" t="s">
        <v>212</v>
      </c>
      <c r="J71" t="s">
        <v>213</v>
      </c>
      <c r="K71" t="s">
        <v>149</v>
      </c>
      <c r="L71" t="s">
        <v>214</v>
      </c>
      <c r="M71" t="s">
        <v>839</v>
      </c>
      <c r="N71" t="s">
        <v>215</v>
      </c>
      <c r="O71" s="57">
        <v>46300.454236111109</v>
      </c>
      <c r="P71" s="57">
        <v>46302.794618055559</v>
      </c>
      <c r="Q71">
        <v>69404195</v>
      </c>
      <c r="S71">
        <v>172601248323</v>
      </c>
      <c r="T71" t="s">
        <v>2525</v>
      </c>
      <c r="U71" t="s">
        <v>2526</v>
      </c>
      <c r="V71" t="s">
        <v>2527</v>
      </c>
      <c r="Z71">
        <v>116.10332320000001</v>
      </c>
      <c r="AA71">
        <v>-8.5712813000000008</v>
      </c>
      <c r="AB71" t="s">
        <v>2528</v>
      </c>
      <c r="AC71" t="s">
        <v>235</v>
      </c>
      <c r="AL71" t="s">
        <v>217</v>
      </c>
      <c r="AM71" t="s">
        <v>2529</v>
      </c>
      <c r="AN71" t="s">
        <v>6</v>
      </c>
      <c r="AO71" s="57">
        <v>46152.486157407409</v>
      </c>
      <c r="AP71" s="57">
        <v>46301.333333333336</v>
      </c>
      <c r="AQ71" t="s">
        <v>841</v>
      </c>
      <c r="AR71" t="s">
        <v>840</v>
      </c>
      <c r="AS71" t="s">
        <v>219</v>
      </c>
      <c r="AT71" t="s">
        <v>230</v>
      </c>
      <c r="AV71" t="s">
        <v>3729</v>
      </c>
      <c r="AW71" t="s">
        <v>875</v>
      </c>
      <c r="AX71" t="s">
        <v>222</v>
      </c>
      <c r="BA71" s="57">
        <v>46301.333333333336</v>
      </c>
      <c r="BB71" t="s">
        <v>2529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MATARAM</v>
      </c>
    </row>
    <row r="72" spans="1:61">
      <c r="A72">
        <v>71</v>
      </c>
      <c r="B72">
        <v>1002625508</v>
      </c>
      <c r="C72">
        <v>3</v>
      </c>
      <c r="D72" t="s">
        <v>45</v>
      </c>
      <c r="E72">
        <v>5</v>
      </c>
      <c r="F72" t="s">
        <v>210</v>
      </c>
      <c r="G72" t="s">
        <v>112</v>
      </c>
      <c r="H72" t="s">
        <v>262</v>
      </c>
      <c r="I72" t="s">
        <v>212</v>
      </c>
      <c r="J72" t="s">
        <v>213</v>
      </c>
      <c r="K72" t="s">
        <v>149</v>
      </c>
      <c r="L72" t="s">
        <v>214</v>
      </c>
      <c r="M72" t="s">
        <v>839</v>
      </c>
      <c r="N72" t="s">
        <v>215</v>
      </c>
      <c r="O72" s="57">
        <v>46302.411516203705</v>
      </c>
      <c r="P72" s="57">
        <v>46306.594826388886</v>
      </c>
      <c r="Q72">
        <v>69405518</v>
      </c>
      <c r="S72">
        <v>172601248371</v>
      </c>
      <c r="T72" t="s">
        <v>3735</v>
      </c>
      <c r="U72" t="s">
        <v>3736</v>
      </c>
      <c r="V72" t="s">
        <v>3737</v>
      </c>
      <c r="Z72">
        <v>116.118802487197</v>
      </c>
      <c r="AA72">
        <v>-8.5599542958762598</v>
      </c>
      <c r="AB72" t="s">
        <v>3738</v>
      </c>
      <c r="AC72" t="s">
        <v>235</v>
      </c>
      <c r="AL72" t="s">
        <v>217</v>
      </c>
      <c r="AM72" t="s">
        <v>3739</v>
      </c>
      <c r="AN72" t="s">
        <v>6</v>
      </c>
      <c r="AO72" s="57">
        <v>46213.413402777776</v>
      </c>
      <c r="AP72" s="57">
        <v>46303.625</v>
      </c>
      <c r="AQ72" t="s">
        <v>841</v>
      </c>
      <c r="AR72" t="s">
        <v>840</v>
      </c>
      <c r="AS72" t="s">
        <v>219</v>
      </c>
      <c r="AT72" t="s">
        <v>230</v>
      </c>
      <c r="AV72" t="s">
        <v>4880</v>
      </c>
      <c r="AW72" t="s">
        <v>236</v>
      </c>
      <c r="AX72" t="s">
        <v>222</v>
      </c>
      <c r="BA72" s="57">
        <v>46303.625</v>
      </c>
      <c r="BB72" t="s">
        <v>3739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MATARAM</v>
      </c>
    </row>
    <row r="73" spans="1:61">
      <c r="A73">
        <v>72</v>
      </c>
      <c r="B73">
        <v>1002633484</v>
      </c>
      <c r="C73">
        <v>3</v>
      </c>
      <c r="D73" t="s">
        <v>45</v>
      </c>
      <c r="E73">
        <v>5</v>
      </c>
      <c r="F73" t="s">
        <v>210</v>
      </c>
      <c r="G73" t="s">
        <v>112</v>
      </c>
      <c r="H73" t="s">
        <v>262</v>
      </c>
      <c r="I73" t="s">
        <v>212</v>
      </c>
      <c r="J73" t="s">
        <v>213</v>
      </c>
      <c r="K73" t="s">
        <v>149</v>
      </c>
      <c r="L73" t="s">
        <v>214</v>
      </c>
      <c r="M73" t="s">
        <v>836</v>
      </c>
      <c r="N73" t="s">
        <v>215</v>
      </c>
      <c r="O73" s="57">
        <v>46307.661574074074</v>
      </c>
      <c r="P73" s="57">
        <v>46309.53806712963</v>
      </c>
      <c r="Q73">
        <v>69408871</v>
      </c>
      <c r="S73">
        <v>172601248484</v>
      </c>
      <c r="T73" t="s">
        <v>5786</v>
      </c>
      <c r="U73" t="s">
        <v>5787</v>
      </c>
      <c r="V73" t="s">
        <v>5788</v>
      </c>
      <c r="Z73">
        <v>116.118219159543</v>
      </c>
      <c r="AA73">
        <v>-8.6249404956001197</v>
      </c>
      <c r="AB73" t="s">
        <v>5789</v>
      </c>
      <c r="AC73" t="s">
        <v>216</v>
      </c>
      <c r="AL73" t="s">
        <v>217</v>
      </c>
      <c r="AM73" t="s">
        <v>5790</v>
      </c>
      <c r="AN73" t="s">
        <v>6</v>
      </c>
      <c r="AO73" s="57">
        <v>46366.684236111112</v>
      </c>
      <c r="AP73" s="57">
        <v>46308.625</v>
      </c>
      <c r="AQ73" t="s">
        <v>1496</v>
      </c>
      <c r="AR73" t="s">
        <v>14</v>
      </c>
      <c r="AS73" t="s">
        <v>219</v>
      </c>
      <c r="AT73" t="s">
        <v>230</v>
      </c>
      <c r="AV73" t="s">
        <v>837</v>
      </c>
      <c r="AW73" t="s">
        <v>876</v>
      </c>
      <c r="AX73" t="s">
        <v>222</v>
      </c>
      <c r="BA73" s="57">
        <v>46308.625</v>
      </c>
      <c r="BB73" t="s">
        <v>5790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MATARAM</v>
      </c>
    </row>
    <row r="74" spans="1:61">
      <c r="A74">
        <v>73</v>
      </c>
      <c r="B74">
        <v>1002635291</v>
      </c>
      <c r="C74">
        <v>3</v>
      </c>
      <c r="D74" t="s">
        <v>45</v>
      </c>
      <c r="E74">
        <v>5</v>
      </c>
      <c r="F74" t="s">
        <v>210</v>
      </c>
      <c r="G74" t="s">
        <v>112</v>
      </c>
      <c r="H74" t="s">
        <v>262</v>
      </c>
      <c r="I74" t="s">
        <v>212</v>
      </c>
      <c r="J74" t="s">
        <v>213</v>
      </c>
      <c r="K74" t="s">
        <v>149</v>
      </c>
      <c r="L74" t="s">
        <v>214</v>
      </c>
      <c r="M74" t="s">
        <v>238</v>
      </c>
      <c r="N74" t="s">
        <v>215</v>
      </c>
      <c r="O74" s="57">
        <v>46308.614340277774</v>
      </c>
      <c r="P74" s="57">
        <v>46308.615335648145</v>
      </c>
      <c r="Q74">
        <v>69409495</v>
      </c>
      <c r="S74">
        <v>172601248504</v>
      </c>
      <c r="T74" t="s">
        <v>6637</v>
      </c>
      <c r="U74" t="s">
        <v>6638</v>
      </c>
      <c r="V74" t="s">
        <v>6639</v>
      </c>
      <c r="Z74">
        <v>116.096283383667</v>
      </c>
      <c r="AA74">
        <v>-8.5760526479588197</v>
      </c>
      <c r="AB74" t="s">
        <v>6640</v>
      </c>
      <c r="AC74" t="s">
        <v>216</v>
      </c>
      <c r="AL74" t="s">
        <v>217</v>
      </c>
      <c r="AM74" t="s">
        <v>6641</v>
      </c>
      <c r="AN74" t="s">
        <v>6</v>
      </c>
      <c r="AO74" t="s">
        <v>6642</v>
      </c>
      <c r="AP74" s="57">
        <v>46310.333333333336</v>
      </c>
      <c r="AR74" t="s">
        <v>239</v>
      </c>
      <c r="AS74" t="s">
        <v>219</v>
      </c>
      <c r="AT74" t="s">
        <v>230</v>
      </c>
      <c r="AV74" t="s">
        <v>238</v>
      </c>
      <c r="AW74" t="s">
        <v>2984</v>
      </c>
      <c r="AX74" t="s">
        <v>222</v>
      </c>
      <c r="BA74" s="57">
        <v>46310.333333333336</v>
      </c>
      <c r="BB74" t="s">
        <v>6641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MATARAM</v>
      </c>
    </row>
    <row r="75" spans="1:61">
      <c r="A75">
        <v>74</v>
      </c>
      <c r="B75">
        <v>1002618712</v>
      </c>
      <c r="C75">
        <v>3</v>
      </c>
      <c r="D75" t="s">
        <v>45</v>
      </c>
      <c r="E75">
        <v>5</v>
      </c>
      <c r="F75" t="s">
        <v>210</v>
      </c>
      <c r="G75" t="s">
        <v>110</v>
      </c>
      <c r="H75" t="s">
        <v>443</v>
      </c>
      <c r="I75" t="s">
        <v>212</v>
      </c>
      <c r="J75" t="s">
        <v>213</v>
      </c>
      <c r="K75" t="s">
        <v>149</v>
      </c>
      <c r="M75" t="s">
        <v>76</v>
      </c>
      <c r="N75" t="s">
        <v>215</v>
      </c>
      <c r="O75" s="57">
        <v>46296.722210648149</v>
      </c>
      <c r="P75" s="57">
        <v>46302.78261574074</v>
      </c>
      <c r="Q75">
        <v>69399079</v>
      </c>
      <c r="S75">
        <v>172610305882</v>
      </c>
      <c r="T75" t="s">
        <v>909</v>
      </c>
      <c r="U75" t="s">
        <v>900</v>
      </c>
      <c r="V75" t="s">
        <v>960</v>
      </c>
      <c r="Z75">
        <v>119.010786571083</v>
      </c>
      <c r="AA75">
        <v>-8.5810439764457396</v>
      </c>
      <c r="AB75" t="s">
        <v>910</v>
      </c>
      <c r="AC75" t="s">
        <v>216</v>
      </c>
      <c r="AL75" t="s">
        <v>217</v>
      </c>
      <c r="AM75" t="s">
        <v>961</v>
      </c>
      <c r="AN75" t="s">
        <v>6</v>
      </c>
      <c r="AO75" s="57">
        <v>46032.726099537038</v>
      </c>
      <c r="AR75" t="s">
        <v>218</v>
      </c>
      <c r="AS75" t="s">
        <v>815</v>
      </c>
      <c r="AT75" t="s">
        <v>342</v>
      </c>
      <c r="AU75">
        <v>20261007</v>
      </c>
      <c r="AV75" t="s">
        <v>221</v>
      </c>
      <c r="AW75" t="s">
        <v>540</v>
      </c>
      <c r="AX75" t="s">
        <v>222</v>
      </c>
      <c r="BA75" s="57">
        <v>46296.291666666664</v>
      </c>
      <c r="BB75" t="s">
        <v>961</v>
      </c>
      <c r="BC75">
        <v>2026</v>
      </c>
      <c r="BD75">
        <v>10</v>
      </c>
      <c r="BE75">
        <v>7</v>
      </c>
      <c r="BF75" s="6">
        <f t="shared" si="3"/>
        <v>46302</v>
      </c>
      <c r="BG75">
        <f t="shared" si="4"/>
        <v>5.7083333333357587</v>
      </c>
      <c r="BH75" t="str">
        <f t="shared" si="5"/>
        <v>NOT COMPLY</v>
      </c>
      <c r="BI75" t="str">
        <f>VLOOKUP(H75,Sheet2!$A$1:$B$270,2,FALSE)</f>
        <v>BIMA</v>
      </c>
    </row>
    <row r="76" spans="1:61">
      <c r="A76">
        <v>75</v>
      </c>
      <c r="B76">
        <v>1002633659</v>
      </c>
      <c r="C76">
        <v>3</v>
      </c>
      <c r="D76" t="s">
        <v>45</v>
      </c>
      <c r="E76">
        <v>5</v>
      </c>
      <c r="F76" t="s">
        <v>210</v>
      </c>
      <c r="G76" t="s">
        <v>110</v>
      </c>
      <c r="H76" t="s">
        <v>443</v>
      </c>
      <c r="I76" t="s">
        <v>212</v>
      </c>
      <c r="J76" t="s">
        <v>213</v>
      </c>
      <c r="K76" t="s">
        <v>149</v>
      </c>
      <c r="L76" t="s">
        <v>214</v>
      </c>
      <c r="M76" t="s">
        <v>224</v>
      </c>
      <c r="N76" t="s">
        <v>215</v>
      </c>
      <c r="O76" s="57">
        <v>46307.697638888887</v>
      </c>
      <c r="P76" s="57">
        <v>46309.481631944444</v>
      </c>
      <c r="Q76">
        <v>69408923</v>
      </c>
      <c r="S76">
        <v>172610305901</v>
      </c>
      <c r="T76" t="s">
        <v>5791</v>
      </c>
      <c r="U76" t="s">
        <v>5792</v>
      </c>
      <c r="V76" t="s">
        <v>5793</v>
      </c>
      <c r="Z76">
        <v>118.9868125</v>
      </c>
      <c r="AA76">
        <v>-8.5702917999999997</v>
      </c>
      <c r="AB76" t="s">
        <v>5794</v>
      </c>
      <c r="AC76" t="s">
        <v>216</v>
      </c>
      <c r="AL76" t="s">
        <v>217</v>
      </c>
      <c r="AM76" t="s">
        <v>5795</v>
      </c>
      <c r="AN76" t="s">
        <v>6</v>
      </c>
      <c r="AO76" s="57">
        <v>46366.716041666667</v>
      </c>
      <c r="AP76" s="57">
        <v>46309.458333333336</v>
      </c>
      <c r="AR76" t="s">
        <v>18</v>
      </c>
      <c r="AS76" t="s">
        <v>815</v>
      </c>
      <c r="AT76" t="s">
        <v>342</v>
      </c>
      <c r="AV76" t="s">
        <v>226</v>
      </c>
      <c r="AW76" t="s">
        <v>5796</v>
      </c>
      <c r="AX76" t="s">
        <v>222</v>
      </c>
      <c r="BA76" s="57">
        <v>46309.458333333336</v>
      </c>
      <c r="BB76" t="s">
        <v>5795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BIMA</v>
      </c>
    </row>
    <row r="77" spans="1:61">
      <c r="A77">
        <v>76</v>
      </c>
      <c r="B77">
        <v>1002616820</v>
      </c>
      <c r="C77">
        <v>3</v>
      </c>
      <c r="D77" t="s">
        <v>45</v>
      </c>
      <c r="E77">
        <v>5</v>
      </c>
      <c r="F77" t="s">
        <v>210</v>
      </c>
      <c r="G77" t="s">
        <v>110</v>
      </c>
      <c r="H77" t="s">
        <v>467</v>
      </c>
      <c r="I77" t="s">
        <v>212</v>
      </c>
      <c r="J77" t="s">
        <v>213</v>
      </c>
      <c r="K77" t="s">
        <v>149</v>
      </c>
      <c r="L77" t="s">
        <v>214</v>
      </c>
      <c r="M77" t="s">
        <v>76</v>
      </c>
      <c r="N77" t="s">
        <v>215</v>
      </c>
      <c r="O77" s="57">
        <v>46296.30809027778</v>
      </c>
      <c r="P77" s="57">
        <v>46297.771481481483</v>
      </c>
      <c r="Q77">
        <v>69401995</v>
      </c>
      <c r="S77">
        <v>172617203143</v>
      </c>
      <c r="T77" t="s">
        <v>962</v>
      </c>
      <c r="U77" t="s">
        <v>963</v>
      </c>
      <c r="V77" t="s">
        <v>964</v>
      </c>
      <c r="Z77">
        <v>118.587181</v>
      </c>
      <c r="AA77">
        <v>-8.5123169999999995</v>
      </c>
      <c r="AB77" t="s">
        <v>965</v>
      </c>
      <c r="AC77" t="s">
        <v>235</v>
      </c>
      <c r="AL77" t="s">
        <v>217</v>
      </c>
      <c r="AM77" t="s">
        <v>966</v>
      </c>
      <c r="AN77" t="s">
        <v>6</v>
      </c>
      <c r="AO77" s="57">
        <v>46032.319768518515</v>
      </c>
      <c r="AP77" s="57">
        <v>46297.333333333336</v>
      </c>
      <c r="AR77" t="s">
        <v>218</v>
      </c>
      <c r="AS77" t="s">
        <v>815</v>
      </c>
      <c r="AT77" t="s">
        <v>220</v>
      </c>
      <c r="AU77">
        <v>20261002</v>
      </c>
      <c r="AV77" t="s">
        <v>221</v>
      </c>
      <c r="AW77" t="s">
        <v>871</v>
      </c>
      <c r="AX77" t="s">
        <v>222</v>
      </c>
      <c r="BA77" s="57">
        <v>46297.333333333336</v>
      </c>
      <c r="BB77" t="s">
        <v>966</v>
      </c>
      <c r="BC77">
        <v>2026</v>
      </c>
      <c r="BD77">
        <v>10</v>
      </c>
      <c r="BE77">
        <v>2</v>
      </c>
      <c r="BF77" s="6">
        <f t="shared" si="3"/>
        <v>46297</v>
      </c>
      <c r="BG77">
        <f t="shared" si="4"/>
        <v>-0.33333333333575865</v>
      </c>
      <c r="BH77" t="str">
        <f t="shared" si="5"/>
        <v>COMPLY</v>
      </c>
      <c r="BI77" t="str">
        <f>VLOOKUP(H77,Sheet2!$A$1:$B$270,2,FALSE)</f>
        <v>BIMA</v>
      </c>
    </row>
    <row r="78" spans="1:61">
      <c r="A78">
        <v>77</v>
      </c>
      <c r="B78">
        <v>1002628578</v>
      </c>
      <c r="C78">
        <v>3</v>
      </c>
      <c r="D78" t="s">
        <v>45</v>
      </c>
      <c r="E78">
        <v>5</v>
      </c>
      <c r="F78" t="s">
        <v>210</v>
      </c>
      <c r="G78" t="s">
        <v>110</v>
      </c>
      <c r="H78" t="s">
        <v>467</v>
      </c>
      <c r="I78" t="s">
        <v>212</v>
      </c>
      <c r="J78" t="s">
        <v>213</v>
      </c>
      <c r="K78" t="s">
        <v>149</v>
      </c>
      <c r="L78" t="s">
        <v>214</v>
      </c>
      <c r="M78" t="s">
        <v>76</v>
      </c>
      <c r="N78" t="s">
        <v>215</v>
      </c>
      <c r="O78" s="57">
        <v>46303.758101851854</v>
      </c>
      <c r="P78" s="57">
        <v>46305.32402777778</v>
      </c>
      <c r="Q78">
        <v>69406862</v>
      </c>
      <c r="S78">
        <v>172617203155</v>
      </c>
      <c r="T78" t="s">
        <v>4469</v>
      </c>
      <c r="U78" t="s">
        <v>4470</v>
      </c>
      <c r="V78" t="s">
        <v>4471</v>
      </c>
      <c r="Z78">
        <v>118.5728586</v>
      </c>
      <c r="AA78">
        <v>-8.5253338999999997</v>
      </c>
      <c r="AB78" t="s">
        <v>4472</v>
      </c>
      <c r="AC78" t="s">
        <v>235</v>
      </c>
      <c r="AL78" t="s">
        <v>217</v>
      </c>
      <c r="AM78" t="s">
        <v>4446</v>
      </c>
      <c r="AN78" t="s">
        <v>6</v>
      </c>
      <c r="AO78" s="57">
        <v>46244.767743055556</v>
      </c>
      <c r="AP78" s="57">
        <v>46304.625</v>
      </c>
      <c r="AR78" t="s">
        <v>218</v>
      </c>
      <c r="AS78" t="s">
        <v>815</v>
      </c>
      <c r="AT78" t="s">
        <v>220</v>
      </c>
      <c r="AU78">
        <v>20261010</v>
      </c>
      <c r="AV78" t="s">
        <v>221</v>
      </c>
      <c r="AW78" t="s">
        <v>871</v>
      </c>
      <c r="AX78" t="s">
        <v>222</v>
      </c>
      <c r="BA78" s="57">
        <v>46304.625</v>
      </c>
      <c r="BB78" t="s">
        <v>4446</v>
      </c>
      <c r="BC78">
        <v>2026</v>
      </c>
      <c r="BD78">
        <v>10</v>
      </c>
      <c r="BE78">
        <v>10</v>
      </c>
      <c r="BF78" s="6">
        <f t="shared" si="3"/>
        <v>46305</v>
      </c>
      <c r="BG78">
        <f t="shared" si="4"/>
        <v>0.375</v>
      </c>
      <c r="BH78" t="str">
        <f t="shared" si="5"/>
        <v>COMPLY</v>
      </c>
      <c r="BI78" t="str">
        <f>VLOOKUP(H78,Sheet2!$A$1:$B$270,2,FALSE)</f>
        <v>BIMA</v>
      </c>
    </row>
    <row r="79" spans="1:61">
      <c r="A79">
        <v>78</v>
      </c>
      <c r="B79">
        <v>1002635143</v>
      </c>
      <c r="C79">
        <v>3</v>
      </c>
      <c r="D79" t="s">
        <v>45</v>
      </c>
      <c r="E79">
        <v>5</v>
      </c>
      <c r="F79" t="s">
        <v>210</v>
      </c>
      <c r="G79" t="s">
        <v>110</v>
      </c>
      <c r="H79" t="s">
        <v>467</v>
      </c>
      <c r="I79" t="s">
        <v>212</v>
      </c>
      <c r="J79" t="s">
        <v>213</v>
      </c>
      <c r="K79" t="s">
        <v>149</v>
      </c>
      <c r="M79" t="s">
        <v>76</v>
      </c>
      <c r="N79" t="s">
        <v>215</v>
      </c>
      <c r="O79" s="57">
        <v>46308.586134259262</v>
      </c>
      <c r="P79" s="57">
        <v>46308.647858796299</v>
      </c>
      <c r="Q79">
        <v>69403591</v>
      </c>
      <c r="S79">
        <v>172617203160</v>
      </c>
      <c r="T79" t="s">
        <v>1491</v>
      </c>
      <c r="U79" t="s">
        <v>5798</v>
      </c>
      <c r="V79" t="s">
        <v>5799</v>
      </c>
      <c r="Z79">
        <v>118.61988700000001</v>
      </c>
      <c r="AA79">
        <v>-8.5059310000000004</v>
      </c>
      <c r="AB79" t="s">
        <v>1494</v>
      </c>
      <c r="AC79" t="s">
        <v>216</v>
      </c>
      <c r="AL79" t="s">
        <v>217</v>
      </c>
      <c r="AM79" t="s">
        <v>5800</v>
      </c>
      <c r="AN79" t="s">
        <v>6</v>
      </c>
      <c r="AO79" t="s">
        <v>5780</v>
      </c>
      <c r="AR79" t="s">
        <v>218</v>
      </c>
      <c r="AS79" t="s">
        <v>815</v>
      </c>
      <c r="AT79" t="s">
        <v>220</v>
      </c>
      <c r="AU79">
        <v>20261013</v>
      </c>
      <c r="AV79" t="s">
        <v>221</v>
      </c>
      <c r="AW79" t="s">
        <v>540</v>
      </c>
      <c r="AX79" t="s">
        <v>222</v>
      </c>
      <c r="BA79" s="57">
        <v>46308.291666666664</v>
      </c>
      <c r="BB79" t="s">
        <v>5800</v>
      </c>
      <c r="BC79">
        <v>2026</v>
      </c>
      <c r="BD79">
        <v>10</v>
      </c>
      <c r="BE79">
        <v>13</v>
      </c>
      <c r="BF79" s="6">
        <f t="shared" si="3"/>
        <v>46308</v>
      </c>
      <c r="BG79">
        <f t="shared" si="4"/>
        <v>-0.29166666666424135</v>
      </c>
      <c r="BH79" t="str">
        <f t="shared" si="5"/>
        <v>COMPLY</v>
      </c>
      <c r="BI79" t="str">
        <f>VLOOKUP(H79,Sheet2!$A$1:$B$270,2,FALSE)</f>
        <v>BIMA</v>
      </c>
    </row>
    <row r="80" spans="1:61">
      <c r="A80">
        <v>79</v>
      </c>
      <c r="B80">
        <v>1002620949</v>
      </c>
      <c r="C80">
        <v>3</v>
      </c>
      <c r="D80" t="s">
        <v>45</v>
      </c>
      <c r="E80">
        <v>5</v>
      </c>
      <c r="F80" t="s">
        <v>210</v>
      </c>
      <c r="G80" t="s">
        <v>110</v>
      </c>
      <c r="H80" t="s">
        <v>467</v>
      </c>
      <c r="I80" t="s">
        <v>212</v>
      </c>
      <c r="J80" t="s">
        <v>213</v>
      </c>
      <c r="K80" t="s">
        <v>149</v>
      </c>
      <c r="L80" t="s">
        <v>214</v>
      </c>
      <c r="M80" t="s">
        <v>1401</v>
      </c>
      <c r="N80" t="s">
        <v>215</v>
      </c>
      <c r="O80" s="57">
        <v>46298.534421296295</v>
      </c>
      <c r="P80" s="57">
        <v>46308.586134259262</v>
      </c>
      <c r="Q80">
        <v>69403591</v>
      </c>
      <c r="S80">
        <v>172617203150</v>
      </c>
      <c r="T80" t="s">
        <v>1491</v>
      </c>
      <c r="U80" t="s">
        <v>1492</v>
      </c>
      <c r="V80" t="s">
        <v>1493</v>
      </c>
      <c r="Z80">
        <v>118.620157577097</v>
      </c>
      <c r="AA80">
        <v>-8.5052059632253307</v>
      </c>
      <c r="AB80" t="s">
        <v>1494</v>
      </c>
      <c r="AC80" t="s">
        <v>216</v>
      </c>
      <c r="AL80" t="s">
        <v>217</v>
      </c>
      <c r="AM80" t="s">
        <v>1495</v>
      </c>
      <c r="AN80" t="s">
        <v>6</v>
      </c>
      <c r="AO80" s="57">
        <v>46091.549074074072</v>
      </c>
      <c r="AP80" s="57">
        <v>46305.333333333336</v>
      </c>
      <c r="AQ80" t="s">
        <v>1496</v>
      </c>
      <c r="AR80" t="s">
        <v>14</v>
      </c>
      <c r="AS80" t="s">
        <v>815</v>
      </c>
      <c r="AT80" t="s">
        <v>220</v>
      </c>
      <c r="AV80" t="s">
        <v>5797</v>
      </c>
      <c r="AW80" t="s">
        <v>871</v>
      </c>
      <c r="AX80" t="s">
        <v>222</v>
      </c>
      <c r="BA80" s="57">
        <v>46305.333333333336</v>
      </c>
      <c r="BB80" t="s">
        <v>1495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BIMA</v>
      </c>
    </row>
    <row r="81" spans="1:61">
      <c r="A81">
        <v>80</v>
      </c>
      <c r="B81">
        <v>1002635217</v>
      </c>
      <c r="C81">
        <v>3</v>
      </c>
      <c r="D81" t="s">
        <v>45</v>
      </c>
      <c r="E81">
        <v>5</v>
      </c>
      <c r="F81" t="s">
        <v>210</v>
      </c>
      <c r="G81" t="s">
        <v>110</v>
      </c>
      <c r="H81" t="s">
        <v>467</v>
      </c>
      <c r="I81" t="s">
        <v>212</v>
      </c>
      <c r="J81" t="s">
        <v>213</v>
      </c>
      <c r="K81" t="s">
        <v>149</v>
      </c>
      <c r="L81" t="s">
        <v>214</v>
      </c>
      <c r="M81" t="s">
        <v>224</v>
      </c>
      <c r="N81" t="s">
        <v>215</v>
      </c>
      <c r="O81" s="57">
        <v>46308.601157407407</v>
      </c>
      <c r="P81" s="57">
        <v>46309.481747685182</v>
      </c>
      <c r="Q81">
        <v>69409458</v>
      </c>
      <c r="S81">
        <v>172617203161</v>
      </c>
      <c r="T81" t="s">
        <v>5801</v>
      </c>
      <c r="U81" t="s">
        <v>5802</v>
      </c>
      <c r="V81" t="s">
        <v>5803</v>
      </c>
      <c r="Z81">
        <v>118.597095980185</v>
      </c>
      <c r="AA81">
        <v>-8.4229966677751609</v>
      </c>
      <c r="AB81" t="s">
        <v>5804</v>
      </c>
      <c r="AC81" t="s">
        <v>235</v>
      </c>
      <c r="AL81" t="s">
        <v>217</v>
      </c>
      <c r="AM81" t="s">
        <v>5805</v>
      </c>
      <c r="AN81" t="s">
        <v>6</v>
      </c>
      <c r="AO81" t="s">
        <v>5806</v>
      </c>
      <c r="AP81" s="57">
        <v>46309.458333333336</v>
      </c>
      <c r="AR81" t="s">
        <v>18</v>
      </c>
      <c r="AS81" t="s">
        <v>815</v>
      </c>
      <c r="AT81" t="s">
        <v>230</v>
      </c>
      <c r="AV81" t="s">
        <v>226</v>
      </c>
      <c r="AW81" t="s">
        <v>877</v>
      </c>
      <c r="AX81" t="s">
        <v>222</v>
      </c>
      <c r="BA81" s="57">
        <v>46309.458333333336</v>
      </c>
      <c r="BB81" t="s">
        <v>5805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BIMA</v>
      </c>
    </row>
    <row r="82" spans="1:61">
      <c r="A82">
        <v>81</v>
      </c>
      <c r="B82">
        <v>1002623533</v>
      </c>
      <c r="C82">
        <v>3</v>
      </c>
      <c r="D82" t="s">
        <v>45</v>
      </c>
      <c r="E82">
        <v>5</v>
      </c>
      <c r="F82" t="s">
        <v>210</v>
      </c>
      <c r="G82" t="s">
        <v>110</v>
      </c>
      <c r="H82" t="s">
        <v>237</v>
      </c>
      <c r="I82" t="s">
        <v>212</v>
      </c>
      <c r="J82" t="s">
        <v>213</v>
      </c>
      <c r="K82" t="s">
        <v>149</v>
      </c>
      <c r="L82" t="s">
        <v>214</v>
      </c>
      <c r="M82" t="s">
        <v>76</v>
      </c>
      <c r="N82" t="s">
        <v>215</v>
      </c>
      <c r="O82" s="57">
        <v>46301.380960648145</v>
      </c>
      <c r="P82" s="57">
        <v>46304.719837962963</v>
      </c>
      <c r="Q82">
        <v>69404708</v>
      </c>
      <c r="S82">
        <v>172616790349</v>
      </c>
      <c r="T82" t="s">
        <v>3154</v>
      </c>
      <c r="U82" t="s">
        <v>3155</v>
      </c>
      <c r="V82" t="s">
        <v>3156</v>
      </c>
      <c r="Z82">
        <v>118.681394420564</v>
      </c>
      <c r="AA82">
        <v>-8.5828923268358803</v>
      </c>
      <c r="AB82" t="s">
        <v>3157</v>
      </c>
      <c r="AC82" t="s">
        <v>216</v>
      </c>
      <c r="AL82" t="s">
        <v>217</v>
      </c>
      <c r="AM82" t="s">
        <v>3158</v>
      </c>
      <c r="AN82" t="s">
        <v>6</v>
      </c>
      <c r="AO82" s="57">
        <v>46183.392407407409</v>
      </c>
      <c r="AP82" s="57">
        <v>46302.333333333336</v>
      </c>
      <c r="AR82" t="s">
        <v>218</v>
      </c>
      <c r="AS82" t="s">
        <v>815</v>
      </c>
      <c r="AT82" t="s">
        <v>220</v>
      </c>
      <c r="AU82">
        <v>20261009</v>
      </c>
      <c r="AV82" t="s">
        <v>221</v>
      </c>
      <c r="AW82" t="s">
        <v>1480</v>
      </c>
      <c r="AX82" t="s">
        <v>222</v>
      </c>
      <c r="BA82" s="57">
        <v>46302.333333333336</v>
      </c>
      <c r="BB82" t="s">
        <v>3158</v>
      </c>
      <c r="BC82">
        <v>2026</v>
      </c>
      <c r="BD82">
        <v>10</v>
      </c>
      <c r="BE82">
        <v>9</v>
      </c>
      <c r="BF82" s="6">
        <f t="shared" si="3"/>
        <v>46304</v>
      </c>
      <c r="BG82">
        <f t="shared" si="4"/>
        <v>1.6666666666642413</v>
      </c>
      <c r="BH82" t="str">
        <f t="shared" si="5"/>
        <v>NOT COMPLY</v>
      </c>
      <c r="BI82" t="str">
        <f>VLOOKUP(H82,Sheet2!$A$1:$B$270,2,FALSE)</f>
        <v>BIMA</v>
      </c>
    </row>
    <row r="83" spans="1:61">
      <c r="A83">
        <v>82</v>
      </c>
      <c r="B83">
        <v>1002630480</v>
      </c>
      <c r="C83">
        <v>3</v>
      </c>
      <c r="D83" t="s">
        <v>45</v>
      </c>
      <c r="E83">
        <v>5</v>
      </c>
      <c r="F83" t="s">
        <v>210</v>
      </c>
      <c r="G83" t="s">
        <v>110</v>
      </c>
      <c r="H83" t="s">
        <v>237</v>
      </c>
      <c r="I83" t="s">
        <v>212</v>
      </c>
      <c r="J83" t="s">
        <v>213</v>
      </c>
      <c r="K83" t="s">
        <v>149</v>
      </c>
      <c r="M83" t="s">
        <v>76</v>
      </c>
      <c r="N83" t="s">
        <v>215</v>
      </c>
      <c r="O83" s="57">
        <v>46304.728530092594</v>
      </c>
      <c r="P83" s="57">
        <v>46305.518819444442</v>
      </c>
      <c r="Q83">
        <v>69405617</v>
      </c>
      <c r="S83">
        <v>172616790567</v>
      </c>
      <c r="T83" t="s">
        <v>3740</v>
      </c>
      <c r="U83" t="s">
        <v>4881</v>
      </c>
      <c r="V83" t="s">
        <v>4882</v>
      </c>
      <c r="Z83">
        <v>118.669167112488</v>
      </c>
      <c r="AA83">
        <v>-8.6880139615113592</v>
      </c>
      <c r="AB83" t="s">
        <v>3743</v>
      </c>
      <c r="AC83" t="s">
        <v>216</v>
      </c>
      <c r="AL83" t="s">
        <v>217</v>
      </c>
      <c r="AM83" t="s">
        <v>4883</v>
      </c>
      <c r="AN83" t="s">
        <v>6</v>
      </c>
      <c r="AO83" s="57">
        <v>46275.736446759256</v>
      </c>
      <c r="AR83" t="s">
        <v>218</v>
      </c>
      <c r="AS83" t="s">
        <v>815</v>
      </c>
      <c r="AT83" t="s">
        <v>220</v>
      </c>
      <c r="AU83">
        <v>20261010</v>
      </c>
      <c r="AV83" t="s">
        <v>221</v>
      </c>
      <c r="AW83" t="s">
        <v>1749</v>
      </c>
      <c r="AX83" t="s">
        <v>222</v>
      </c>
      <c r="BA83" s="57">
        <v>46304.291666666664</v>
      </c>
      <c r="BB83" t="s">
        <v>4883</v>
      </c>
      <c r="BC83">
        <v>2026</v>
      </c>
      <c r="BD83">
        <v>10</v>
      </c>
      <c r="BE83">
        <v>10</v>
      </c>
      <c r="BF83" s="6">
        <f t="shared" si="3"/>
        <v>46305</v>
      </c>
      <c r="BG83">
        <f t="shared" si="4"/>
        <v>0.70833333333575865</v>
      </c>
      <c r="BH83" t="str">
        <f t="shared" si="5"/>
        <v>COMPLY</v>
      </c>
      <c r="BI83" t="str">
        <f>VLOOKUP(H83,Sheet2!$A$1:$B$270,2,FALSE)</f>
        <v>BIMA</v>
      </c>
    </row>
    <row r="84" spans="1:61">
      <c r="A84">
        <v>83</v>
      </c>
      <c r="B84">
        <v>1002625681</v>
      </c>
      <c r="C84">
        <v>3</v>
      </c>
      <c r="D84" t="s">
        <v>45</v>
      </c>
      <c r="E84">
        <v>5</v>
      </c>
      <c r="F84" t="s">
        <v>210</v>
      </c>
      <c r="G84" t="s">
        <v>110</v>
      </c>
      <c r="H84" t="s">
        <v>237</v>
      </c>
      <c r="I84" t="s">
        <v>212</v>
      </c>
      <c r="J84" t="s">
        <v>213</v>
      </c>
      <c r="K84" t="s">
        <v>149</v>
      </c>
      <c r="L84" t="s">
        <v>214</v>
      </c>
      <c r="M84" t="s">
        <v>1401</v>
      </c>
      <c r="N84" t="s">
        <v>215</v>
      </c>
      <c r="O84" s="57">
        <v>46302.447002314817</v>
      </c>
      <c r="P84" s="57">
        <v>46304.728518518517</v>
      </c>
      <c r="Q84">
        <v>69405617</v>
      </c>
      <c r="S84">
        <v>172616790548</v>
      </c>
      <c r="T84" t="s">
        <v>3740</v>
      </c>
      <c r="U84" t="s">
        <v>3741</v>
      </c>
      <c r="V84" t="s">
        <v>3742</v>
      </c>
      <c r="Z84">
        <v>118.663235530257</v>
      </c>
      <c r="AA84">
        <v>-8.7472198442349196</v>
      </c>
      <c r="AB84" t="s">
        <v>3743</v>
      </c>
      <c r="AC84" t="s">
        <v>216</v>
      </c>
      <c r="AL84" t="s">
        <v>217</v>
      </c>
      <c r="AM84" t="s">
        <v>3744</v>
      </c>
      <c r="AN84" t="s">
        <v>6</v>
      </c>
      <c r="AO84" s="57">
        <v>46213.455231481479</v>
      </c>
      <c r="AP84" s="57">
        <v>46303.333333333336</v>
      </c>
      <c r="AR84" t="s">
        <v>14</v>
      </c>
      <c r="AS84" t="s">
        <v>815</v>
      </c>
      <c r="AT84" t="s">
        <v>220</v>
      </c>
      <c r="AV84" t="s">
        <v>4884</v>
      </c>
      <c r="AW84" t="s">
        <v>871</v>
      </c>
      <c r="AX84" t="s">
        <v>222</v>
      </c>
      <c r="BA84" s="57">
        <v>46303.333333333336</v>
      </c>
      <c r="BB84" t="s">
        <v>3744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BIMA</v>
      </c>
    </row>
    <row r="85" spans="1:61">
      <c r="A85">
        <v>84</v>
      </c>
      <c r="B85">
        <v>1002622101</v>
      </c>
      <c r="C85">
        <v>3</v>
      </c>
      <c r="D85" t="s">
        <v>45</v>
      </c>
      <c r="E85">
        <v>5</v>
      </c>
      <c r="F85" t="s">
        <v>210</v>
      </c>
      <c r="G85" t="s">
        <v>110</v>
      </c>
      <c r="H85" t="s">
        <v>311</v>
      </c>
      <c r="I85" t="s">
        <v>212</v>
      </c>
      <c r="J85" t="s">
        <v>213</v>
      </c>
      <c r="K85" t="s">
        <v>149</v>
      </c>
      <c r="M85" t="s">
        <v>76</v>
      </c>
      <c r="N85" t="s">
        <v>215</v>
      </c>
      <c r="O85" s="57">
        <v>46300.463842592595</v>
      </c>
      <c r="P85" s="57">
        <v>46303.372407407405</v>
      </c>
      <c r="Q85">
        <v>69397281</v>
      </c>
      <c r="S85">
        <v>172611786511</v>
      </c>
      <c r="T85" t="s">
        <v>1497</v>
      </c>
      <c r="U85" t="s">
        <v>1498</v>
      </c>
      <c r="V85" t="s">
        <v>2542</v>
      </c>
      <c r="Z85">
        <v>118.4600214</v>
      </c>
      <c r="AA85">
        <v>-8.5408875999999996</v>
      </c>
      <c r="AB85" t="s">
        <v>1500</v>
      </c>
      <c r="AC85" t="s">
        <v>216</v>
      </c>
      <c r="AL85" t="s">
        <v>217</v>
      </c>
      <c r="AM85" t="s">
        <v>1501</v>
      </c>
      <c r="AN85" t="s">
        <v>6</v>
      </c>
      <c r="AO85" s="57">
        <v>46152.486157407409</v>
      </c>
      <c r="AR85" t="s">
        <v>218</v>
      </c>
      <c r="AS85" t="s">
        <v>557</v>
      </c>
      <c r="AT85" t="s">
        <v>230</v>
      </c>
      <c r="AU85">
        <v>20261008</v>
      </c>
      <c r="AV85" t="s">
        <v>221</v>
      </c>
      <c r="AW85" t="s">
        <v>539</v>
      </c>
      <c r="AX85" t="s">
        <v>222</v>
      </c>
      <c r="BA85" s="57">
        <v>46300.291666666664</v>
      </c>
      <c r="BB85" t="s">
        <v>1501</v>
      </c>
      <c r="BC85">
        <v>2026</v>
      </c>
      <c r="BD85">
        <v>10</v>
      </c>
      <c r="BE85">
        <v>8</v>
      </c>
      <c r="BF85" s="6">
        <f t="shared" si="3"/>
        <v>46303</v>
      </c>
      <c r="BG85">
        <f t="shared" si="4"/>
        <v>2.7083333333357587</v>
      </c>
      <c r="BH85" t="str">
        <f t="shared" si="5"/>
        <v>NOT COMPLY</v>
      </c>
      <c r="BI85" t="str">
        <f>VLOOKUP(H85,Sheet2!$A$1:$B$270,2,FALSE)</f>
        <v>BIMA</v>
      </c>
    </row>
    <row r="86" spans="1:61">
      <c r="A86">
        <v>85</v>
      </c>
      <c r="B86">
        <v>1002626867</v>
      </c>
      <c r="C86">
        <v>3</v>
      </c>
      <c r="D86" t="s">
        <v>45</v>
      </c>
      <c r="E86">
        <v>5</v>
      </c>
      <c r="F86" t="s">
        <v>210</v>
      </c>
      <c r="G86" t="s">
        <v>110</v>
      </c>
      <c r="H86" t="s">
        <v>311</v>
      </c>
      <c r="I86" t="s">
        <v>212</v>
      </c>
      <c r="J86" t="s">
        <v>213</v>
      </c>
      <c r="K86" t="s">
        <v>149</v>
      </c>
      <c r="L86" t="s">
        <v>214</v>
      </c>
      <c r="M86" t="s">
        <v>76</v>
      </c>
      <c r="N86" t="s">
        <v>215</v>
      </c>
      <c r="O86" s="57">
        <v>46302.724074074074</v>
      </c>
      <c r="P86" s="57">
        <v>46305.520173611112</v>
      </c>
      <c r="Q86">
        <v>69406130</v>
      </c>
      <c r="S86">
        <v>172611786522</v>
      </c>
      <c r="T86" t="s">
        <v>3745</v>
      </c>
      <c r="U86" t="s">
        <v>3746</v>
      </c>
      <c r="V86" t="s">
        <v>3747</v>
      </c>
      <c r="Z86">
        <v>118.4122572</v>
      </c>
      <c r="AA86">
        <v>-8.7550913000000001</v>
      </c>
      <c r="AB86" t="s">
        <v>3748</v>
      </c>
      <c r="AC86" t="s">
        <v>235</v>
      </c>
      <c r="AL86" t="s">
        <v>217</v>
      </c>
      <c r="AM86" t="s">
        <v>3749</v>
      </c>
      <c r="AN86" t="s">
        <v>6</v>
      </c>
      <c r="AO86" s="57">
        <v>46213.736238425925</v>
      </c>
      <c r="AP86" s="57">
        <v>46303.625</v>
      </c>
      <c r="AR86" t="s">
        <v>218</v>
      </c>
      <c r="AS86" t="s">
        <v>557</v>
      </c>
      <c r="AT86" t="s">
        <v>230</v>
      </c>
      <c r="AU86">
        <v>20261010</v>
      </c>
      <c r="AV86" t="s">
        <v>221</v>
      </c>
      <c r="AW86" t="s">
        <v>881</v>
      </c>
      <c r="AX86" t="s">
        <v>222</v>
      </c>
      <c r="BA86" s="57">
        <v>46303.625</v>
      </c>
      <c r="BB86" t="s">
        <v>3749</v>
      </c>
      <c r="BC86">
        <v>2026</v>
      </c>
      <c r="BD86">
        <v>10</v>
      </c>
      <c r="BE86">
        <v>10</v>
      </c>
      <c r="BF86" s="6">
        <f t="shared" si="3"/>
        <v>46305</v>
      </c>
      <c r="BG86">
        <f t="shared" si="4"/>
        <v>1.375</v>
      </c>
      <c r="BH86" t="str">
        <f t="shared" si="5"/>
        <v>NOT COMPLY</v>
      </c>
      <c r="BI86" t="str">
        <f>VLOOKUP(H86,Sheet2!$A$1:$B$270,2,FALSE)</f>
        <v>BIMA</v>
      </c>
    </row>
    <row r="87" spans="1:61">
      <c r="A87">
        <v>86</v>
      </c>
      <c r="B87">
        <v>1002628624</v>
      </c>
      <c r="C87">
        <v>3</v>
      </c>
      <c r="D87" t="s">
        <v>45</v>
      </c>
      <c r="E87">
        <v>5</v>
      </c>
      <c r="F87" t="s">
        <v>210</v>
      </c>
      <c r="G87" t="s">
        <v>110</v>
      </c>
      <c r="H87" t="s">
        <v>311</v>
      </c>
      <c r="I87" t="s">
        <v>212</v>
      </c>
      <c r="J87" t="s">
        <v>213</v>
      </c>
      <c r="K87" t="s">
        <v>149</v>
      </c>
      <c r="L87" t="s">
        <v>214</v>
      </c>
      <c r="M87" t="s">
        <v>1401</v>
      </c>
      <c r="N87" t="s">
        <v>215</v>
      </c>
      <c r="O87" s="57">
        <v>46303.801111111112</v>
      </c>
      <c r="P87" s="57">
        <v>46308.732812499999</v>
      </c>
      <c r="Q87">
        <v>69406912</v>
      </c>
      <c r="S87">
        <v>172611786529</v>
      </c>
      <c r="T87" t="s">
        <v>4473</v>
      </c>
      <c r="U87" t="s">
        <v>4474</v>
      </c>
      <c r="V87" t="s">
        <v>4475</v>
      </c>
      <c r="Z87">
        <v>118.335729427635</v>
      </c>
      <c r="AA87">
        <v>-8.5251044277993699</v>
      </c>
      <c r="AB87" t="s">
        <v>4476</v>
      </c>
      <c r="AC87" t="s">
        <v>216</v>
      </c>
      <c r="AL87" t="s">
        <v>217</v>
      </c>
      <c r="AM87" t="s">
        <v>4477</v>
      </c>
      <c r="AN87" t="s">
        <v>6</v>
      </c>
      <c r="AO87" s="57">
        <v>46244.809351851851</v>
      </c>
      <c r="AP87" s="57">
        <v>46305.333333333336</v>
      </c>
      <c r="AQ87" t="s">
        <v>1496</v>
      </c>
      <c r="AR87" t="s">
        <v>14</v>
      </c>
      <c r="AS87" t="s">
        <v>557</v>
      </c>
      <c r="AT87" t="s">
        <v>220</v>
      </c>
      <c r="AV87" t="s">
        <v>6643</v>
      </c>
      <c r="AW87" t="s">
        <v>4478</v>
      </c>
      <c r="AX87" t="s">
        <v>222</v>
      </c>
      <c r="BA87" s="57">
        <v>46305.333333333336</v>
      </c>
      <c r="BB87" t="s">
        <v>4477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BIMA</v>
      </c>
    </row>
    <row r="88" spans="1:61">
      <c r="A88">
        <v>87</v>
      </c>
      <c r="B88">
        <v>1002628788</v>
      </c>
      <c r="C88">
        <v>3</v>
      </c>
      <c r="D88" t="s">
        <v>45</v>
      </c>
      <c r="E88">
        <v>5</v>
      </c>
      <c r="F88" t="s">
        <v>210</v>
      </c>
      <c r="G88" t="s">
        <v>110</v>
      </c>
      <c r="H88" t="s">
        <v>311</v>
      </c>
      <c r="I88" t="s">
        <v>212</v>
      </c>
      <c r="J88" t="s">
        <v>213</v>
      </c>
      <c r="K88" t="s">
        <v>149</v>
      </c>
      <c r="L88" t="s">
        <v>214</v>
      </c>
      <c r="M88" t="s">
        <v>224</v>
      </c>
      <c r="N88" t="s">
        <v>215</v>
      </c>
      <c r="O88" s="57">
        <v>46304.35527777778</v>
      </c>
      <c r="P88" s="57">
        <v>46305.340914351851</v>
      </c>
      <c r="Q88">
        <v>69406993</v>
      </c>
      <c r="S88">
        <v>172611786366</v>
      </c>
      <c r="T88" t="s">
        <v>4885</v>
      </c>
      <c r="U88" t="s">
        <v>4886</v>
      </c>
      <c r="V88" t="s">
        <v>4887</v>
      </c>
      <c r="Z88">
        <v>118.473552828132</v>
      </c>
      <c r="AA88">
        <v>-8.5251006808952603</v>
      </c>
      <c r="AB88" t="s">
        <v>4888</v>
      </c>
      <c r="AC88" t="s">
        <v>235</v>
      </c>
      <c r="AL88" t="s">
        <v>217</v>
      </c>
      <c r="AM88" t="s">
        <v>4889</v>
      </c>
      <c r="AN88" t="s">
        <v>6</v>
      </c>
      <c r="AO88" s="57">
        <v>46275.361435185187</v>
      </c>
      <c r="AP88" s="57">
        <v>46305.333333333336</v>
      </c>
      <c r="AR88" t="s">
        <v>18</v>
      </c>
      <c r="AS88" t="s">
        <v>557</v>
      </c>
      <c r="AT88" t="s">
        <v>230</v>
      </c>
      <c r="AV88" t="s">
        <v>226</v>
      </c>
      <c r="AW88" t="s">
        <v>879</v>
      </c>
      <c r="AX88" t="s">
        <v>222</v>
      </c>
      <c r="BA88" s="57">
        <v>46305.333333333336</v>
      </c>
      <c r="BB88" t="s">
        <v>4889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BIMA</v>
      </c>
    </row>
    <row r="89" spans="1:61">
      <c r="A89">
        <v>88</v>
      </c>
      <c r="B89">
        <v>1002620771</v>
      </c>
      <c r="C89">
        <v>3</v>
      </c>
      <c r="D89" t="s">
        <v>45</v>
      </c>
      <c r="E89">
        <v>5</v>
      </c>
      <c r="F89" t="s">
        <v>210</v>
      </c>
      <c r="G89" t="s">
        <v>110</v>
      </c>
      <c r="H89" t="s">
        <v>311</v>
      </c>
      <c r="I89" t="s">
        <v>212</v>
      </c>
      <c r="J89" t="s">
        <v>213</v>
      </c>
      <c r="K89" t="s">
        <v>149</v>
      </c>
      <c r="M89" t="s">
        <v>836</v>
      </c>
      <c r="N89" t="s">
        <v>215</v>
      </c>
      <c r="O89" s="57">
        <v>46298.395844907405</v>
      </c>
      <c r="P89" s="57">
        <v>46300.461944444447</v>
      </c>
      <c r="Q89">
        <v>69397281</v>
      </c>
      <c r="S89">
        <v>172611786496</v>
      </c>
      <c r="T89" t="s">
        <v>1497</v>
      </c>
      <c r="U89" t="s">
        <v>1498</v>
      </c>
      <c r="V89" t="s">
        <v>1499</v>
      </c>
      <c r="Z89">
        <v>118.460014288861</v>
      </c>
      <c r="AA89">
        <v>-8.5409235837202893</v>
      </c>
      <c r="AB89" t="s">
        <v>1500</v>
      </c>
      <c r="AC89" t="s">
        <v>216</v>
      </c>
      <c r="AL89" t="s">
        <v>217</v>
      </c>
      <c r="AM89" t="s">
        <v>1501</v>
      </c>
      <c r="AN89" t="s">
        <v>6</v>
      </c>
      <c r="AO89" s="57">
        <v>46091.40283564815</v>
      </c>
      <c r="AR89" t="s">
        <v>14</v>
      </c>
      <c r="AS89" t="s">
        <v>557</v>
      </c>
      <c r="AT89" t="s">
        <v>230</v>
      </c>
      <c r="AV89" t="s">
        <v>837</v>
      </c>
      <c r="AW89" t="s">
        <v>559</v>
      </c>
      <c r="AX89" t="s">
        <v>222</v>
      </c>
      <c r="BA89" s="57">
        <v>46298.291666666664</v>
      </c>
      <c r="BB89" t="s">
        <v>1501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BIMA</v>
      </c>
    </row>
    <row r="90" spans="1:61">
      <c r="A90">
        <v>89</v>
      </c>
      <c r="B90">
        <v>1002635779</v>
      </c>
      <c r="C90">
        <v>3</v>
      </c>
      <c r="D90" t="s">
        <v>45</v>
      </c>
      <c r="E90">
        <v>5</v>
      </c>
      <c r="F90" t="s">
        <v>210</v>
      </c>
      <c r="G90" t="s">
        <v>110</v>
      </c>
      <c r="H90" t="s">
        <v>311</v>
      </c>
      <c r="I90" t="s">
        <v>212</v>
      </c>
      <c r="J90" t="s">
        <v>213</v>
      </c>
      <c r="K90" t="s">
        <v>149</v>
      </c>
      <c r="M90" t="s">
        <v>255</v>
      </c>
      <c r="N90" t="s">
        <v>215</v>
      </c>
      <c r="O90" s="57">
        <v>46308.732812499999</v>
      </c>
      <c r="P90" s="57">
        <v>46308.756053240744</v>
      </c>
      <c r="Q90">
        <v>69406912</v>
      </c>
      <c r="S90">
        <v>172611786560</v>
      </c>
      <c r="T90" t="s">
        <v>4473</v>
      </c>
      <c r="U90" t="s">
        <v>6644</v>
      </c>
      <c r="V90" t="s">
        <v>6645</v>
      </c>
      <c r="Z90">
        <v>118.326818</v>
      </c>
      <c r="AA90">
        <v>-8.5195950000000007</v>
      </c>
      <c r="AB90" t="s">
        <v>4476</v>
      </c>
      <c r="AC90" t="s">
        <v>216</v>
      </c>
      <c r="AL90" t="s">
        <v>217</v>
      </c>
      <c r="AM90" t="s">
        <v>6646</v>
      </c>
      <c r="AN90" t="s">
        <v>6</v>
      </c>
      <c r="AO90" t="s">
        <v>6647</v>
      </c>
      <c r="AR90" t="s">
        <v>256</v>
      </c>
      <c r="AS90" t="s">
        <v>557</v>
      </c>
      <c r="AT90" t="s">
        <v>220</v>
      </c>
      <c r="AV90" t="s">
        <v>257</v>
      </c>
      <c r="AW90" t="s">
        <v>540</v>
      </c>
      <c r="AX90" t="s">
        <v>222</v>
      </c>
      <c r="BA90" s="57">
        <v>46308.291666666664</v>
      </c>
      <c r="BB90" t="s">
        <v>6646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BIMA</v>
      </c>
    </row>
    <row r="91" spans="1:61">
      <c r="A91">
        <v>90</v>
      </c>
      <c r="B91">
        <v>1002629540</v>
      </c>
      <c r="C91">
        <v>3</v>
      </c>
      <c r="D91" t="s">
        <v>45</v>
      </c>
      <c r="E91">
        <v>5</v>
      </c>
      <c r="F91" t="s">
        <v>210</v>
      </c>
      <c r="G91" t="s">
        <v>110</v>
      </c>
      <c r="H91" t="s">
        <v>527</v>
      </c>
      <c r="I91" t="s">
        <v>212</v>
      </c>
      <c r="J91" t="s">
        <v>213</v>
      </c>
      <c r="K91" t="s">
        <v>149</v>
      </c>
      <c r="L91" t="s">
        <v>214</v>
      </c>
      <c r="M91" t="s">
        <v>839</v>
      </c>
      <c r="N91" t="s">
        <v>215</v>
      </c>
      <c r="O91" s="57">
        <v>46304.497685185182</v>
      </c>
      <c r="P91" s="57">
        <v>46305.343877314815</v>
      </c>
      <c r="Q91">
        <v>69407279</v>
      </c>
      <c r="S91">
        <v>172611203057</v>
      </c>
      <c r="T91" t="s">
        <v>4890</v>
      </c>
      <c r="U91" t="s">
        <v>4891</v>
      </c>
      <c r="V91" t="s">
        <v>4892</v>
      </c>
      <c r="Z91">
        <v>117.757828</v>
      </c>
      <c r="AA91">
        <v>-8.1833153999999997</v>
      </c>
      <c r="AB91" t="s">
        <v>4893</v>
      </c>
      <c r="AC91" t="s">
        <v>216</v>
      </c>
      <c r="AL91" t="s">
        <v>217</v>
      </c>
      <c r="AM91" t="s">
        <v>4894</v>
      </c>
      <c r="AN91" t="s">
        <v>6</v>
      </c>
      <c r="AO91" s="57">
        <v>46275.507303240738</v>
      </c>
      <c r="AP91" s="57">
        <v>46305.333333333336</v>
      </c>
      <c r="AR91" t="s">
        <v>1433</v>
      </c>
      <c r="AS91" t="s">
        <v>557</v>
      </c>
      <c r="AT91" t="s">
        <v>220</v>
      </c>
      <c r="AV91" t="s">
        <v>4895</v>
      </c>
      <c r="AW91" t="s">
        <v>1480</v>
      </c>
      <c r="AX91" t="s">
        <v>222</v>
      </c>
      <c r="BA91" s="57">
        <v>46305.333333333336</v>
      </c>
      <c r="BB91" t="s">
        <v>4894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BIMA</v>
      </c>
    </row>
    <row r="92" spans="1:61">
      <c r="A92">
        <v>91</v>
      </c>
      <c r="B92">
        <v>1002634833</v>
      </c>
      <c r="C92">
        <v>3</v>
      </c>
      <c r="D92" t="s">
        <v>45</v>
      </c>
      <c r="E92">
        <v>5</v>
      </c>
      <c r="F92" t="s">
        <v>210</v>
      </c>
      <c r="G92" t="s">
        <v>118</v>
      </c>
      <c r="H92" t="s">
        <v>365</v>
      </c>
      <c r="I92" t="s">
        <v>212</v>
      </c>
      <c r="J92" t="s">
        <v>213</v>
      </c>
      <c r="K92" t="s">
        <v>149</v>
      </c>
      <c r="L92" t="s">
        <v>214</v>
      </c>
      <c r="M92" t="s">
        <v>224</v>
      </c>
      <c r="N92" t="s">
        <v>215</v>
      </c>
      <c r="O92" s="57">
        <v>46308.505949074075</v>
      </c>
      <c r="P92" s="57">
        <v>46309.465046296296</v>
      </c>
      <c r="Q92">
        <v>69409296</v>
      </c>
      <c r="S92">
        <v>172612801771</v>
      </c>
      <c r="T92" t="s">
        <v>5807</v>
      </c>
      <c r="U92" t="s">
        <v>5808</v>
      </c>
      <c r="V92" t="s">
        <v>5809</v>
      </c>
      <c r="Z92">
        <v>118.002942</v>
      </c>
      <c r="AA92">
        <v>-8.7658769999999997</v>
      </c>
      <c r="AB92" t="s">
        <v>5810</v>
      </c>
      <c r="AC92" t="s">
        <v>235</v>
      </c>
      <c r="AL92" t="s">
        <v>217</v>
      </c>
      <c r="AM92" t="s">
        <v>5811</v>
      </c>
      <c r="AN92" t="s">
        <v>6</v>
      </c>
      <c r="AO92" t="s">
        <v>5770</v>
      </c>
      <c r="AP92" s="57">
        <v>46309.458333333336</v>
      </c>
      <c r="AR92" t="s">
        <v>18</v>
      </c>
      <c r="AS92" t="s">
        <v>813</v>
      </c>
      <c r="AT92" t="s">
        <v>230</v>
      </c>
      <c r="AV92" t="s">
        <v>226</v>
      </c>
      <c r="AW92" t="s">
        <v>875</v>
      </c>
      <c r="AX92" t="s">
        <v>222</v>
      </c>
      <c r="BA92" s="57">
        <v>46309.458333333336</v>
      </c>
      <c r="BB92" t="s">
        <v>5811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SUMBAWA</v>
      </c>
    </row>
    <row r="93" spans="1:61">
      <c r="A93">
        <v>92</v>
      </c>
      <c r="B93">
        <v>1002621261</v>
      </c>
      <c r="C93">
        <v>3</v>
      </c>
      <c r="D93" t="s">
        <v>45</v>
      </c>
      <c r="E93">
        <v>5</v>
      </c>
      <c r="F93" t="s">
        <v>210</v>
      </c>
      <c r="G93" t="s">
        <v>118</v>
      </c>
      <c r="H93" t="s">
        <v>211</v>
      </c>
      <c r="I93" t="s">
        <v>212</v>
      </c>
      <c r="J93" t="s">
        <v>213</v>
      </c>
      <c r="K93" t="s">
        <v>149</v>
      </c>
      <c r="M93" t="s">
        <v>76</v>
      </c>
      <c r="N93" t="s">
        <v>215</v>
      </c>
      <c r="O93" s="57">
        <v>46299.392916666664</v>
      </c>
      <c r="P93" s="57">
        <v>46299.468842592592</v>
      </c>
      <c r="Q93">
        <v>69402948</v>
      </c>
      <c r="S93">
        <v>172606792357</v>
      </c>
      <c r="T93" t="s">
        <v>1502</v>
      </c>
      <c r="U93" t="s">
        <v>1514</v>
      </c>
      <c r="V93" t="s">
        <v>1515</v>
      </c>
      <c r="Z93">
        <v>117.4346771</v>
      </c>
      <c r="AA93">
        <v>-8.5247863000000006</v>
      </c>
      <c r="AB93" t="s">
        <v>1505</v>
      </c>
      <c r="AC93" t="s">
        <v>283</v>
      </c>
      <c r="AL93" t="s">
        <v>217</v>
      </c>
      <c r="AM93" t="s">
        <v>1516</v>
      </c>
      <c r="AN93" t="s">
        <v>6</v>
      </c>
      <c r="AO93" s="57">
        <v>46122.402604166666</v>
      </c>
      <c r="AR93" t="s">
        <v>218</v>
      </c>
      <c r="AS93" t="s">
        <v>219</v>
      </c>
      <c r="AT93" t="s">
        <v>230</v>
      </c>
      <c r="AU93">
        <v>20261004</v>
      </c>
      <c r="AV93" t="s">
        <v>221</v>
      </c>
      <c r="AW93" t="s">
        <v>1517</v>
      </c>
      <c r="AX93" t="s">
        <v>222</v>
      </c>
      <c r="BA93" s="57">
        <v>46299.291666666664</v>
      </c>
      <c r="BB93" t="s">
        <v>1516</v>
      </c>
      <c r="BC93">
        <v>2026</v>
      </c>
      <c r="BD93">
        <v>10</v>
      </c>
      <c r="BE93">
        <v>4</v>
      </c>
      <c r="BF93" s="6">
        <f t="shared" si="3"/>
        <v>46299</v>
      </c>
      <c r="BG93">
        <f t="shared" si="4"/>
        <v>-0.29166666666424135</v>
      </c>
      <c r="BH93" t="str">
        <f t="shared" si="5"/>
        <v>COMPLY</v>
      </c>
      <c r="BI93" t="str">
        <f>VLOOKUP(H93,Sheet2!$A$1:$B$270,2,FALSE)</f>
        <v>SUMBAWA</v>
      </c>
    </row>
    <row r="94" spans="1:61">
      <c r="A94">
        <v>93</v>
      </c>
      <c r="B94">
        <v>1002624610</v>
      </c>
      <c r="C94">
        <v>3</v>
      </c>
      <c r="D94" t="s">
        <v>45</v>
      </c>
      <c r="E94">
        <v>5</v>
      </c>
      <c r="F94" t="s">
        <v>210</v>
      </c>
      <c r="G94" t="s">
        <v>118</v>
      </c>
      <c r="H94" t="s">
        <v>211</v>
      </c>
      <c r="I94" t="s">
        <v>212</v>
      </c>
      <c r="J94" t="s">
        <v>213</v>
      </c>
      <c r="K94" t="s">
        <v>149</v>
      </c>
      <c r="M94" t="s">
        <v>76</v>
      </c>
      <c r="N94" t="s">
        <v>215</v>
      </c>
      <c r="O94" s="57">
        <v>46301.613298611112</v>
      </c>
      <c r="P94" s="57">
        <v>46301.715497685182</v>
      </c>
      <c r="Q94">
        <v>69402001</v>
      </c>
      <c r="S94">
        <v>172606792436</v>
      </c>
      <c r="T94" t="s">
        <v>906</v>
      </c>
      <c r="U94" t="s">
        <v>967</v>
      </c>
      <c r="V94" t="s">
        <v>3167</v>
      </c>
      <c r="Z94">
        <v>117.60266849999999</v>
      </c>
      <c r="AA94">
        <v>-8.6269598999999992</v>
      </c>
      <c r="AB94" t="s">
        <v>969</v>
      </c>
      <c r="AC94" t="s">
        <v>216</v>
      </c>
      <c r="AL94" t="s">
        <v>217</v>
      </c>
      <c r="AM94" t="s">
        <v>3168</v>
      </c>
      <c r="AN94" t="s">
        <v>6</v>
      </c>
      <c r="AO94" s="57">
        <v>46183.621979166666</v>
      </c>
      <c r="AR94" t="s">
        <v>218</v>
      </c>
      <c r="AS94" t="s">
        <v>219</v>
      </c>
      <c r="AT94" t="s">
        <v>342</v>
      </c>
      <c r="AU94">
        <v>20261006</v>
      </c>
      <c r="AV94" t="s">
        <v>221</v>
      </c>
      <c r="AW94" t="s">
        <v>3169</v>
      </c>
      <c r="AX94" t="s">
        <v>222</v>
      </c>
      <c r="BA94" s="57">
        <v>46301.291666666664</v>
      </c>
      <c r="BB94" t="s">
        <v>3168</v>
      </c>
      <c r="BC94">
        <v>2026</v>
      </c>
      <c r="BD94">
        <v>10</v>
      </c>
      <c r="BE94">
        <v>6</v>
      </c>
      <c r="BF94" s="6">
        <f t="shared" si="3"/>
        <v>46301</v>
      </c>
      <c r="BG94">
        <f t="shared" si="4"/>
        <v>-0.29166666666424135</v>
      </c>
      <c r="BH94" t="str">
        <f t="shared" si="5"/>
        <v>COMPLY</v>
      </c>
      <c r="BI94" t="str">
        <f>VLOOKUP(H94,Sheet2!$A$1:$B$270,2,FALSE)</f>
        <v>SUMBAWA</v>
      </c>
    </row>
    <row r="95" spans="1:61">
      <c r="A95">
        <v>94</v>
      </c>
      <c r="B95">
        <v>1002626070</v>
      </c>
      <c r="C95">
        <v>3</v>
      </c>
      <c r="D95" t="s">
        <v>45</v>
      </c>
      <c r="E95">
        <v>5</v>
      </c>
      <c r="F95" t="s">
        <v>210</v>
      </c>
      <c r="G95" t="s">
        <v>118</v>
      </c>
      <c r="H95" t="s">
        <v>211</v>
      </c>
      <c r="I95" t="s">
        <v>212</v>
      </c>
      <c r="J95" t="s">
        <v>213</v>
      </c>
      <c r="K95" t="s">
        <v>149</v>
      </c>
      <c r="M95" t="s">
        <v>76</v>
      </c>
      <c r="N95" t="s">
        <v>215</v>
      </c>
      <c r="O95" s="57">
        <v>46302.548622685186</v>
      </c>
      <c r="P95" s="57">
        <v>46302.637129629627</v>
      </c>
      <c r="Q95">
        <v>69404084</v>
      </c>
      <c r="S95">
        <v>172606792762</v>
      </c>
      <c r="T95" t="s">
        <v>2543</v>
      </c>
      <c r="U95" t="s">
        <v>3757</v>
      </c>
      <c r="V95" t="s">
        <v>3758</v>
      </c>
      <c r="Z95">
        <v>117.588707</v>
      </c>
      <c r="AA95">
        <v>-8.620196</v>
      </c>
      <c r="AB95" t="s">
        <v>2546</v>
      </c>
      <c r="AC95" t="s">
        <v>216</v>
      </c>
      <c r="AL95" t="s">
        <v>217</v>
      </c>
      <c r="AM95" t="s">
        <v>3759</v>
      </c>
      <c r="AN95" t="s">
        <v>6</v>
      </c>
      <c r="AO95" s="57">
        <v>46213.559548611112</v>
      </c>
      <c r="AR95" t="s">
        <v>218</v>
      </c>
      <c r="AS95" t="s">
        <v>219</v>
      </c>
      <c r="AT95" t="s">
        <v>220</v>
      </c>
      <c r="AU95">
        <v>20261007</v>
      </c>
      <c r="AV95" t="s">
        <v>221</v>
      </c>
      <c r="AW95" t="s">
        <v>541</v>
      </c>
      <c r="AX95" t="s">
        <v>222</v>
      </c>
      <c r="BA95" s="57">
        <v>46302.291666666664</v>
      </c>
      <c r="BB95" t="s">
        <v>3759</v>
      </c>
      <c r="BC95">
        <v>2026</v>
      </c>
      <c r="BD95">
        <v>10</v>
      </c>
      <c r="BE95">
        <v>7</v>
      </c>
      <c r="BF95" s="6">
        <f t="shared" si="3"/>
        <v>46302</v>
      </c>
      <c r="BG95">
        <f t="shared" si="4"/>
        <v>-0.29166666666424135</v>
      </c>
      <c r="BH95" t="str">
        <f t="shared" si="5"/>
        <v>COMPLY</v>
      </c>
      <c r="BI95" t="str">
        <f>VLOOKUP(H95,Sheet2!$A$1:$B$270,2,FALSE)</f>
        <v>SUMBAWA</v>
      </c>
    </row>
    <row r="96" spans="1:61">
      <c r="A96">
        <v>95</v>
      </c>
      <c r="B96">
        <v>1002626433</v>
      </c>
      <c r="C96">
        <v>3</v>
      </c>
      <c r="D96" t="s">
        <v>45</v>
      </c>
      <c r="E96">
        <v>5</v>
      </c>
      <c r="F96" t="s">
        <v>210</v>
      </c>
      <c r="G96" t="s">
        <v>118</v>
      </c>
      <c r="H96" t="s">
        <v>211</v>
      </c>
      <c r="I96" t="s">
        <v>212</v>
      </c>
      <c r="J96" t="s">
        <v>213</v>
      </c>
      <c r="K96" t="s">
        <v>149</v>
      </c>
      <c r="M96" t="s">
        <v>76</v>
      </c>
      <c r="N96" t="s">
        <v>215</v>
      </c>
      <c r="O96" s="57">
        <v>46302.616180555553</v>
      </c>
      <c r="P96" s="57">
        <v>46303.258449074077</v>
      </c>
      <c r="Q96">
        <v>69404019</v>
      </c>
      <c r="S96">
        <v>172606792766</v>
      </c>
      <c r="T96" t="s">
        <v>2549</v>
      </c>
      <c r="U96" t="s">
        <v>3760</v>
      </c>
      <c r="V96" t="s">
        <v>3761</v>
      </c>
      <c r="Z96">
        <v>117.604780196159</v>
      </c>
      <c r="AA96">
        <v>-8.6363258239345502</v>
      </c>
      <c r="AB96" t="s">
        <v>2551</v>
      </c>
      <c r="AC96" t="s">
        <v>216</v>
      </c>
      <c r="AL96" t="s">
        <v>217</v>
      </c>
      <c r="AM96" t="s">
        <v>3759</v>
      </c>
      <c r="AN96" t="s">
        <v>6</v>
      </c>
      <c r="AO96" s="57">
        <v>46213.621770833335</v>
      </c>
      <c r="AR96" t="s">
        <v>218</v>
      </c>
      <c r="AS96" t="s">
        <v>219</v>
      </c>
      <c r="AT96" t="s">
        <v>220</v>
      </c>
      <c r="AU96">
        <v>20261008</v>
      </c>
      <c r="AV96" t="s">
        <v>221</v>
      </c>
      <c r="AW96" t="s">
        <v>540</v>
      </c>
      <c r="AX96" t="s">
        <v>222</v>
      </c>
      <c r="BA96" s="57">
        <v>46302.291666666664</v>
      </c>
      <c r="BB96" t="s">
        <v>3759</v>
      </c>
      <c r="BC96">
        <v>2026</v>
      </c>
      <c r="BD96">
        <v>10</v>
      </c>
      <c r="BE96">
        <v>8</v>
      </c>
      <c r="BF96" s="6">
        <f t="shared" si="3"/>
        <v>46303</v>
      </c>
      <c r="BG96">
        <f t="shared" si="4"/>
        <v>0.70833333333575865</v>
      </c>
      <c r="BH96" t="str">
        <f t="shared" si="5"/>
        <v>COMPLY</v>
      </c>
      <c r="BI96" t="str">
        <f>VLOOKUP(H96,Sheet2!$A$1:$B$270,2,FALSE)</f>
        <v>SUMBAWA</v>
      </c>
    </row>
    <row r="97" spans="1:61">
      <c r="A97">
        <v>96</v>
      </c>
      <c r="B97">
        <v>1002626893</v>
      </c>
      <c r="C97">
        <v>3</v>
      </c>
      <c r="D97" t="s">
        <v>45</v>
      </c>
      <c r="E97">
        <v>5</v>
      </c>
      <c r="F97" t="s">
        <v>210</v>
      </c>
      <c r="G97" t="s">
        <v>118</v>
      </c>
      <c r="H97" t="s">
        <v>211</v>
      </c>
      <c r="I97" t="s">
        <v>212</v>
      </c>
      <c r="J97" t="s">
        <v>213</v>
      </c>
      <c r="K97" t="s">
        <v>149</v>
      </c>
      <c r="M97" t="s">
        <v>76</v>
      </c>
      <c r="N97" t="s">
        <v>215</v>
      </c>
      <c r="O97" s="57">
        <v>46302.748171296298</v>
      </c>
      <c r="P97" s="57">
        <v>46303.258923611109</v>
      </c>
      <c r="Q97">
        <v>69404909</v>
      </c>
      <c r="S97">
        <v>172606792769</v>
      </c>
      <c r="T97" t="s">
        <v>3161</v>
      </c>
      <c r="U97" t="s">
        <v>3762</v>
      </c>
      <c r="V97" t="s">
        <v>3763</v>
      </c>
      <c r="Z97">
        <v>117.4269103</v>
      </c>
      <c r="AA97">
        <v>-8.5049208000000007</v>
      </c>
      <c r="AB97" t="s">
        <v>3164</v>
      </c>
      <c r="AC97" t="s">
        <v>216</v>
      </c>
      <c r="AL97" t="s">
        <v>217</v>
      </c>
      <c r="AM97" t="s">
        <v>3412</v>
      </c>
      <c r="AN97" t="s">
        <v>6</v>
      </c>
      <c r="AO97" s="57">
        <v>46213.767291666663</v>
      </c>
      <c r="AR97" t="s">
        <v>218</v>
      </c>
      <c r="AS97" t="s">
        <v>219</v>
      </c>
      <c r="AT97" t="s">
        <v>342</v>
      </c>
      <c r="AU97">
        <v>20261008</v>
      </c>
      <c r="AV97" t="s">
        <v>221</v>
      </c>
      <c r="AW97" t="s">
        <v>2398</v>
      </c>
      <c r="AX97" t="s">
        <v>222</v>
      </c>
      <c r="BA97" s="57">
        <v>46302.291666666664</v>
      </c>
      <c r="BB97" t="s">
        <v>3412</v>
      </c>
      <c r="BC97">
        <v>2026</v>
      </c>
      <c r="BD97">
        <v>10</v>
      </c>
      <c r="BE97">
        <v>8</v>
      </c>
      <c r="BF97" s="6">
        <f t="shared" si="3"/>
        <v>46303</v>
      </c>
      <c r="BG97">
        <f t="shared" si="4"/>
        <v>0.70833333333575865</v>
      </c>
      <c r="BH97" t="str">
        <f t="shared" si="5"/>
        <v>COMPLY</v>
      </c>
      <c r="BI97" t="str">
        <f>VLOOKUP(H97,Sheet2!$A$1:$B$270,2,FALSE)</f>
        <v>SUMBAWA</v>
      </c>
    </row>
    <row r="98" spans="1:61">
      <c r="A98">
        <v>97</v>
      </c>
      <c r="B98">
        <v>1002627218</v>
      </c>
      <c r="C98">
        <v>3</v>
      </c>
      <c r="D98" t="s">
        <v>45</v>
      </c>
      <c r="E98">
        <v>5</v>
      </c>
      <c r="F98" t="s">
        <v>210</v>
      </c>
      <c r="G98" t="s">
        <v>118</v>
      </c>
      <c r="H98" t="s">
        <v>211</v>
      </c>
      <c r="I98" t="s">
        <v>212</v>
      </c>
      <c r="J98" t="s">
        <v>213</v>
      </c>
      <c r="K98" t="s">
        <v>149</v>
      </c>
      <c r="L98" t="s">
        <v>214</v>
      </c>
      <c r="M98" t="s">
        <v>76</v>
      </c>
      <c r="N98" t="s">
        <v>215</v>
      </c>
      <c r="O98" s="57">
        <v>46303.392835648148</v>
      </c>
      <c r="P98" s="57">
        <v>46303.778182870374</v>
      </c>
      <c r="Q98">
        <v>69406274</v>
      </c>
      <c r="S98">
        <v>172606792780</v>
      </c>
      <c r="T98" t="s">
        <v>3764</v>
      </c>
      <c r="U98" t="s">
        <v>4479</v>
      </c>
      <c r="V98" t="s">
        <v>3765</v>
      </c>
      <c r="Z98">
        <v>117.489897315614</v>
      </c>
      <c r="AA98">
        <v>-8.5244711568872802</v>
      </c>
      <c r="AB98" t="s">
        <v>3766</v>
      </c>
      <c r="AC98" t="s">
        <v>235</v>
      </c>
      <c r="AL98" t="s">
        <v>217</v>
      </c>
      <c r="AM98" t="s">
        <v>3767</v>
      </c>
      <c r="AN98" t="s">
        <v>6</v>
      </c>
      <c r="AO98" s="57">
        <v>46244.403275462966</v>
      </c>
      <c r="AP98" s="57">
        <v>46304.625</v>
      </c>
      <c r="AR98" t="s">
        <v>218</v>
      </c>
      <c r="AS98" t="s">
        <v>219</v>
      </c>
      <c r="AT98" t="s">
        <v>342</v>
      </c>
      <c r="AU98">
        <v>20261008</v>
      </c>
      <c r="AV98" t="s">
        <v>221</v>
      </c>
      <c r="AW98" t="s">
        <v>3406</v>
      </c>
      <c r="AX98" t="s">
        <v>222</v>
      </c>
      <c r="BA98" s="57">
        <v>46304.625</v>
      </c>
      <c r="BB98" t="s">
        <v>3767</v>
      </c>
      <c r="BC98">
        <v>2026</v>
      </c>
      <c r="BD98">
        <v>10</v>
      </c>
      <c r="BE98">
        <v>8</v>
      </c>
      <c r="BF98" s="6">
        <f t="shared" si="3"/>
        <v>46303</v>
      </c>
      <c r="BG98">
        <f t="shared" si="4"/>
        <v>-1.625</v>
      </c>
      <c r="BH98" t="str">
        <f t="shared" si="5"/>
        <v>COMPLY</v>
      </c>
      <c r="BI98" t="str">
        <f>VLOOKUP(H98,Sheet2!$A$1:$B$270,2,FALSE)</f>
        <v>SUMBAWA</v>
      </c>
    </row>
    <row r="99" spans="1:61">
      <c r="A99">
        <v>98</v>
      </c>
      <c r="B99">
        <v>1002628093</v>
      </c>
      <c r="C99">
        <v>3</v>
      </c>
      <c r="D99" t="s">
        <v>45</v>
      </c>
      <c r="E99">
        <v>5</v>
      </c>
      <c r="F99" t="s">
        <v>210</v>
      </c>
      <c r="G99" t="s">
        <v>118</v>
      </c>
      <c r="H99" t="s">
        <v>211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46303.662268518521</v>
      </c>
      <c r="P99" s="57">
        <v>46305.593449074076</v>
      </c>
      <c r="Q99">
        <v>69406677</v>
      </c>
      <c r="S99">
        <v>172606792777</v>
      </c>
      <c r="T99" t="s">
        <v>4480</v>
      </c>
      <c r="U99" t="s">
        <v>4481</v>
      </c>
      <c r="V99" t="s">
        <v>4482</v>
      </c>
      <c r="Z99">
        <v>117.23700033093399</v>
      </c>
      <c r="AA99">
        <v>-8.4180719261553705</v>
      </c>
      <c r="AB99" t="s">
        <v>4483</v>
      </c>
      <c r="AC99" t="s">
        <v>235</v>
      </c>
      <c r="AL99" t="s">
        <v>217</v>
      </c>
      <c r="AM99" t="s">
        <v>4484</v>
      </c>
      <c r="AN99" t="s">
        <v>6</v>
      </c>
      <c r="AO99" s="57">
        <v>46244.684513888889</v>
      </c>
      <c r="AP99" s="57">
        <v>46304.625</v>
      </c>
      <c r="AR99" t="s">
        <v>218</v>
      </c>
      <c r="AS99" t="s">
        <v>219</v>
      </c>
      <c r="AT99" t="s">
        <v>230</v>
      </c>
      <c r="AU99">
        <v>20261010</v>
      </c>
      <c r="AV99" t="s">
        <v>221</v>
      </c>
      <c r="AW99" t="s">
        <v>923</v>
      </c>
      <c r="AX99" t="s">
        <v>222</v>
      </c>
      <c r="BA99" s="57">
        <v>46304.625</v>
      </c>
      <c r="BB99" t="s">
        <v>4484</v>
      </c>
      <c r="BC99">
        <v>2026</v>
      </c>
      <c r="BD99">
        <v>10</v>
      </c>
      <c r="BE99">
        <v>10</v>
      </c>
      <c r="BF99" s="6">
        <f t="shared" si="3"/>
        <v>46305</v>
      </c>
      <c r="BG99">
        <f t="shared" si="4"/>
        <v>0.375</v>
      </c>
      <c r="BH99" t="str">
        <f t="shared" si="5"/>
        <v>COMPLY</v>
      </c>
      <c r="BI99" t="str">
        <f>VLOOKUP(H99,Sheet2!$A$1:$B$270,2,FALSE)</f>
        <v>SUMBAWA</v>
      </c>
    </row>
    <row r="100" spans="1:61">
      <c r="A100">
        <v>99</v>
      </c>
      <c r="B100">
        <v>1002629151</v>
      </c>
      <c r="C100">
        <v>3</v>
      </c>
      <c r="D100" t="s">
        <v>45</v>
      </c>
      <c r="E100">
        <v>5</v>
      </c>
      <c r="F100" t="s">
        <v>210</v>
      </c>
      <c r="G100" t="s">
        <v>118</v>
      </c>
      <c r="H100" t="s">
        <v>211</v>
      </c>
      <c r="I100" t="s">
        <v>212</v>
      </c>
      <c r="J100" t="s">
        <v>213</v>
      </c>
      <c r="K100" t="s">
        <v>149</v>
      </c>
      <c r="L100" t="s">
        <v>214</v>
      </c>
      <c r="M100" t="s">
        <v>76</v>
      </c>
      <c r="N100" t="s">
        <v>215</v>
      </c>
      <c r="O100" s="57">
        <v>46304.428923611114</v>
      </c>
      <c r="P100" s="57">
        <v>46306.792766203704</v>
      </c>
      <c r="Q100">
        <v>69407120</v>
      </c>
      <c r="S100">
        <v>172606792479</v>
      </c>
      <c r="T100" t="s">
        <v>4896</v>
      </c>
      <c r="U100" t="s">
        <v>4897</v>
      </c>
      <c r="V100" t="s">
        <v>4898</v>
      </c>
      <c r="Z100">
        <v>117.22858644297</v>
      </c>
      <c r="AA100">
        <v>-8.4203381628401797</v>
      </c>
      <c r="AB100" t="s">
        <v>4899</v>
      </c>
      <c r="AC100" t="s">
        <v>235</v>
      </c>
      <c r="AL100" t="s">
        <v>217</v>
      </c>
      <c r="AM100" t="s">
        <v>4900</v>
      </c>
      <c r="AN100" t="s">
        <v>6</v>
      </c>
      <c r="AO100" s="57">
        <v>46275.434861111113</v>
      </c>
      <c r="AP100" s="57">
        <v>46305.333333333336</v>
      </c>
      <c r="AR100" t="s">
        <v>218</v>
      </c>
      <c r="AS100" t="s">
        <v>219</v>
      </c>
      <c r="AT100" t="s">
        <v>230</v>
      </c>
      <c r="AU100">
        <v>20261011</v>
      </c>
      <c r="AV100" t="s">
        <v>221</v>
      </c>
      <c r="AW100" t="s">
        <v>875</v>
      </c>
      <c r="AX100" t="s">
        <v>222</v>
      </c>
      <c r="BA100" s="57">
        <v>46305.333333333336</v>
      </c>
      <c r="BB100" t="s">
        <v>4900</v>
      </c>
      <c r="BC100">
        <v>2026</v>
      </c>
      <c r="BD100">
        <v>10</v>
      </c>
      <c r="BE100">
        <v>11</v>
      </c>
      <c r="BF100" s="6">
        <f t="shared" si="3"/>
        <v>46306</v>
      </c>
      <c r="BG100">
        <f t="shared" si="4"/>
        <v>0.66666666666424135</v>
      </c>
      <c r="BH100" t="str">
        <f t="shared" si="5"/>
        <v>COMPLY</v>
      </c>
      <c r="BI100" t="str">
        <f>VLOOKUP(H100,Sheet2!$A$1:$B$270,2,FALSE)</f>
        <v>SUMBAWA</v>
      </c>
    </row>
    <row r="101" spans="1:61">
      <c r="A101">
        <v>100</v>
      </c>
      <c r="B101">
        <v>1002631016</v>
      </c>
      <c r="C101">
        <v>3</v>
      </c>
      <c r="D101" t="s">
        <v>45</v>
      </c>
      <c r="E101">
        <v>5</v>
      </c>
      <c r="F101" t="s">
        <v>210</v>
      </c>
      <c r="G101" t="s">
        <v>118</v>
      </c>
      <c r="H101" t="s">
        <v>211</v>
      </c>
      <c r="I101" t="s">
        <v>212</v>
      </c>
      <c r="J101" t="s">
        <v>213</v>
      </c>
      <c r="K101" t="s">
        <v>149</v>
      </c>
      <c r="M101" t="s">
        <v>76</v>
      </c>
      <c r="N101" t="s">
        <v>215</v>
      </c>
      <c r="O101" s="57">
        <v>46305.620844907404</v>
      </c>
      <c r="P101" s="57">
        <v>46306.477037037039</v>
      </c>
      <c r="Q101">
        <v>69403008</v>
      </c>
      <c r="S101">
        <v>172606792793</v>
      </c>
      <c r="T101" t="s">
        <v>1508</v>
      </c>
      <c r="U101" t="s">
        <v>4901</v>
      </c>
      <c r="V101" t="s">
        <v>4902</v>
      </c>
      <c r="Z101">
        <v>117.513221061108</v>
      </c>
      <c r="AA101">
        <v>-8.5820294976825195</v>
      </c>
      <c r="AB101" t="s">
        <v>1511</v>
      </c>
      <c r="AC101" t="s">
        <v>216</v>
      </c>
      <c r="AL101" t="s">
        <v>217</v>
      </c>
      <c r="AM101" t="s">
        <v>4903</v>
      </c>
      <c r="AN101" t="s">
        <v>6</v>
      </c>
      <c r="AO101" s="57">
        <v>46305.621620370373</v>
      </c>
      <c r="AR101" t="s">
        <v>218</v>
      </c>
      <c r="AS101" t="s">
        <v>219</v>
      </c>
      <c r="AT101" t="s">
        <v>220</v>
      </c>
      <c r="AU101">
        <v>20261011</v>
      </c>
      <c r="AV101" t="s">
        <v>221</v>
      </c>
      <c r="AW101" t="s">
        <v>576</v>
      </c>
      <c r="AX101" t="s">
        <v>222</v>
      </c>
      <c r="BA101" s="57">
        <v>46305.291666666664</v>
      </c>
      <c r="BB101" t="s">
        <v>4903</v>
      </c>
      <c r="BC101">
        <v>2026</v>
      </c>
      <c r="BD101">
        <v>10</v>
      </c>
      <c r="BE101">
        <v>11</v>
      </c>
      <c r="BF101" s="6">
        <f t="shared" si="3"/>
        <v>46306</v>
      </c>
      <c r="BG101">
        <f t="shared" si="4"/>
        <v>0.70833333333575865</v>
      </c>
      <c r="BH101" t="str">
        <f t="shared" si="5"/>
        <v>COMPLY</v>
      </c>
      <c r="BI101" t="str">
        <f>VLOOKUP(H101,Sheet2!$A$1:$B$270,2,FALSE)</f>
        <v>SUMBAWA</v>
      </c>
    </row>
    <row r="102" spans="1:61">
      <c r="A102">
        <v>101</v>
      </c>
      <c r="B102">
        <v>1002616833</v>
      </c>
      <c r="C102">
        <v>3</v>
      </c>
      <c r="D102" t="s">
        <v>45</v>
      </c>
      <c r="E102">
        <v>5</v>
      </c>
      <c r="F102" t="s">
        <v>210</v>
      </c>
      <c r="G102" t="s">
        <v>118</v>
      </c>
      <c r="H102" t="s">
        <v>211</v>
      </c>
      <c r="I102" t="s">
        <v>212</v>
      </c>
      <c r="J102" t="s">
        <v>213</v>
      </c>
      <c r="K102" t="s">
        <v>149</v>
      </c>
      <c r="L102" t="s">
        <v>214</v>
      </c>
      <c r="M102" t="s">
        <v>1401</v>
      </c>
      <c r="N102" t="s">
        <v>215</v>
      </c>
      <c r="O102" s="57">
        <v>46296.328946759262</v>
      </c>
      <c r="P102" s="57">
        <v>46301.613287037035</v>
      </c>
      <c r="Q102">
        <v>69402001</v>
      </c>
      <c r="S102">
        <v>172606792351</v>
      </c>
      <c r="T102" t="s">
        <v>906</v>
      </c>
      <c r="U102" t="s">
        <v>967</v>
      </c>
      <c r="V102" t="s">
        <v>968</v>
      </c>
      <c r="Z102">
        <v>117.602678015828</v>
      </c>
      <c r="AA102">
        <v>-8.6273268453709395</v>
      </c>
      <c r="AB102" t="s">
        <v>969</v>
      </c>
      <c r="AC102" t="s">
        <v>216</v>
      </c>
      <c r="AL102" t="s">
        <v>217</v>
      </c>
      <c r="AM102" t="s">
        <v>970</v>
      </c>
      <c r="AN102" t="s">
        <v>6</v>
      </c>
      <c r="AO102" s="57">
        <v>46032.330370370371</v>
      </c>
      <c r="AP102" s="57">
        <v>46297.333333333336</v>
      </c>
      <c r="AQ102" t="s">
        <v>1496</v>
      </c>
      <c r="AR102" t="s">
        <v>14</v>
      </c>
      <c r="AS102" t="s">
        <v>219</v>
      </c>
      <c r="AT102" t="s">
        <v>342</v>
      </c>
      <c r="AV102" t="s">
        <v>2548</v>
      </c>
      <c r="AW102" t="s">
        <v>971</v>
      </c>
      <c r="AX102" t="s">
        <v>222</v>
      </c>
      <c r="BA102" s="57">
        <v>46297.333333333336</v>
      </c>
      <c r="BB102" t="s">
        <v>970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SUMBAWA</v>
      </c>
    </row>
    <row r="103" spans="1:61">
      <c r="A103">
        <v>102</v>
      </c>
      <c r="B103">
        <v>1002619632</v>
      </c>
      <c r="C103">
        <v>3</v>
      </c>
      <c r="D103" t="s">
        <v>45</v>
      </c>
      <c r="E103">
        <v>5</v>
      </c>
      <c r="F103" t="s">
        <v>210</v>
      </c>
      <c r="G103" t="s">
        <v>118</v>
      </c>
      <c r="H103" t="s">
        <v>211</v>
      </c>
      <c r="I103" t="s">
        <v>212</v>
      </c>
      <c r="J103" t="s">
        <v>213</v>
      </c>
      <c r="K103" t="s">
        <v>149</v>
      </c>
      <c r="L103" t="s">
        <v>214</v>
      </c>
      <c r="M103" t="s">
        <v>1401</v>
      </c>
      <c r="N103" t="s">
        <v>215</v>
      </c>
      <c r="O103" s="57">
        <v>46297.499016203707</v>
      </c>
      <c r="P103" s="57">
        <v>46305.620833333334</v>
      </c>
      <c r="Q103">
        <v>69403008</v>
      </c>
      <c r="S103">
        <v>172606792367</v>
      </c>
      <c r="T103" t="s">
        <v>1508</v>
      </c>
      <c r="U103" t="s">
        <v>1509</v>
      </c>
      <c r="V103" t="s">
        <v>1510</v>
      </c>
      <c r="Z103">
        <v>117.4945766</v>
      </c>
      <c r="AA103">
        <v>-8.5185905999999996</v>
      </c>
      <c r="AB103" t="s">
        <v>1511</v>
      </c>
      <c r="AC103" t="s">
        <v>235</v>
      </c>
      <c r="AL103" t="s">
        <v>217</v>
      </c>
      <c r="AM103" t="s">
        <v>1512</v>
      </c>
      <c r="AN103" t="s">
        <v>6</v>
      </c>
      <c r="AO103" s="57">
        <v>46063.507453703707</v>
      </c>
      <c r="AP103" s="57">
        <v>46298.458333333336</v>
      </c>
      <c r="AQ103" t="s">
        <v>1496</v>
      </c>
      <c r="AR103" t="s">
        <v>14</v>
      </c>
      <c r="AS103" t="s">
        <v>219</v>
      </c>
      <c r="AT103" t="s">
        <v>220</v>
      </c>
      <c r="AV103" t="s">
        <v>4904</v>
      </c>
      <c r="AW103" t="s">
        <v>1513</v>
      </c>
      <c r="AX103" t="s">
        <v>222</v>
      </c>
      <c r="BA103" s="57">
        <v>46298.458333333336</v>
      </c>
      <c r="BB103" t="s">
        <v>1512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SUMBAWA</v>
      </c>
    </row>
    <row r="104" spans="1:61">
      <c r="A104">
        <v>103</v>
      </c>
      <c r="B104">
        <v>1002619534</v>
      </c>
      <c r="C104">
        <v>3</v>
      </c>
      <c r="D104" t="s">
        <v>45</v>
      </c>
      <c r="E104">
        <v>5</v>
      </c>
      <c r="F104" t="s">
        <v>210</v>
      </c>
      <c r="G104" t="s">
        <v>118</v>
      </c>
      <c r="H104" t="s">
        <v>211</v>
      </c>
      <c r="I104" t="s">
        <v>212</v>
      </c>
      <c r="J104" t="s">
        <v>213</v>
      </c>
      <c r="K104" t="s">
        <v>149</v>
      </c>
      <c r="L104" t="s">
        <v>214</v>
      </c>
      <c r="M104" t="s">
        <v>1401</v>
      </c>
      <c r="N104" t="s">
        <v>215</v>
      </c>
      <c r="O104" s="57">
        <v>46297.474062499998</v>
      </c>
      <c r="P104" s="57">
        <v>46299.392905092594</v>
      </c>
      <c r="Q104">
        <v>69402948</v>
      </c>
      <c r="S104">
        <v>172606792365</v>
      </c>
      <c r="T104" t="s">
        <v>1502</v>
      </c>
      <c r="U104" t="s">
        <v>1503</v>
      </c>
      <c r="V104" t="s">
        <v>1504</v>
      </c>
      <c r="Z104">
        <v>117.435237290834</v>
      </c>
      <c r="AA104">
        <v>-8.5304424068142204</v>
      </c>
      <c r="AB104" t="s">
        <v>1505</v>
      </c>
      <c r="AC104" t="s">
        <v>235</v>
      </c>
      <c r="AL104" t="s">
        <v>217</v>
      </c>
      <c r="AM104" t="s">
        <v>1506</v>
      </c>
      <c r="AN104" t="s">
        <v>6</v>
      </c>
      <c r="AO104" s="57">
        <v>46063.475972222222</v>
      </c>
      <c r="AP104" s="57">
        <v>46298.458333333336</v>
      </c>
      <c r="AR104" t="s">
        <v>14</v>
      </c>
      <c r="AS104" t="s">
        <v>219</v>
      </c>
      <c r="AT104" t="s">
        <v>230</v>
      </c>
      <c r="AV104" t="s">
        <v>1507</v>
      </c>
      <c r="AW104" t="s">
        <v>880</v>
      </c>
      <c r="AX104" t="s">
        <v>222</v>
      </c>
      <c r="BA104" s="57">
        <v>46298.458333333336</v>
      </c>
      <c r="BB104" t="s">
        <v>1506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SUMBAWA</v>
      </c>
    </row>
    <row r="105" spans="1:61">
      <c r="A105">
        <v>104</v>
      </c>
      <c r="B105">
        <v>1002621572</v>
      </c>
      <c r="C105">
        <v>3</v>
      </c>
      <c r="D105" t="s">
        <v>45</v>
      </c>
      <c r="E105">
        <v>5</v>
      </c>
      <c r="F105" t="s">
        <v>210</v>
      </c>
      <c r="G105" t="s">
        <v>118</v>
      </c>
      <c r="H105" t="s">
        <v>211</v>
      </c>
      <c r="I105" t="s">
        <v>212</v>
      </c>
      <c r="J105" t="s">
        <v>213</v>
      </c>
      <c r="K105" t="s">
        <v>149</v>
      </c>
      <c r="L105" t="s">
        <v>214</v>
      </c>
      <c r="M105" t="s">
        <v>1401</v>
      </c>
      <c r="N105" t="s">
        <v>215</v>
      </c>
      <c r="O105" s="57">
        <v>46300.345543981479</v>
      </c>
      <c r="P105" s="57">
        <v>46302.616180555553</v>
      </c>
      <c r="Q105">
        <v>69404019</v>
      </c>
      <c r="S105">
        <v>172606792406</v>
      </c>
      <c r="T105" t="s">
        <v>2549</v>
      </c>
      <c r="U105" t="s">
        <v>2544</v>
      </c>
      <c r="V105" t="s">
        <v>2550</v>
      </c>
      <c r="Z105">
        <v>117.6003386</v>
      </c>
      <c r="AA105">
        <v>-8.6272842999999995</v>
      </c>
      <c r="AB105" t="s">
        <v>2551</v>
      </c>
      <c r="AC105" t="s">
        <v>216</v>
      </c>
      <c r="AL105" t="s">
        <v>217</v>
      </c>
      <c r="AM105" t="s">
        <v>2547</v>
      </c>
      <c r="AN105" t="s">
        <v>6</v>
      </c>
      <c r="AO105" s="57">
        <v>46152.361574074072</v>
      </c>
      <c r="AP105" s="57">
        <v>46301.333333333336</v>
      </c>
      <c r="AQ105" t="s">
        <v>1496</v>
      </c>
      <c r="AR105" t="s">
        <v>14</v>
      </c>
      <c r="AS105" t="s">
        <v>219</v>
      </c>
      <c r="AT105" t="s">
        <v>220</v>
      </c>
      <c r="AV105" t="s">
        <v>3750</v>
      </c>
      <c r="AW105" t="s">
        <v>2552</v>
      </c>
      <c r="AX105" t="s">
        <v>222</v>
      </c>
      <c r="BA105" s="57">
        <v>46301.333333333336</v>
      </c>
      <c r="BB105" t="s">
        <v>2547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SUMBAWA</v>
      </c>
    </row>
    <row r="106" spans="1:61">
      <c r="A106">
        <v>105</v>
      </c>
      <c r="B106">
        <v>1002621758</v>
      </c>
      <c r="C106">
        <v>3</v>
      </c>
      <c r="D106" t="s">
        <v>45</v>
      </c>
      <c r="E106">
        <v>5</v>
      </c>
      <c r="F106" t="s">
        <v>210</v>
      </c>
      <c r="G106" t="s">
        <v>118</v>
      </c>
      <c r="H106" t="s">
        <v>211</v>
      </c>
      <c r="I106" t="s">
        <v>212</v>
      </c>
      <c r="J106" t="s">
        <v>213</v>
      </c>
      <c r="K106" t="s">
        <v>149</v>
      </c>
      <c r="L106" t="s">
        <v>214</v>
      </c>
      <c r="M106" t="s">
        <v>1401</v>
      </c>
      <c r="N106" t="s">
        <v>215</v>
      </c>
      <c r="O106" s="57">
        <v>46300.398368055554</v>
      </c>
      <c r="P106" s="57">
        <v>46302.548622685186</v>
      </c>
      <c r="Q106">
        <v>69404084</v>
      </c>
      <c r="S106">
        <v>172606792415</v>
      </c>
      <c r="T106" t="s">
        <v>2543</v>
      </c>
      <c r="U106" t="s">
        <v>2544</v>
      </c>
      <c r="V106" t="s">
        <v>2545</v>
      </c>
      <c r="Z106">
        <v>117.6003386</v>
      </c>
      <c r="AA106">
        <v>-8.6272842999999995</v>
      </c>
      <c r="AB106" t="s">
        <v>2546</v>
      </c>
      <c r="AC106" t="s">
        <v>216</v>
      </c>
      <c r="AL106" t="s">
        <v>217</v>
      </c>
      <c r="AM106" t="s">
        <v>2547</v>
      </c>
      <c r="AN106" t="s">
        <v>6</v>
      </c>
      <c r="AO106" s="57">
        <v>46152.40284722222</v>
      </c>
      <c r="AP106" s="57">
        <v>46301.333333333336</v>
      </c>
      <c r="AR106" t="s">
        <v>14</v>
      </c>
      <c r="AS106" t="s">
        <v>219</v>
      </c>
      <c r="AT106" t="s">
        <v>220</v>
      </c>
      <c r="AV106" t="s">
        <v>3160</v>
      </c>
      <c r="AW106" t="s">
        <v>1815</v>
      </c>
      <c r="AX106" t="s">
        <v>222</v>
      </c>
      <c r="BA106" s="57">
        <v>46301.333333333336</v>
      </c>
      <c r="BB106" t="s">
        <v>2547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SUMBAWA</v>
      </c>
    </row>
    <row r="107" spans="1:61">
      <c r="A107">
        <v>106</v>
      </c>
      <c r="B107">
        <v>1002624006</v>
      </c>
      <c r="C107">
        <v>3</v>
      </c>
      <c r="D107" t="s">
        <v>45</v>
      </c>
      <c r="E107">
        <v>5</v>
      </c>
      <c r="F107" t="s">
        <v>210</v>
      </c>
      <c r="G107" t="s">
        <v>118</v>
      </c>
      <c r="H107" t="s">
        <v>211</v>
      </c>
      <c r="I107" t="s">
        <v>212</v>
      </c>
      <c r="J107" t="s">
        <v>213</v>
      </c>
      <c r="K107" t="s">
        <v>149</v>
      </c>
      <c r="L107" t="s">
        <v>214</v>
      </c>
      <c r="M107" t="s">
        <v>1401</v>
      </c>
      <c r="N107" t="s">
        <v>215</v>
      </c>
      <c r="O107" s="57">
        <v>46301.476099537038</v>
      </c>
      <c r="P107" s="57">
        <v>46302.748171296298</v>
      </c>
      <c r="Q107">
        <v>69404909</v>
      </c>
      <c r="S107">
        <v>172606792754</v>
      </c>
      <c r="T107" t="s">
        <v>3161</v>
      </c>
      <c r="U107" t="s">
        <v>3162</v>
      </c>
      <c r="V107" t="s">
        <v>3163</v>
      </c>
      <c r="Z107">
        <v>117.426931299269</v>
      </c>
      <c r="AA107">
        <v>-8.5070943573789393</v>
      </c>
      <c r="AB107" t="s">
        <v>3164</v>
      </c>
      <c r="AC107" t="s">
        <v>216</v>
      </c>
      <c r="AL107" t="s">
        <v>217</v>
      </c>
      <c r="AM107" t="s">
        <v>3165</v>
      </c>
      <c r="AN107" t="s">
        <v>6</v>
      </c>
      <c r="AO107" s="57">
        <v>46183.486203703702</v>
      </c>
      <c r="AP107" s="57">
        <v>46302.333333333336</v>
      </c>
      <c r="AQ107" t="s">
        <v>1496</v>
      </c>
      <c r="AR107" t="s">
        <v>14</v>
      </c>
      <c r="AS107" t="s">
        <v>219</v>
      </c>
      <c r="AT107" t="s">
        <v>342</v>
      </c>
      <c r="AV107" t="s">
        <v>3751</v>
      </c>
      <c r="AW107" t="s">
        <v>3166</v>
      </c>
      <c r="AX107" t="s">
        <v>222</v>
      </c>
      <c r="BA107" s="57">
        <v>46302.333333333336</v>
      </c>
      <c r="BB107" t="s">
        <v>3165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SUMBAWA</v>
      </c>
    </row>
    <row r="108" spans="1:61">
      <c r="A108">
        <v>107</v>
      </c>
      <c r="B108">
        <v>1002633536</v>
      </c>
      <c r="C108">
        <v>3</v>
      </c>
      <c r="D108" t="s">
        <v>45</v>
      </c>
      <c r="E108">
        <v>5</v>
      </c>
      <c r="F108" t="s">
        <v>210</v>
      </c>
      <c r="G108" t="s">
        <v>118</v>
      </c>
      <c r="H108" t="s">
        <v>211</v>
      </c>
      <c r="I108" t="s">
        <v>212</v>
      </c>
      <c r="J108" t="s">
        <v>213</v>
      </c>
      <c r="K108" t="s">
        <v>149</v>
      </c>
      <c r="L108" t="s">
        <v>214</v>
      </c>
      <c r="M108" t="s">
        <v>224</v>
      </c>
      <c r="N108" t="s">
        <v>215</v>
      </c>
      <c r="O108" s="57">
        <v>46307.670532407406</v>
      </c>
      <c r="P108" s="57">
        <v>46308.641840277778</v>
      </c>
      <c r="Q108">
        <v>69408861</v>
      </c>
      <c r="S108">
        <v>172606792802</v>
      </c>
      <c r="T108" t="s">
        <v>5812</v>
      </c>
      <c r="U108" t="s">
        <v>5813</v>
      </c>
      <c r="V108" t="s">
        <v>5814</v>
      </c>
      <c r="Z108">
        <v>117.57716115564099</v>
      </c>
      <c r="AA108">
        <v>-8.6401201941092705</v>
      </c>
      <c r="AB108" t="s">
        <v>5815</v>
      </c>
      <c r="AC108" t="s">
        <v>216</v>
      </c>
      <c r="AL108" t="s">
        <v>217</v>
      </c>
      <c r="AM108" t="s">
        <v>5816</v>
      </c>
      <c r="AN108" t="s">
        <v>6</v>
      </c>
      <c r="AO108" s="57">
        <v>46366.684236111112</v>
      </c>
      <c r="AP108" s="57">
        <v>46308.625</v>
      </c>
      <c r="AR108" t="s">
        <v>18</v>
      </c>
      <c r="AS108" t="s">
        <v>219</v>
      </c>
      <c r="AT108" t="s">
        <v>342</v>
      </c>
      <c r="AV108" t="s">
        <v>226</v>
      </c>
      <c r="AW108" t="s">
        <v>4969</v>
      </c>
      <c r="AX108" t="s">
        <v>222</v>
      </c>
      <c r="BA108" s="57">
        <v>46308.625</v>
      </c>
      <c r="BB108" t="s">
        <v>5816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SUMBAWA</v>
      </c>
    </row>
    <row r="109" spans="1:61">
      <c r="A109">
        <v>108</v>
      </c>
      <c r="B109">
        <v>1002621752</v>
      </c>
      <c r="C109">
        <v>3</v>
      </c>
      <c r="D109" t="s">
        <v>45</v>
      </c>
      <c r="E109">
        <v>5</v>
      </c>
      <c r="F109" t="s">
        <v>210</v>
      </c>
      <c r="G109" t="s">
        <v>118</v>
      </c>
      <c r="H109" t="s">
        <v>211</v>
      </c>
      <c r="I109" t="s">
        <v>212</v>
      </c>
      <c r="J109" t="s">
        <v>213</v>
      </c>
      <c r="K109" t="s">
        <v>149</v>
      </c>
      <c r="L109" t="s">
        <v>214</v>
      </c>
      <c r="M109" t="s">
        <v>839</v>
      </c>
      <c r="N109" t="s">
        <v>215</v>
      </c>
      <c r="O109" s="57">
        <v>46300.397835648146</v>
      </c>
      <c r="P109" s="57">
        <v>46305.662627314814</v>
      </c>
      <c r="Q109">
        <v>69404084</v>
      </c>
      <c r="S109">
        <v>172606792415</v>
      </c>
      <c r="T109" t="s">
        <v>2543</v>
      </c>
      <c r="U109" t="s">
        <v>2544</v>
      </c>
      <c r="V109" t="s">
        <v>2545</v>
      </c>
      <c r="Z109">
        <v>117.6003386</v>
      </c>
      <c r="AA109">
        <v>-8.6272842999999995</v>
      </c>
      <c r="AB109" t="s">
        <v>2546</v>
      </c>
      <c r="AC109" t="s">
        <v>216</v>
      </c>
      <c r="AL109" t="s">
        <v>217</v>
      </c>
      <c r="AM109" t="s">
        <v>2547</v>
      </c>
      <c r="AN109" t="s">
        <v>6</v>
      </c>
      <c r="AO109" s="57">
        <v>46152.40284722222</v>
      </c>
      <c r="AP109" s="57">
        <v>46301.333333333336</v>
      </c>
      <c r="AQ109" t="s">
        <v>841</v>
      </c>
      <c r="AR109" t="s">
        <v>840</v>
      </c>
      <c r="AS109" t="s">
        <v>219</v>
      </c>
      <c r="AT109" t="s">
        <v>220</v>
      </c>
      <c r="AV109" t="s">
        <v>4905</v>
      </c>
      <c r="AW109" t="s">
        <v>1815</v>
      </c>
      <c r="AX109" t="s">
        <v>222</v>
      </c>
      <c r="BA109" s="57">
        <v>46301.333333333336</v>
      </c>
      <c r="BB109" t="s">
        <v>2547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SUMBAWA</v>
      </c>
    </row>
    <row r="110" spans="1:61">
      <c r="A110">
        <v>109</v>
      </c>
      <c r="B110">
        <v>1002627383</v>
      </c>
      <c r="C110">
        <v>3</v>
      </c>
      <c r="D110" t="s">
        <v>45</v>
      </c>
      <c r="E110">
        <v>5</v>
      </c>
      <c r="F110" t="s">
        <v>210</v>
      </c>
      <c r="G110" t="s">
        <v>118</v>
      </c>
      <c r="H110" t="s">
        <v>211</v>
      </c>
      <c r="I110" t="s">
        <v>212</v>
      </c>
      <c r="J110" t="s">
        <v>213</v>
      </c>
      <c r="K110" t="s">
        <v>149</v>
      </c>
      <c r="L110" t="s">
        <v>214</v>
      </c>
      <c r="M110" t="s">
        <v>538</v>
      </c>
      <c r="N110" t="s">
        <v>215</v>
      </c>
      <c r="O110" s="57">
        <v>46303.427835648145</v>
      </c>
      <c r="P110" s="57">
        <v>46309.41138888889</v>
      </c>
      <c r="Q110">
        <v>69385644</v>
      </c>
      <c r="S110">
        <v>172606792469</v>
      </c>
      <c r="T110" t="s">
        <v>3752</v>
      </c>
      <c r="U110" t="s">
        <v>4485</v>
      </c>
      <c r="V110" t="s">
        <v>3753</v>
      </c>
      <c r="Z110">
        <v>117.4004</v>
      </c>
      <c r="AA110">
        <v>-8.4700249999999997</v>
      </c>
      <c r="AB110" t="s">
        <v>3754</v>
      </c>
      <c r="AC110" t="s">
        <v>216</v>
      </c>
      <c r="AL110" t="s">
        <v>217</v>
      </c>
      <c r="AM110" t="s">
        <v>3755</v>
      </c>
      <c r="AN110" t="s">
        <v>6</v>
      </c>
      <c r="AO110" s="57">
        <v>46244.435104166667</v>
      </c>
      <c r="AP110" s="57">
        <v>46275</v>
      </c>
      <c r="AR110" t="s">
        <v>6</v>
      </c>
      <c r="AS110" t="s">
        <v>219</v>
      </c>
      <c r="AT110" t="s">
        <v>230</v>
      </c>
      <c r="AV110" t="s">
        <v>6648</v>
      </c>
      <c r="AW110" t="s">
        <v>3756</v>
      </c>
      <c r="AX110" t="s">
        <v>222</v>
      </c>
      <c r="BA110" s="57">
        <v>46275.333333333336</v>
      </c>
      <c r="BB110" t="s">
        <v>3755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SUMBAWA</v>
      </c>
    </row>
    <row r="111" spans="1:61">
      <c r="A111">
        <v>110</v>
      </c>
      <c r="B111">
        <v>1002617985</v>
      </c>
      <c r="C111">
        <v>3</v>
      </c>
      <c r="D111" t="s">
        <v>45</v>
      </c>
      <c r="E111">
        <v>5</v>
      </c>
      <c r="F111" t="s">
        <v>210</v>
      </c>
      <c r="G111" t="s">
        <v>118</v>
      </c>
      <c r="H111" t="s">
        <v>476</v>
      </c>
      <c r="I111" t="s">
        <v>212</v>
      </c>
      <c r="J111" t="s">
        <v>213</v>
      </c>
      <c r="K111" t="s">
        <v>149</v>
      </c>
      <c r="L111" t="s">
        <v>214</v>
      </c>
      <c r="M111" t="s">
        <v>76</v>
      </c>
      <c r="N111" t="s">
        <v>215</v>
      </c>
      <c r="O111" s="57">
        <v>46296.582407407404</v>
      </c>
      <c r="P111" s="57">
        <v>46297.718738425923</v>
      </c>
      <c r="Q111">
        <v>69402415</v>
      </c>
      <c r="S111">
        <v>172607203876</v>
      </c>
      <c r="T111" t="s">
        <v>972</v>
      </c>
      <c r="U111" t="s">
        <v>973</v>
      </c>
      <c r="V111" t="s">
        <v>974</v>
      </c>
      <c r="Z111">
        <v>116.84393909611801</v>
      </c>
      <c r="AA111">
        <v>-8.5645946796152597</v>
      </c>
      <c r="AB111" t="s">
        <v>975</v>
      </c>
      <c r="AC111" t="s">
        <v>235</v>
      </c>
      <c r="AL111" t="s">
        <v>217</v>
      </c>
      <c r="AM111" t="s">
        <v>976</v>
      </c>
      <c r="AN111" t="s">
        <v>6</v>
      </c>
      <c r="AO111" s="57">
        <v>46032.590474537035</v>
      </c>
      <c r="AP111" s="57">
        <v>46297.458333333336</v>
      </c>
      <c r="AR111" t="s">
        <v>218</v>
      </c>
      <c r="AS111" t="s">
        <v>813</v>
      </c>
      <c r="AT111" t="s">
        <v>230</v>
      </c>
      <c r="AU111">
        <v>20261002</v>
      </c>
      <c r="AV111" t="s">
        <v>221</v>
      </c>
      <c r="AW111" t="s">
        <v>923</v>
      </c>
      <c r="AX111" t="s">
        <v>222</v>
      </c>
      <c r="BA111" s="57">
        <v>46297.458333333336</v>
      </c>
      <c r="BB111" t="s">
        <v>976</v>
      </c>
      <c r="BC111">
        <v>2026</v>
      </c>
      <c r="BD111">
        <v>10</v>
      </c>
      <c r="BE111">
        <v>2</v>
      </c>
      <c r="BF111" s="6">
        <f t="shared" si="3"/>
        <v>46297</v>
      </c>
      <c r="BG111">
        <f t="shared" si="4"/>
        <v>-0.45833333333575865</v>
      </c>
      <c r="BH111" t="str">
        <f t="shared" si="5"/>
        <v>COMPLY</v>
      </c>
      <c r="BI111" t="str">
        <f>VLOOKUP(H111,Sheet2!$A$1:$B$270,2,FALSE)</f>
        <v>SUMBAWA</v>
      </c>
    </row>
    <row r="112" spans="1:61">
      <c r="A112">
        <v>111</v>
      </c>
      <c r="B112">
        <v>1002620649</v>
      </c>
      <c r="C112">
        <v>3</v>
      </c>
      <c r="D112" t="s">
        <v>45</v>
      </c>
      <c r="E112">
        <v>5</v>
      </c>
      <c r="F112" t="s">
        <v>210</v>
      </c>
      <c r="G112" t="s">
        <v>118</v>
      </c>
      <c r="H112" t="s">
        <v>452</v>
      </c>
      <c r="I112" t="s">
        <v>212</v>
      </c>
      <c r="J112" t="s">
        <v>213</v>
      </c>
      <c r="K112" t="s">
        <v>149</v>
      </c>
      <c r="L112" t="s">
        <v>214</v>
      </c>
      <c r="M112" t="s">
        <v>76</v>
      </c>
      <c r="N112" t="s">
        <v>215</v>
      </c>
      <c r="O112" s="57">
        <v>46297.79074074074</v>
      </c>
      <c r="P112" s="57">
        <v>46300.296574074076</v>
      </c>
      <c r="Q112">
        <v>69403408</v>
      </c>
      <c r="S112">
        <v>172608206628</v>
      </c>
      <c r="T112" t="s">
        <v>1519</v>
      </c>
      <c r="U112" t="s">
        <v>1520</v>
      </c>
      <c r="V112" t="s">
        <v>1521</v>
      </c>
      <c r="Z112">
        <v>116.751770424765</v>
      </c>
      <c r="AA112">
        <v>-8.9187890974864601</v>
      </c>
      <c r="AB112" t="s">
        <v>1522</v>
      </c>
      <c r="AC112" t="s">
        <v>235</v>
      </c>
      <c r="AL112" t="s">
        <v>217</v>
      </c>
      <c r="AM112" t="s">
        <v>1523</v>
      </c>
      <c r="AN112" t="s">
        <v>6</v>
      </c>
      <c r="AO112" s="57">
        <v>46063.819363425922</v>
      </c>
      <c r="AP112" s="57">
        <v>46298.625</v>
      </c>
      <c r="AR112" t="s">
        <v>218</v>
      </c>
      <c r="AS112" t="s">
        <v>1518</v>
      </c>
      <c r="AT112" t="s">
        <v>230</v>
      </c>
      <c r="AU112">
        <v>20261005</v>
      </c>
      <c r="AV112" t="s">
        <v>221</v>
      </c>
      <c r="AW112" t="s">
        <v>881</v>
      </c>
      <c r="AX112" t="s">
        <v>222</v>
      </c>
      <c r="BA112" s="57">
        <v>46298.625</v>
      </c>
      <c r="BB112" t="s">
        <v>1523</v>
      </c>
      <c r="BC112">
        <v>2026</v>
      </c>
      <c r="BD112">
        <v>10</v>
      </c>
      <c r="BE112">
        <v>5</v>
      </c>
      <c r="BF112" s="6">
        <f t="shared" si="3"/>
        <v>46300</v>
      </c>
      <c r="BG112">
        <f t="shared" si="4"/>
        <v>1.375</v>
      </c>
      <c r="BH112" t="str">
        <f t="shared" si="5"/>
        <v>NOT COMPLY</v>
      </c>
      <c r="BI112" t="str">
        <f>VLOOKUP(H112,Sheet2!$A$1:$B$270,2,FALSE)</f>
        <v>SUMBAWA</v>
      </c>
    </row>
    <row r="113" spans="1:61">
      <c r="A113">
        <v>112</v>
      </c>
      <c r="B113">
        <v>1002622507</v>
      </c>
      <c r="C113">
        <v>3</v>
      </c>
      <c r="D113" t="s">
        <v>45</v>
      </c>
      <c r="E113">
        <v>5</v>
      </c>
      <c r="F113" t="s">
        <v>210</v>
      </c>
      <c r="G113" t="s">
        <v>118</v>
      </c>
      <c r="H113" t="s">
        <v>452</v>
      </c>
      <c r="I113" t="s">
        <v>212</v>
      </c>
      <c r="J113" t="s">
        <v>213</v>
      </c>
      <c r="K113" t="s">
        <v>149</v>
      </c>
      <c r="M113" t="s">
        <v>76</v>
      </c>
      <c r="N113" t="s">
        <v>215</v>
      </c>
      <c r="O113" s="57">
        <v>46300.576863425929</v>
      </c>
      <c r="P113" s="57">
        <v>46300.715173611112</v>
      </c>
      <c r="Q113">
        <v>69399142</v>
      </c>
      <c r="S113">
        <v>172608206634</v>
      </c>
      <c r="T113" t="s">
        <v>2553</v>
      </c>
      <c r="U113" t="s">
        <v>2554</v>
      </c>
      <c r="V113" t="s">
        <v>2555</v>
      </c>
      <c r="Z113">
        <v>116.75177650000001</v>
      </c>
      <c r="AA113">
        <v>-8.9184563000000008</v>
      </c>
      <c r="AB113" t="s">
        <v>2556</v>
      </c>
      <c r="AC113" t="s">
        <v>229</v>
      </c>
      <c r="AL113" t="s">
        <v>217</v>
      </c>
      <c r="AM113" t="s">
        <v>2557</v>
      </c>
      <c r="AN113" t="s">
        <v>6</v>
      </c>
      <c r="AO113" s="57">
        <v>46152.601203703707</v>
      </c>
      <c r="AR113" t="s">
        <v>218</v>
      </c>
      <c r="AS113" t="s">
        <v>1518</v>
      </c>
      <c r="AT113" t="s">
        <v>342</v>
      </c>
      <c r="AU113">
        <v>20261005</v>
      </c>
      <c r="AV113" t="s">
        <v>221</v>
      </c>
      <c r="AW113" t="s">
        <v>1571</v>
      </c>
      <c r="AX113" t="s">
        <v>222</v>
      </c>
      <c r="BA113" s="57">
        <v>46300.291666666664</v>
      </c>
      <c r="BB113" t="s">
        <v>2557</v>
      </c>
      <c r="BC113">
        <v>2026</v>
      </c>
      <c r="BD113">
        <v>10</v>
      </c>
      <c r="BE113">
        <v>5</v>
      </c>
      <c r="BF113" s="6">
        <f t="shared" si="3"/>
        <v>46300</v>
      </c>
      <c r="BG113">
        <f t="shared" si="4"/>
        <v>-0.29166666666424135</v>
      </c>
      <c r="BH113" t="str">
        <f t="shared" si="5"/>
        <v>COMPLY</v>
      </c>
      <c r="BI113" t="str">
        <f>VLOOKUP(H113,Sheet2!$A$1:$B$270,2,FALSE)</f>
        <v>SUMBAWA</v>
      </c>
    </row>
    <row r="114" spans="1:61">
      <c r="A114">
        <v>113</v>
      </c>
      <c r="B114">
        <v>1002622594</v>
      </c>
      <c r="C114">
        <v>3</v>
      </c>
      <c r="D114" t="s">
        <v>45</v>
      </c>
      <c r="E114">
        <v>5</v>
      </c>
      <c r="F114" t="s">
        <v>210</v>
      </c>
      <c r="G114" t="s">
        <v>118</v>
      </c>
      <c r="H114" t="s">
        <v>276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46300.589548611111</v>
      </c>
      <c r="P114" s="57">
        <v>46300.792557870373</v>
      </c>
      <c r="Q114">
        <v>69401045</v>
      </c>
      <c r="S114">
        <v>172610203835</v>
      </c>
      <c r="T114" t="s">
        <v>2558</v>
      </c>
      <c r="U114" t="s">
        <v>2559</v>
      </c>
      <c r="V114" t="s">
        <v>2560</v>
      </c>
      <c r="Z114">
        <v>116.8507429</v>
      </c>
      <c r="AA114">
        <v>-8.7357896000000004</v>
      </c>
      <c r="AB114" t="s">
        <v>2561</v>
      </c>
      <c r="AC114" t="s">
        <v>229</v>
      </c>
      <c r="AL114" t="s">
        <v>217</v>
      </c>
      <c r="AM114" t="s">
        <v>2562</v>
      </c>
      <c r="AN114" t="s">
        <v>6</v>
      </c>
      <c r="AO114" s="57">
        <v>46152.601203703707</v>
      </c>
      <c r="AR114" t="s">
        <v>218</v>
      </c>
      <c r="AS114" t="s">
        <v>1518</v>
      </c>
      <c r="AT114" t="s">
        <v>342</v>
      </c>
      <c r="AU114">
        <v>20261005</v>
      </c>
      <c r="AV114" t="s">
        <v>221</v>
      </c>
      <c r="AW114" t="s">
        <v>540</v>
      </c>
      <c r="AX114" t="s">
        <v>222</v>
      </c>
      <c r="BA114" s="57">
        <v>46300.291666666664</v>
      </c>
      <c r="BB114" t="s">
        <v>2562</v>
      </c>
      <c r="BC114">
        <v>2026</v>
      </c>
      <c r="BD114">
        <v>10</v>
      </c>
      <c r="BE114">
        <v>5</v>
      </c>
      <c r="BF114" s="6">
        <f t="shared" si="3"/>
        <v>46300</v>
      </c>
      <c r="BG114">
        <f t="shared" si="4"/>
        <v>-0.29166666666424135</v>
      </c>
      <c r="BH114" t="str">
        <f t="shared" si="5"/>
        <v>COMPLY</v>
      </c>
      <c r="BI114" t="str">
        <f>VLOOKUP(H114,Sheet2!$A$1:$B$270,2,FALSE)</f>
        <v>SUMBAWA</v>
      </c>
    </row>
    <row r="115" spans="1:61">
      <c r="A115">
        <v>114</v>
      </c>
      <c r="B115">
        <v>1002625106</v>
      </c>
      <c r="C115">
        <v>3</v>
      </c>
      <c r="D115" t="s">
        <v>45</v>
      </c>
      <c r="E115">
        <v>5</v>
      </c>
      <c r="F115" t="s">
        <v>210</v>
      </c>
      <c r="G115" t="s">
        <v>118</v>
      </c>
      <c r="H115" t="s">
        <v>276</v>
      </c>
      <c r="I115" t="s">
        <v>212</v>
      </c>
      <c r="J115" t="s">
        <v>213</v>
      </c>
      <c r="K115" t="s">
        <v>149</v>
      </c>
      <c r="L115" t="s">
        <v>214</v>
      </c>
      <c r="M115" t="s">
        <v>76</v>
      </c>
      <c r="N115" t="s">
        <v>215</v>
      </c>
      <c r="O115" s="57">
        <v>46301.722673611112</v>
      </c>
      <c r="P115" s="57">
        <v>46302.552094907405</v>
      </c>
      <c r="Q115">
        <v>69405356</v>
      </c>
      <c r="S115">
        <v>172610203839</v>
      </c>
      <c r="T115" t="s">
        <v>3170</v>
      </c>
      <c r="U115" t="s">
        <v>3171</v>
      </c>
      <c r="V115" t="s">
        <v>3172</v>
      </c>
      <c r="Z115">
        <v>116.863120655256</v>
      </c>
      <c r="AA115">
        <v>-8.7576621950468692</v>
      </c>
      <c r="AB115" t="s">
        <v>3173</v>
      </c>
      <c r="AC115" t="s">
        <v>235</v>
      </c>
      <c r="AL115" t="s">
        <v>217</v>
      </c>
      <c r="AM115" t="s">
        <v>3174</v>
      </c>
      <c r="AN115" t="s">
        <v>6</v>
      </c>
      <c r="AO115" s="57">
        <v>46183.725902777776</v>
      </c>
      <c r="AP115" s="57">
        <v>46302.625</v>
      </c>
      <c r="AR115" t="s">
        <v>218</v>
      </c>
      <c r="AS115" t="s">
        <v>1518</v>
      </c>
      <c r="AT115" t="s">
        <v>220</v>
      </c>
      <c r="AU115">
        <v>20261007</v>
      </c>
      <c r="AV115" t="s">
        <v>221</v>
      </c>
      <c r="AW115" t="s">
        <v>1303</v>
      </c>
      <c r="AX115" t="s">
        <v>222</v>
      </c>
      <c r="BA115" s="57">
        <v>46302.625</v>
      </c>
      <c r="BB115" t="s">
        <v>3174</v>
      </c>
      <c r="BC115">
        <v>2026</v>
      </c>
      <c r="BD115">
        <v>10</v>
      </c>
      <c r="BE115">
        <v>7</v>
      </c>
      <c r="BF115" s="6">
        <f t="shared" si="3"/>
        <v>46302</v>
      </c>
      <c r="BG115">
        <f t="shared" si="4"/>
        <v>-0.625</v>
      </c>
      <c r="BH115" t="str">
        <f t="shared" si="5"/>
        <v>COMPLY</v>
      </c>
      <c r="BI115" t="str">
        <f>VLOOKUP(H115,Sheet2!$A$1:$B$270,2,FALSE)</f>
        <v>SUMBAWA</v>
      </c>
    </row>
    <row r="116" spans="1:61">
      <c r="A116">
        <v>115</v>
      </c>
      <c r="B116">
        <v>1002627181</v>
      </c>
      <c r="C116">
        <v>3</v>
      </c>
      <c r="D116" t="s">
        <v>45</v>
      </c>
      <c r="E116">
        <v>5</v>
      </c>
      <c r="F116" t="s">
        <v>210</v>
      </c>
      <c r="G116" t="s">
        <v>118</v>
      </c>
      <c r="H116" t="s">
        <v>276</v>
      </c>
      <c r="I116" t="s">
        <v>212</v>
      </c>
      <c r="J116" t="s">
        <v>213</v>
      </c>
      <c r="K116" t="s">
        <v>149</v>
      </c>
      <c r="M116" t="s">
        <v>76</v>
      </c>
      <c r="N116" t="s">
        <v>215</v>
      </c>
      <c r="O116" s="57">
        <v>46303.385081018518</v>
      </c>
      <c r="P116" s="57">
        <v>46303.869189814817</v>
      </c>
      <c r="Q116">
        <v>69405468</v>
      </c>
      <c r="S116">
        <v>172610203851</v>
      </c>
      <c r="T116" t="s">
        <v>3768</v>
      </c>
      <c r="U116" t="s">
        <v>3774</v>
      </c>
      <c r="V116" t="s">
        <v>3775</v>
      </c>
      <c r="Z116">
        <v>116.862162352071</v>
      </c>
      <c r="AA116">
        <v>-8.6282748840081993</v>
      </c>
      <c r="AB116" t="s">
        <v>3771</v>
      </c>
      <c r="AC116" t="s">
        <v>216</v>
      </c>
      <c r="AL116" t="s">
        <v>217</v>
      </c>
      <c r="AM116" t="s">
        <v>3776</v>
      </c>
      <c r="AN116" t="s">
        <v>6</v>
      </c>
      <c r="AO116" s="57">
        <v>46244.392905092594</v>
      </c>
      <c r="AR116" t="s">
        <v>218</v>
      </c>
      <c r="AS116" t="s">
        <v>1518</v>
      </c>
      <c r="AT116" t="s">
        <v>342</v>
      </c>
      <c r="AU116">
        <v>20261008</v>
      </c>
      <c r="AV116" t="s">
        <v>221</v>
      </c>
      <c r="AW116" t="s">
        <v>540</v>
      </c>
      <c r="AX116" t="s">
        <v>222</v>
      </c>
      <c r="BA116" s="57">
        <v>46303.291666666664</v>
      </c>
      <c r="BB116" t="s">
        <v>3776</v>
      </c>
      <c r="BC116">
        <v>2026</v>
      </c>
      <c r="BD116">
        <v>10</v>
      </c>
      <c r="BE116">
        <v>8</v>
      </c>
      <c r="BF116" s="6">
        <f t="shared" si="3"/>
        <v>46303</v>
      </c>
      <c r="BG116">
        <f t="shared" si="4"/>
        <v>-0.29166666666424135</v>
      </c>
      <c r="BH116" t="str">
        <f t="shared" si="5"/>
        <v>COMPLY</v>
      </c>
      <c r="BI116" t="str">
        <f>VLOOKUP(H116,Sheet2!$A$1:$B$270,2,FALSE)</f>
        <v>SUMBAWA</v>
      </c>
    </row>
    <row r="117" spans="1:61">
      <c r="A117">
        <v>116</v>
      </c>
      <c r="B117">
        <v>1002629858</v>
      </c>
      <c r="C117">
        <v>3</v>
      </c>
      <c r="D117" t="s">
        <v>45</v>
      </c>
      <c r="E117">
        <v>5</v>
      </c>
      <c r="F117" t="s">
        <v>210</v>
      </c>
      <c r="G117" t="s">
        <v>118</v>
      </c>
      <c r="H117" t="s">
        <v>276</v>
      </c>
      <c r="I117" t="s">
        <v>212</v>
      </c>
      <c r="J117" t="s">
        <v>213</v>
      </c>
      <c r="K117" t="s">
        <v>149</v>
      </c>
      <c r="L117" t="s">
        <v>214</v>
      </c>
      <c r="M117" t="s">
        <v>76</v>
      </c>
      <c r="N117" t="s">
        <v>215</v>
      </c>
      <c r="O117" s="57">
        <v>46304.596921296295</v>
      </c>
      <c r="P117" s="57">
        <v>46307.808321759258</v>
      </c>
      <c r="Q117">
        <v>69407401</v>
      </c>
      <c r="S117">
        <v>172610203855</v>
      </c>
      <c r="T117" t="s">
        <v>4907</v>
      </c>
      <c r="U117" t="s">
        <v>4908</v>
      </c>
      <c r="V117" t="s">
        <v>4909</v>
      </c>
      <c r="Z117">
        <v>116.878343901509</v>
      </c>
      <c r="AA117">
        <v>-8.7379114049476296</v>
      </c>
      <c r="AB117" t="s">
        <v>4910</v>
      </c>
      <c r="AC117" t="s">
        <v>235</v>
      </c>
      <c r="AL117" t="s">
        <v>217</v>
      </c>
      <c r="AM117" t="s">
        <v>4911</v>
      </c>
      <c r="AN117" t="s">
        <v>6</v>
      </c>
      <c r="AO117" s="57">
        <v>46275.600995370369</v>
      </c>
      <c r="AP117" s="57">
        <v>46305.458333333336</v>
      </c>
      <c r="AR117" t="s">
        <v>218</v>
      </c>
      <c r="AS117" t="s">
        <v>1518</v>
      </c>
      <c r="AT117" t="s">
        <v>230</v>
      </c>
      <c r="AU117">
        <v>20261012</v>
      </c>
      <c r="AV117" t="s">
        <v>221</v>
      </c>
      <c r="AW117" t="s">
        <v>876</v>
      </c>
      <c r="AX117" t="s">
        <v>222</v>
      </c>
      <c r="BA117" s="57">
        <v>46305.458333333336</v>
      </c>
      <c r="BB117" t="s">
        <v>4911</v>
      </c>
      <c r="BC117">
        <v>2026</v>
      </c>
      <c r="BD117">
        <v>10</v>
      </c>
      <c r="BE117">
        <v>12</v>
      </c>
      <c r="BF117" s="6">
        <f t="shared" si="3"/>
        <v>46307</v>
      </c>
      <c r="BG117">
        <f t="shared" si="4"/>
        <v>1.5416666666642413</v>
      </c>
      <c r="BH117" t="str">
        <f t="shared" si="5"/>
        <v>NOT COMPLY</v>
      </c>
      <c r="BI117" t="str">
        <f>VLOOKUP(H117,Sheet2!$A$1:$B$270,2,FALSE)</f>
        <v>SUMBAWA</v>
      </c>
    </row>
    <row r="118" spans="1:61">
      <c r="A118">
        <v>117</v>
      </c>
      <c r="B118">
        <v>1002631694</v>
      </c>
      <c r="C118">
        <v>3</v>
      </c>
      <c r="D118" t="s">
        <v>45</v>
      </c>
      <c r="E118">
        <v>5</v>
      </c>
      <c r="F118" t="s">
        <v>210</v>
      </c>
      <c r="G118" t="s">
        <v>118</v>
      </c>
      <c r="H118" t="s">
        <v>276</v>
      </c>
      <c r="I118" t="s">
        <v>212</v>
      </c>
      <c r="J118" t="s">
        <v>213</v>
      </c>
      <c r="K118" t="s">
        <v>149</v>
      </c>
      <c r="L118" t="s">
        <v>214</v>
      </c>
      <c r="M118" t="s">
        <v>76</v>
      </c>
      <c r="N118" t="s">
        <v>215</v>
      </c>
      <c r="O118" s="57">
        <v>46306.658101851855</v>
      </c>
      <c r="P118" s="57">
        <v>46307.80810185185</v>
      </c>
      <c r="Q118">
        <v>69408231</v>
      </c>
      <c r="S118">
        <v>172610203720</v>
      </c>
      <c r="T118" t="s">
        <v>4915</v>
      </c>
      <c r="U118" t="s">
        <v>4916</v>
      </c>
      <c r="V118" t="s">
        <v>4917</v>
      </c>
      <c r="Z118">
        <v>116.832586604504</v>
      </c>
      <c r="AA118">
        <v>-8.7540397662166498</v>
      </c>
      <c r="AB118" t="s">
        <v>4918</v>
      </c>
      <c r="AC118" t="s">
        <v>235</v>
      </c>
      <c r="AL118" t="s">
        <v>217</v>
      </c>
      <c r="AM118" t="s">
        <v>4919</v>
      </c>
      <c r="AN118" t="s">
        <v>6</v>
      </c>
      <c r="AO118" s="57">
        <v>46336.663576388892</v>
      </c>
      <c r="AP118" s="57">
        <v>46307.625</v>
      </c>
      <c r="AR118" t="s">
        <v>218</v>
      </c>
      <c r="AS118" t="s">
        <v>1518</v>
      </c>
      <c r="AT118" t="s">
        <v>230</v>
      </c>
      <c r="AU118">
        <v>20261012</v>
      </c>
      <c r="AV118" t="s">
        <v>221</v>
      </c>
      <c r="AW118" t="s">
        <v>923</v>
      </c>
      <c r="AX118" t="s">
        <v>222</v>
      </c>
      <c r="BA118" s="57">
        <v>46307.625</v>
      </c>
      <c r="BB118" t="s">
        <v>4919</v>
      </c>
      <c r="BC118">
        <v>2026</v>
      </c>
      <c r="BD118">
        <v>10</v>
      </c>
      <c r="BE118">
        <v>12</v>
      </c>
      <c r="BF118" s="6">
        <f t="shared" si="3"/>
        <v>46307</v>
      </c>
      <c r="BG118">
        <f t="shared" si="4"/>
        <v>-0.625</v>
      </c>
      <c r="BH118" t="str">
        <f t="shared" si="5"/>
        <v>COMPLY</v>
      </c>
      <c r="BI118" t="str">
        <f>VLOOKUP(H118,Sheet2!$A$1:$B$270,2,FALSE)</f>
        <v>SUMBAWA</v>
      </c>
    </row>
    <row r="119" spans="1:61">
      <c r="A119">
        <v>118</v>
      </c>
      <c r="B119">
        <v>1002631706</v>
      </c>
      <c r="C119">
        <v>3</v>
      </c>
      <c r="D119" t="s">
        <v>45</v>
      </c>
      <c r="E119">
        <v>5</v>
      </c>
      <c r="F119" t="s">
        <v>210</v>
      </c>
      <c r="G119" t="s">
        <v>118</v>
      </c>
      <c r="H119" t="s">
        <v>276</v>
      </c>
      <c r="I119" t="s">
        <v>212</v>
      </c>
      <c r="J119" t="s">
        <v>213</v>
      </c>
      <c r="K119" t="s">
        <v>149</v>
      </c>
      <c r="M119" t="s">
        <v>76</v>
      </c>
      <c r="N119" t="s">
        <v>215</v>
      </c>
      <c r="O119" s="57">
        <v>46306.667766203704</v>
      </c>
      <c r="P119" s="57">
        <v>46307.546053240738</v>
      </c>
      <c r="Q119">
        <v>69405858</v>
      </c>
      <c r="S119">
        <v>172610203862</v>
      </c>
      <c r="T119" t="s">
        <v>3768</v>
      </c>
      <c r="U119" t="s">
        <v>4912</v>
      </c>
      <c r="V119" t="s">
        <v>4913</v>
      </c>
      <c r="Z119">
        <v>116.80548191603</v>
      </c>
      <c r="AA119">
        <v>-8.7456328788086601</v>
      </c>
      <c r="AB119" t="s">
        <v>3786</v>
      </c>
      <c r="AC119" t="s">
        <v>283</v>
      </c>
      <c r="AL119" t="s">
        <v>217</v>
      </c>
      <c r="AM119" t="s">
        <v>4914</v>
      </c>
      <c r="AN119" t="s">
        <v>6</v>
      </c>
      <c r="AO119" s="57">
        <v>46336.67359953704</v>
      </c>
      <c r="AR119" t="s">
        <v>218</v>
      </c>
      <c r="AS119" t="s">
        <v>1518</v>
      </c>
      <c r="AT119" t="s">
        <v>342</v>
      </c>
      <c r="AU119">
        <v>20261012</v>
      </c>
      <c r="AV119" t="s">
        <v>221</v>
      </c>
      <c r="AW119" t="s">
        <v>540</v>
      </c>
      <c r="AX119" t="s">
        <v>222</v>
      </c>
      <c r="BA119" s="57">
        <v>46306.291666666664</v>
      </c>
      <c r="BB119" t="s">
        <v>4914</v>
      </c>
      <c r="BC119">
        <v>2026</v>
      </c>
      <c r="BD119">
        <v>10</v>
      </c>
      <c r="BE119">
        <v>12</v>
      </c>
      <c r="BF119" s="6">
        <f t="shared" si="3"/>
        <v>46307</v>
      </c>
      <c r="BG119">
        <f t="shared" si="4"/>
        <v>0.70833333333575865</v>
      </c>
      <c r="BH119" t="str">
        <f t="shared" si="5"/>
        <v>COMPLY</v>
      </c>
      <c r="BI119" t="str">
        <f>VLOOKUP(H119,Sheet2!$A$1:$B$270,2,FALSE)</f>
        <v>SUMBAWA</v>
      </c>
    </row>
    <row r="120" spans="1:61">
      <c r="A120">
        <v>119</v>
      </c>
      <c r="B120">
        <v>1002626149</v>
      </c>
      <c r="C120">
        <v>3</v>
      </c>
      <c r="D120" t="s">
        <v>45</v>
      </c>
      <c r="E120">
        <v>5</v>
      </c>
      <c r="F120" t="s">
        <v>210</v>
      </c>
      <c r="G120" t="s">
        <v>118</v>
      </c>
      <c r="H120" t="s">
        <v>276</v>
      </c>
      <c r="I120" t="s">
        <v>212</v>
      </c>
      <c r="J120" t="s">
        <v>213</v>
      </c>
      <c r="K120" t="s">
        <v>149</v>
      </c>
      <c r="L120" t="s">
        <v>214</v>
      </c>
      <c r="M120" t="s">
        <v>1401</v>
      </c>
      <c r="N120" t="s">
        <v>215</v>
      </c>
      <c r="O120" s="57">
        <v>46302.563657407409</v>
      </c>
      <c r="P120" s="57">
        <v>46306.667766203704</v>
      </c>
      <c r="Q120">
        <v>69405858</v>
      </c>
      <c r="S120">
        <v>172610203846</v>
      </c>
      <c r="T120" t="s">
        <v>3768</v>
      </c>
      <c r="U120" t="s">
        <v>3784</v>
      </c>
      <c r="V120" t="s">
        <v>3785</v>
      </c>
      <c r="Z120">
        <v>116.844043010522</v>
      </c>
      <c r="AA120">
        <v>-8.7439580667454493</v>
      </c>
      <c r="AB120" t="s">
        <v>3786</v>
      </c>
      <c r="AC120" t="s">
        <v>235</v>
      </c>
      <c r="AL120" t="s">
        <v>217</v>
      </c>
      <c r="AM120" t="s">
        <v>3787</v>
      </c>
      <c r="AN120" t="s">
        <v>6</v>
      </c>
      <c r="AO120" s="57">
        <v>46213.56962962963</v>
      </c>
      <c r="AP120" s="57">
        <v>46303.458333333336</v>
      </c>
      <c r="AR120" t="s">
        <v>14</v>
      </c>
      <c r="AS120" t="s">
        <v>1518</v>
      </c>
      <c r="AT120" t="s">
        <v>342</v>
      </c>
      <c r="AV120" t="s">
        <v>4906</v>
      </c>
      <c r="AW120" t="s">
        <v>821</v>
      </c>
      <c r="AX120" t="s">
        <v>222</v>
      </c>
      <c r="BA120" s="57">
        <v>46303.458333333336</v>
      </c>
      <c r="BB120" t="s">
        <v>3787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SUMBAWA</v>
      </c>
    </row>
    <row r="121" spans="1:61">
      <c r="A121">
        <v>120</v>
      </c>
      <c r="B121">
        <v>1002625288</v>
      </c>
      <c r="C121">
        <v>3</v>
      </c>
      <c r="D121" t="s">
        <v>45</v>
      </c>
      <c r="E121">
        <v>5</v>
      </c>
      <c r="F121" t="s">
        <v>210</v>
      </c>
      <c r="G121" t="s">
        <v>118</v>
      </c>
      <c r="H121" t="s">
        <v>276</v>
      </c>
      <c r="I121" t="s">
        <v>212</v>
      </c>
      <c r="J121" t="s">
        <v>213</v>
      </c>
      <c r="K121" t="s">
        <v>149</v>
      </c>
      <c r="L121" t="s">
        <v>214</v>
      </c>
      <c r="M121" t="s">
        <v>1401</v>
      </c>
      <c r="N121" t="s">
        <v>215</v>
      </c>
      <c r="O121" s="57">
        <v>46302.349699074075</v>
      </c>
      <c r="P121" s="57">
        <v>46303.385034722225</v>
      </c>
      <c r="Q121">
        <v>69405468</v>
      </c>
      <c r="S121">
        <v>172610203842</v>
      </c>
      <c r="T121" t="s">
        <v>3768</v>
      </c>
      <c r="U121" t="s">
        <v>3769</v>
      </c>
      <c r="V121" t="s">
        <v>3770</v>
      </c>
      <c r="Z121">
        <v>116.842750534415</v>
      </c>
      <c r="AA121">
        <v>-8.7436147819127594</v>
      </c>
      <c r="AB121" t="s">
        <v>3771</v>
      </c>
      <c r="AC121" t="s">
        <v>216</v>
      </c>
      <c r="AL121" t="s">
        <v>217</v>
      </c>
      <c r="AM121" t="s">
        <v>3772</v>
      </c>
      <c r="AN121" t="s">
        <v>6</v>
      </c>
      <c r="AO121" s="57">
        <v>46213.351041666669</v>
      </c>
      <c r="AP121" s="57">
        <v>46303.333333333336</v>
      </c>
      <c r="AR121" t="s">
        <v>14</v>
      </c>
      <c r="AS121" t="s">
        <v>1518</v>
      </c>
      <c r="AT121" t="s">
        <v>342</v>
      </c>
      <c r="AV121" t="s">
        <v>3773</v>
      </c>
      <c r="AW121" t="s">
        <v>3166</v>
      </c>
      <c r="AX121" t="s">
        <v>222</v>
      </c>
      <c r="BA121" s="57">
        <v>46303.333333333336</v>
      </c>
      <c r="BB121" t="s">
        <v>3772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SUMBAWA</v>
      </c>
    </row>
    <row r="122" spans="1:61">
      <c r="A122">
        <v>121</v>
      </c>
      <c r="B122">
        <v>1002627389</v>
      </c>
      <c r="C122">
        <v>3</v>
      </c>
      <c r="D122" t="s">
        <v>45</v>
      </c>
      <c r="E122">
        <v>5</v>
      </c>
      <c r="F122" t="s">
        <v>210</v>
      </c>
      <c r="G122" t="s">
        <v>118</v>
      </c>
      <c r="H122" t="s">
        <v>276</v>
      </c>
      <c r="I122" t="s">
        <v>212</v>
      </c>
      <c r="J122" t="s">
        <v>213</v>
      </c>
      <c r="K122" t="s">
        <v>149</v>
      </c>
      <c r="M122" t="s">
        <v>538</v>
      </c>
      <c r="N122" t="s">
        <v>215</v>
      </c>
      <c r="O122" s="57">
        <v>46303.428935185184</v>
      </c>
      <c r="P122" s="57">
        <v>46309.427152777775</v>
      </c>
      <c r="Q122">
        <v>69398557</v>
      </c>
      <c r="S122">
        <v>172610203853</v>
      </c>
      <c r="T122" t="s">
        <v>3777</v>
      </c>
      <c r="U122" t="s">
        <v>4486</v>
      </c>
      <c r="V122" t="s">
        <v>3778</v>
      </c>
      <c r="Z122">
        <v>116.86499999999999</v>
      </c>
      <c r="AA122">
        <v>-8.6239000000000008</v>
      </c>
      <c r="AB122" t="s">
        <v>3779</v>
      </c>
      <c r="AC122" t="s">
        <v>283</v>
      </c>
      <c r="AL122" t="s">
        <v>217</v>
      </c>
      <c r="AM122" t="s">
        <v>3780</v>
      </c>
      <c r="AN122" t="s">
        <v>6</v>
      </c>
      <c r="AO122" s="57">
        <v>46244.435104166667</v>
      </c>
      <c r="AP122" s="57">
        <v>46294</v>
      </c>
      <c r="AR122" t="s">
        <v>6</v>
      </c>
      <c r="AS122" t="s">
        <v>1518</v>
      </c>
      <c r="AT122" t="s">
        <v>342</v>
      </c>
      <c r="AV122" t="s">
        <v>6649</v>
      </c>
      <c r="AW122" t="s">
        <v>1592</v>
      </c>
      <c r="AX122" t="s">
        <v>222</v>
      </c>
      <c r="BA122" s="57">
        <v>46294.333333333336</v>
      </c>
      <c r="BB122" t="s">
        <v>3780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str">
        <f>VLOOKUP(H122,Sheet2!$A$1:$B$270,2,FALSE)</f>
        <v>SUMBAWA</v>
      </c>
    </row>
    <row r="123" spans="1:61">
      <c r="A123">
        <v>122</v>
      </c>
      <c r="B123">
        <v>1002627397</v>
      </c>
      <c r="C123">
        <v>3</v>
      </c>
      <c r="D123" t="s">
        <v>45</v>
      </c>
      <c r="E123">
        <v>5</v>
      </c>
      <c r="F123" t="s">
        <v>210</v>
      </c>
      <c r="G123" t="s">
        <v>118</v>
      </c>
      <c r="H123" t="s">
        <v>276</v>
      </c>
      <c r="I123" t="s">
        <v>212</v>
      </c>
      <c r="J123" t="s">
        <v>213</v>
      </c>
      <c r="K123" t="s">
        <v>149</v>
      </c>
      <c r="M123" t="s">
        <v>538</v>
      </c>
      <c r="N123" t="s">
        <v>215</v>
      </c>
      <c r="O123" s="57">
        <v>46303.43</v>
      </c>
      <c r="P123" s="57">
        <v>46309.427175925928</v>
      </c>
      <c r="Q123">
        <v>69398560</v>
      </c>
      <c r="S123">
        <v>172610203854</v>
      </c>
      <c r="T123" t="s">
        <v>3781</v>
      </c>
      <c r="U123" t="s">
        <v>4486</v>
      </c>
      <c r="V123" t="s">
        <v>3782</v>
      </c>
      <c r="Z123">
        <v>116.86509</v>
      </c>
      <c r="AA123">
        <v>-8.6242900000000002</v>
      </c>
      <c r="AB123" t="s">
        <v>3783</v>
      </c>
      <c r="AC123" t="s">
        <v>283</v>
      </c>
      <c r="AL123" t="s">
        <v>217</v>
      </c>
      <c r="AM123" t="s">
        <v>3780</v>
      </c>
      <c r="AN123" t="s">
        <v>6</v>
      </c>
      <c r="AO123" s="57">
        <v>46244.435104166667</v>
      </c>
      <c r="AP123" s="57">
        <v>46294</v>
      </c>
      <c r="AR123" t="s">
        <v>6</v>
      </c>
      <c r="AS123" t="s">
        <v>1518</v>
      </c>
      <c r="AT123" t="s">
        <v>342</v>
      </c>
      <c r="AV123" t="s">
        <v>6649</v>
      </c>
      <c r="AW123" t="s">
        <v>3019</v>
      </c>
      <c r="AX123" t="s">
        <v>222</v>
      </c>
      <c r="BA123" s="57">
        <v>46294.333333333336</v>
      </c>
      <c r="BB123" t="s">
        <v>3780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SUMBAWA</v>
      </c>
    </row>
    <row r="124" spans="1:61">
      <c r="A124">
        <v>123</v>
      </c>
      <c r="B124">
        <v>1002620982</v>
      </c>
      <c r="C124">
        <v>3</v>
      </c>
      <c r="D124" t="s">
        <v>38</v>
      </c>
      <c r="E124">
        <v>5</v>
      </c>
      <c r="F124" t="s">
        <v>247</v>
      </c>
      <c r="G124" t="s">
        <v>91</v>
      </c>
      <c r="H124" t="s">
        <v>509</v>
      </c>
      <c r="I124" t="s">
        <v>212</v>
      </c>
      <c r="J124" t="s">
        <v>213</v>
      </c>
      <c r="K124" t="s">
        <v>149</v>
      </c>
      <c r="L124" t="s">
        <v>214</v>
      </c>
      <c r="M124" t="s">
        <v>76</v>
      </c>
      <c r="N124" t="s">
        <v>215</v>
      </c>
      <c r="O124" s="57">
        <v>46298.553935185184</v>
      </c>
      <c r="P124" s="57">
        <v>46298.706574074073</v>
      </c>
      <c r="Q124">
        <v>69403613</v>
      </c>
      <c r="S124">
        <v>152725202847</v>
      </c>
      <c r="T124" t="s">
        <v>1524</v>
      </c>
      <c r="U124" t="s">
        <v>1525</v>
      </c>
      <c r="V124" t="s">
        <v>1526</v>
      </c>
      <c r="Z124">
        <v>112.89444</v>
      </c>
      <c r="AA124">
        <v>-8.222963</v>
      </c>
      <c r="AB124" t="s">
        <v>1527</v>
      </c>
      <c r="AC124" t="s">
        <v>235</v>
      </c>
      <c r="AL124" t="s">
        <v>217</v>
      </c>
      <c r="AM124" t="s">
        <v>1528</v>
      </c>
      <c r="AN124" t="s">
        <v>6</v>
      </c>
      <c r="AO124" s="57">
        <v>46091.559224537035</v>
      </c>
      <c r="AP124" s="57">
        <v>46299.625</v>
      </c>
      <c r="AR124" t="s">
        <v>218</v>
      </c>
      <c r="AS124" t="s">
        <v>219</v>
      </c>
      <c r="AT124" t="s">
        <v>342</v>
      </c>
      <c r="AU124">
        <v>20261003</v>
      </c>
      <c r="AV124" t="s">
        <v>221</v>
      </c>
      <c r="AW124" t="s">
        <v>1529</v>
      </c>
      <c r="AX124" t="s">
        <v>222</v>
      </c>
      <c r="BA124" s="57">
        <v>46299.625</v>
      </c>
      <c r="BB124" t="s">
        <v>1528</v>
      </c>
      <c r="BC124">
        <v>2026</v>
      </c>
      <c r="BD124">
        <v>10</v>
      </c>
      <c r="BE124">
        <v>3</v>
      </c>
      <c r="BF124" s="6">
        <f t="shared" si="3"/>
        <v>46298</v>
      </c>
      <c r="BG124">
        <f t="shared" si="4"/>
        <v>-1.625</v>
      </c>
      <c r="BH124" t="str">
        <f t="shared" si="5"/>
        <v>COMPLY</v>
      </c>
      <c r="BI124" t="str">
        <f>VLOOKUP(H124,Sheet2!$A$1:$B$270,2,FALSE)</f>
        <v>MALANG</v>
      </c>
    </row>
    <row r="125" spans="1:61">
      <c r="A125">
        <v>124</v>
      </c>
      <c r="B125">
        <v>1002627672</v>
      </c>
      <c r="C125">
        <v>3</v>
      </c>
      <c r="D125" t="s">
        <v>38</v>
      </c>
      <c r="E125">
        <v>5</v>
      </c>
      <c r="F125" t="s">
        <v>247</v>
      </c>
      <c r="G125" t="s">
        <v>91</v>
      </c>
      <c r="H125" t="s">
        <v>509</v>
      </c>
      <c r="I125" t="s">
        <v>212</v>
      </c>
      <c r="J125" t="s">
        <v>213</v>
      </c>
      <c r="K125" t="s">
        <v>149</v>
      </c>
      <c r="L125" t="s">
        <v>214</v>
      </c>
      <c r="M125" t="s">
        <v>76</v>
      </c>
      <c r="N125" t="s">
        <v>215</v>
      </c>
      <c r="O125" s="57">
        <v>46303.553252314814</v>
      </c>
      <c r="P125" s="57">
        <v>46304.545324074075</v>
      </c>
      <c r="Q125">
        <v>69406473</v>
      </c>
      <c r="S125">
        <v>152725202848</v>
      </c>
      <c r="T125" t="s">
        <v>4487</v>
      </c>
      <c r="U125" t="s">
        <v>4488</v>
      </c>
      <c r="V125" t="s">
        <v>4489</v>
      </c>
      <c r="Z125">
        <v>112.910916</v>
      </c>
      <c r="AA125">
        <v>-8.2302090000000003</v>
      </c>
      <c r="AB125" t="s">
        <v>4490</v>
      </c>
      <c r="AC125" t="s">
        <v>235</v>
      </c>
      <c r="AL125" t="s">
        <v>217</v>
      </c>
      <c r="AM125" t="s">
        <v>4491</v>
      </c>
      <c r="AN125" t="s">
        <v>6</v>
      </c>
      <c r="AO125" s="57">
        <v>46244.569814814815</v>
      </c>
      <c r="AP125" s="57">
        <v>46304.458333333336</v>
      </c>
      <c r="AR125" t="s">
        <v>218</v>
      </c>
      <c r="AS125" t="s">
        <v>219</v>
      </c>
      <c r="AT125" t="s">
        <v>220</v>
      </c>
      <c r="AU125">
        <v>20261009</v>
      </c>
      <c r="AV125" t="s">
        <v>221</v>
      </c>
      <c r="AW125" t="s">
        <v>2552</v>
      </c>
      <c r="AX125" t="s">
        <v>222</v>
      </c>
      <c r="BA125" s="57">
        <v>46304.458333333336</v>
      </c>
      <c r="BB125" t="s">
        <v>4491</v>
      </c>
      <c r="BC125">
        <v>2026</v>
      </c>
      <c r="BD125">
        <v>10</v>
      </c>
      <c r="BE125">
        <v>9</v>
      </c>
      <c r="BF125" s="6">
        <f t="shared" si="3"/>
        <v>46304</v>
      </c>
      <c r="BG125">
        <f t="shared" si="4"/>
        <v>-0.45833333333575865</v>
      </c>
      <c r="BH125" t="str">
        <f t="shared" si="5"/>
        <v>COMPLY</v>
      </c>
      <c r="BI125" t="str">
        <f>VLOOKUP(H125,Sheet2!$A$1:$B$270,2,FALSE)</f>
        <v>MALANG</v>
      </c>
    </row>
    <row r="126" spans="1:61">
      <c r="A126">
        <v>125</v>
      </c>
      <c r="B126">
        <v>1002622457</v>
      </c>
      <c r="C126">
        <v>3</v>
      </c>
      <c r="D126" t="s">
        <v>38</v>
      </c>
      <c r="E126">
        <v>5</v>
      </c>
      <c r="F126" t="s">
        <v>247</v>
      </c>
      <c r="G126" t="s">
        <v>91</v>
      </c>
      <c r="H126" t="s">
        <v>512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46300.567407407405</v>
      </c>
      <c r="P126" s="57">
        <v>46300.737083333333</v>
      </c>
      <c r="Q126">
        <v>69402682</v>
      </c>
      <c r="S126">
        <v>152712204736</v>
      </c>
      <c r="T126" t="s">
        <v>1530</v>
      </c>
      <c r="U126" t="s">
        <v>2564</v>
      </c>
      <c r="V126" t="s">
        <v>2565</v>
      </c>
      <c r="Z126">
        <v>112.77079580038</v>
      </c>
      <c r="AA126">
        <v>-8.2404786967026897</v>
      </c>
      <c r="AB126" t="s">
        <v>1533</v>
      </c>
      <c r="AC126" t="s">
        <v>229</v>
      </c>
      <c r="AL126" t="s">
        <v>217</v>
      </c>
      <c r="AM126" t="s">
        <v>2566</v>
      </c>
      <c r="AN126" t="s">
        <v>6</v>
      </c>
      <c r="AO126" s="57">
        <v>46152.569618055553</v>
      </c>
      <c r="AR126" t="s">
        <v>218</v>
      </c>
      <c r="AS126" t="s">
        <v>565</v>
      </c>
      <c r="AT126" t="s">
        <v>230</v>
      </c>
      <c r="AU126">
        <v>20261005</v>
      </c>
      <c r="AV126" t="s">
        <v>221</v>
      </c>
      <c r="AW126" t="s">
        <v>540</v>
      </c>
      <c r="AX126" t="s">
        <v>222</v>
      </c>
      <c r="BA126" s="57">
        <v>46300.291666666664</v>
      </c>
      <c r="BB126" t="s">
        <v>2566</v>
      </c>
      <c r="BC126">
        <v>2026</v>
      </c>
      <c r="BD126">
        <v>10</v>
      </c>
      <c r="BE126">
        <v>5</v>
      </c>
      <c r="BF126" s="6">
        <f t="shared" si="3"/>
        <v>46300</v>
      </c>
      <c r="BG126">
        <f t="shared" si="4"/>
        <v>-0.29166666666424135</v>
      </c>
      <c r="BH126" t="str">
        <f t="shared" si="5"/>
        <v>COMPLY</v>
      </c>
      <c r="BI126" t="str">
        <f>VLOOKUP(H126,Sheet2!$A$1:$B$270,2,FALSE)</f>
        <v>MALANG</v>
      </c>
    </row>
    <row r="127" spans="1:61">
      <c r="A127">
        <v>126</v>
      </c>
      <c r="B127">
        <v>1002618893</v>
      </c>
      <c r="C127">
        <v>3</v>
      </c>
      <c r="D127" t="s">
        <v>38</v>
      </c>
      <c r="E127">
        <v>5</v>
      </c>
      <c r="F127" t="s">
        <v>247</v>
      </c>
      <c r="G127" t="s">
        <v>91</v>
      </c>
      <c r="H127" t="s">
        <v>512</v>
      </c>
      <c r="I127" t="s">
        <v>212</v>
      </c>
      <c r="J127" t="s">
        <v>213</v>
      </c>
      <c r="K127" t="s">
        <v>149</v>
      </c>
      <c r="L127" t="s">
        <v>214</v>
      </c>
      <c r="M127" t="s">
        <v>1401</v>
      </c>
      <c r="N127" t="s">
        <v>215</v>
      </c>
      <c r="O127" s="57">
        <v>46297.336574074077</v>
      </c>
      <c r="P127" s="57">
        <v>46300.567395833335</v>
      </c>
      <c r="Q127">
        <v>69402682</v>
      </c>
      <c r="S127">
        <v>152712204186</v>
      </c>
      <c r="T127" t="s">
        <v>1530</v>
      </c>
      <c r="U127" t="s">
        <v>1531</v>
      </c>
      <c r="V127" t="s">
        <v>1532</v>
      </c>
      <c r="Z127">
        <v>112.78721</v>
      </c>
      <c r="AA127">
        <v>-8.2437489999999993</v>
      </c>
      <c r="AB127" t="s">
        <v>1533</v>
      </c>
      <c r="AC127" t="s">
        <v>235</v>
      </c>
      <c r="AL127" t="s">
        <v>217</v>
      </c>
      <c r="AM127" t="s">
        <v>1534</v>
      </c>
      <c r="AN127" t="s">
        <v>6</v>
      </c>
      <c r="AO127" s="57">
        <v>46063.351053240738</v>
      </c>
      <c r="AP127" s="57">
        <v>46298.333333333336</v>
      </c>
      <c r="AR127" t="s">
        <v>14</v>
      </c>
      <c r="AS127" t="s">
        <v>565</v>
      </c>
      <c r="AT127" t="s">
        <v>230</v>
      </c>
      <c r="AV127" t="s">
        <v>2563</v>
      </c>
      <c r="AW127" t="s">
        <v>882</v>
      </c>
      <c r="AX127" t="s">
        <v>222</v>
      </c>
      <c r="BA127" s="57">
        <v>46298.333333333336</v>
      </c>
      <c r="BB127" t="s">
        <v>1534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MALANG</v>
      </c>
    </row>
    <row r="128" spans="1:61">
      <c r="A128">
        <v>127</v>
      </c>
      <c r="B128">
        <v>1002621409</v>
      </c>
      <c r="C128">
        <v>3</v>
      </c>
      <c r="D128" t="s">
        <v>38</v>
      </c>
      <c r="E128">
        <v>5</v>
      </c>
      <c r="F128" t="s">
        <v>247</v>
      </c>
      <c r="G128" t="s">
        <v>91</v>
      </c>
      <c r="H128" t="s">
        <v>410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46299.584444444445</v>
      </c>
      <c r="P128" s="57">
        <v>46300.720891203702</v>
      </c>
      <c r="Q128">
        <v>69403909</v>
      </c>
      <c r="S128">
        <v>152715213491</v>
      </c>
      <c r="T128" t="s">
        <v>1535</v>
      </c>
      <c r="U128" t="s">
        <v>1536</v>
      </c>
      <c r="V128" t="s">
        <v>1537</v>
      </c>
      <c r="Z128">
        <v>112.618283712253</v>
      </c>
      <c r="AA128">
        <v>-8.19984535891885</v>
      </c>
      <c r="AB128" t="s">
        <v>1538</v>
      </c>
      <c r="AC128" t="s">
        <v>235</v>
      </c>
      <c r="AL128" t="s">
        <v>217</v>
      </c>
      <c r="AM128" t="s">
        <v>1539</v>
      </c>
      <c r="AN128" t="s">
        <v>6</v>
      </c>
      <c r="AO128" s="57">
        <v>46122.590717592589</v>
      </c>
      <c r="AP128" s="57">
        <v>46300.458333333336</v>
      </c>
      <c r="AR128" t="s">
        <v>218</v>
      </c>
      <c r="AS128" t="s">
        <v>565</v>
      </c>
      <c r="AT128" t="s">
        <v>230</v>
      </c>
      <c r="AU128">
        <v>20261005</v>
      </c>
      <c r="AV128" t="s">
        <v>221</v>
      </c>
      <c r="AW128" t="s">
        <v>877</v>
      </c>
      <c r="AX128" t="s">
        <v>222</v>
      </c>
      <c r="BA128" s="57">
        <v>46300.458333333336</v>
      </c>
      <c r="BB128" t="s">
        <v>1539</v>
      </c>
      <c r="BC128">
        <v>2026</v>
      </c>
      <c r="BD128">
        <v>10</v>
      </c>
      <c r="BE128">
        <v>5</v>
      </c>
      <c r="BF128" s="6">
        <f t="shared" si="3"/>
        <v>46300</v>
      </c>
      <c r="BG128">
        <f t="shared" si="4"/>
        <v>-0.45833333333575865</v>
      </c>
      <c r="BH128" t="str">
        <f t="shared" si="5"/>
        <v>COMPLY</v>
      </c>
      <c r="BI128" t="str">
        <f>VLOOKUP(H128,Sheet2!$A$1:$B$270,2,FALSE)</f>
        <v>MALANG</v>
      </c>
    </row>
    <row r="129" spans="1:61">
      <c r="A129">
        <v>128</v>
      </c>
      <c r="B129">
        <v>1002634165</v>
      </c>
      <c r="C129">
        <v>3</v>
      </c>
      <c r="D129" t="s">
        <v>38</v>
      </c>
      <c r="E129">
        <v>5</v>
      </c>
      <c r="F129" t="s">
        <v>247</v>
      </c>
      <c r="G129" t="s">
        <v>91</v>
      </c>
      <c r="H129" t="s">
        <v>429</v>
      </c>
      <c r="I129" t="s">
        <v>212</v>
      </c>
      <c r="J129" t="s">
        <v>213</v>
      </c>
      <c r="K129" t="s">
        <v>149</v>
      </c>
      <c r="L129" t="s">
        <v>214</v>
      </c>
      <c r="M129" t="s">
        <v>76</v>
      </c>
      <c r="N129" t="s">
        <v>215</v>
      </c>
      <c r="O129" s="57">
        <v>46308.392766203702</v>
      </c>
      <c r="P129" s="57">
        <v>46308.563263888886</v>
      </c>
      <c r="Q129">
        <v>69409108</v>
      </c>
      <c r="S129">
        <v>152728200589</v>
      </c>
      <c r="T129" t="s">
        <v>5817</v>
      </c>
      <c r="U129" t="s">
        <v>5818</v>
      </c>
      <c r="V129" t="s">
        <v>5819</v>
      </c>
      <c r="Z129">
        <v>112.70215140333799</v>
      </c>
      <c r="AA129">
        <v>-8.2635562184189499</v>
      </c>
      <c r="AB129" t="s">
        <v>5820</v>
      </c>
      <c r="AC129" t="s">
        <v>235</v>
      </c>
      <c r="AL129" t="s">
        <v>217</v>
      </c>
      <c r="AM129" t="s">
        <v>5821</v>
      </c>
      <c r="AN129" t="s">
        <v>6</v>
      </c>
      <c r="AO129" t="s">
        <v>5822</v>
      </c>
      <c r="AP129" s="57">
        <v>46309.333333333336</v>
      </c>
      <c r="AR129" t="s">
        <v>218</v>
      </c>
      <c r="AS129" t="s">
        <v>565</v>
      </c>
      <c r="AT129" t="s">
        <v>342</v>
      </c>
      <c r="AU129">
        <v>20261013</v>
      </c>
      <c r="AV129" t="s">
        <v>221</v>
      </c>
      <c r="AW129" t="s">
        <v>5823</v>
      </c>
      <c r="AX129" t="s">
        <v>222</v>
      </c>
      <c r="BA129" s="57">
        <v>46309.333333333336</v>
      </c>
      <c r="BB129" t="s">
        <v>5821</v>
      </c>
      <c r="BC129">
        <v>2026</v>
      </c>
      <c r="BD129">
        <v>10</v>
      </c>
      <c r="BE129">
        <v>13</v>
      </c>
      <c r="BF129" s="6">
        <f t="shared" si="3"/>
        <v>46308</v>
      </c>
      <c r="BG129">
        <f t="shared" si="4"/>
        <v>-1.3333333333357587</v>
      </c>
      <c r="BH129" t="str">
        <f t="shared" si="5"/>
        <v>COMPLY</v>
      </c>
      <c r="BI129" t="str">
        <f>VLOOKUP(H129,Sheet2!$A$1:$B$270,2,FALSE)</f>
        <v>MALANG</v>
      </c>
    </row>
    <row r="130" spans="1:61">
      <c r="A130">
        <v>129</v>
      </c>
      <c r="B130">
        <v>1002631808</v>
      </c>
      <c r="C130">
        <v>3</v>
      </c>
      <c r="D130" t="s">
        <v>38</v>
      </c>
      <c r="E130">
        <v>5</v>
      </c>
      <c r="F130" t="s">
        <v>247</v>
      </c>
      <c r="G130" t="s">
        <v>91</v>
      </c>
      <c r="H130" t="s">
        <v>334</v>
      </c>
      <c r="I130" t="s">
        <v>212</v>
      </c>
      <c r="J130" t="s">
        <v>213</v>
      </c>
      <c r="K130" t="s">
        <v>149</v>
      </c>
      <c r="L130" t="s">
        <v>214</v>
      </c>
      <c r="M130" t="s">
        <v>76</v>
      </c>
      <c r="N130" t="s">
        <v>215</v>
      </c>
      <c r="O130" s="57">
        <v>46306.809479166666</v>
      </c>
      <c r="P130" s="57">
        <v>46307.514108796298</v>
      </c>
      <c r="Q130">
        <v>69408270</v>
      </c>
      <c r="S130">
        <v>152716203966</v>
      </c>
      <c r="T130" t="s">
        <v>4920</v>
      </c>
      <c r="U130" t="s">
        <v>4921</v>
      </c>
      <c r="V130" t="s">
        <v>4922</v>
      </c>
      <c r="Z130">
        <v>112.46913410000001</v>
      </c>
      <c r="AA130">
        <v>-8.1598843999999993</v>
      </c>
      <c r="AB130" t="s">
        <v>4923</v>
      </c>
      <c r="AC130" t="s">
        <v>235</v>
      </c>
      <c r="AL130" t="s">
        <v>217</v>
      </c>
      <c r="AM130" t="s">
        <v>4924</v>
      </c>
      <c r="AN130" t="s">
        <v>6</v>
      </c>
      <c r="AO130" s="57">
        <v>46336.819699074076</v>
      </c>
      <c r="AP130" s="57">
        <v>46308.333333333336</v>
      </c>
      <c r="AR130" t="s">
        <v>218</v>
      </c>
      <c r="AS130" t="s">
        <v>91</v>
      </c>
      <c r="AT130" t="s">
        <v>230</v>
      </c>
      <c r="AU130">
        <v>20261012</v>
      </c>
      <c r="AV130" t="s">
        <v>221</v>
      </c>
      <c r="AW130" t="s">
        <v>876</v>
      </c>
      <c r="AX130" t="s">
        <v>222</v>
      </c>
      <c r="BA130" s="57">
        <v>46308.333333333336</v>
      </c>
      <c r="BB130" t="s">
        <v>4924</v>
      </c>
      <c r="BC130">
        <v>2026</v>
      </c>
      <c r="BD130">
        <v>10</v>
      </c>
      <c r="BE130">
        <v>12</v>
      </c>
      <c r="BF130" s="6">
        <f t="shared" ref="BF130:BF193" si="6">DATE(BC130,BD130,BE130)</f>
        <v>46307</v>
      </c>
      <c r="BG130">
        <f t="shared" ref="BG130:BG193" si="7">BF130-BA130</f>
        <v>-1.3333333333357587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MALANG</v>
      </c>
    </row>
    <row r="131" spans="1:61">
      <c r="A131">
        <v>130</v>
      </c>
      <c r="B131">
        <v>1002632776</v>
      </c>
      <c r="C131">
        <v>3</v>
      </c>
      <c r="D131" t="s">
        <v>38</v>
      </c>
      <c r="E131">
        <v>5</v>
      </c>
      <c r="F131" t="s">
        <v>247</v>
      </c>
      <c r="G131" t="s">
        <v>91</v>
      </c>
      <c r="H131" t="s">
        <v>334</v>
      </c>
      <c r="I131" t="s">
        <v>212</v>
      </c>
      <c r="J131" t="s">
        <v>213</v>
      </c>
      <c r="K131" t="s">
        <v>149</v>
      </c>
      <c r="L131" t="s">
        <v>214</v>
      </c>
      <c r="M131" t="s">
        <v>76</v>
      </c>
      <c r="N131" t="s">
        <v>215</v>
      </c>
      <c r="O131" s="57">
        <v>46307.517824074072</v>
      </c>
      <c r="P131" s="57">
        <v>46307.686701388891</v>
      </c>
      <c r="Q131">
        <v>69408609</v>
      </c>
      <c r="S131">
        <v>152716203967</v>
      </c>
      <c r="T131" t="s">
        <v>5824</v>
      </c>
      <c r="U131" t="s">
        <v>5825</v>
      </c>
      <c r="V131" t="s">
        <v>5826</v>
      </c>
      <c r="Z131">
        <v>112.505558730514</v>
      </c>
      <c r="AA131">
        <v>-8.1142372162382905</v>
      </c>
      <c r="AB131" t="s">
        <v>5827</v>
      </c>
      <c r="AC131" t="s">
        <v>235</v>
      </c>
      <c r="AL131" t="s">
        <v>217</v>
      </c>
      <c r="AM131" t="s">
        <v>5828</v>
      </c>
      <c r="AN131" t="s">
        <v>6</v>
      </c>
      <c r="AO131" s="57">
        <v>46366.538518518515</v>
      </c>
      <c r="AP131" s="57">
        <v>46308.458333333336</v>
      </c>
      <c r="AR131" t="s">
        <v>218</v>
      </c>
      <c r="AS131" t="s">
        <v>91</v>
      </c>
      <c r="AT131" t="s">
        <v>342</v>
      </c>
      <c r="AU131">
        <v>20261012</v>
      </c>
      <c r="AV131" t="s">
        <v>221</v>
      </c>
      <c r="AW131" t="s">
        <v>5829</v>
      </c>
      <c r="AX131" t="s">
        <v>222</v>
      </c>
      <c r="BA131" s="57">
        <v>46308.458333333336</v>
      </c>
      <c r="BB131" t="s">
        <v>5828</v>
      </c>
      <c r="BC131">
        <v>2026</v>
      </c>
      <c r="BD131">
        <v>10</v>
      </c>
      <c r="BE131">
        <v>12</v>
      </c>
      <c r="BF131" s="6">
        <f t="shared" si="6"/>
        <v>46307</v>
      </c>
      <c r="BG131">
        <f t="shared" si="7"/>
        <v>-1.4583333333357587</v>
      </c>
      <c r="BH131" t="str">
        <f t="shared" si="8"/>
        <v>COMPLY</v>
      </c>
      <c r="BI131" t="str">
        <f>VLOOKUP(H131,Sheet2!$A$1:$B$270,2,FALSE)</f>
        <v>MALANG</v>
      </c>
    </row>
    <row r="132" spans="1:61">
      <c r="A132">
        <v>131</v>
      </c>
      <c r="B132">
        <v>1002619454</v>
      </c>
      <c r="C132">
        <v>3</v>
      </c>
      <c r="D132" t="s">
        <v>38</v>
      </c>
      <c r="E132">
        <v>5</v>
      </c>
      <c r="F132" t="s">
        <v>247</v>
      </c>
      <c r="G132" t="s">
        <v>91</v>
      </c>
      <c r="H132" t="s">
        <v>421</v>
      </c>
      <c r="I132" t="s">
        <v>212</v>
      </c>
      <c r="J132" t="s">
        <v>213</v>
      </c>
      <c r="K132" t="s">
        <v>149</v>
      </c>
      <c r="M132" t="s">
        <v>76</v>
      </c>
      <c r="N132" t="s">
        <v>215</v>
      </c>
      <c r="O132" s="57">
        <v>46297.459953703707</v>
      </c>
      <c r="P132" s="57">
        <v>46300.691400462965</v>
      </c>
      <c r="Q132">
        <v>69402913</v>
      </c>
      <c r="S132">
        <v>152713217331</v>
      </c>
      <c r="T132" t="s">
        <v>1540</v>
      </c>
      <c r="U132" t="s">
        <v>1541</v>
      </c>
      <c r="V132" t="s">
        <v>1542</v>
      </c>
      <c r="Z132">
        <v>112.68666690000001</v>
      </c>
      <c r="AA132">
        <v>-8.1776052999999997</v>
      </c>
      <c r="AB132" t="s">
        <v>1543</v>
      </c>
      <c r="AC132" t="s">
        <v>229</v>
      </c>
      <c r="AL132" t="s">
        <v>217</v>
      </c>
      <c r="AM132" t="s">
        <v>1544</v>
      </c>
      <c r="AN132" t="s">
        <v>6</v>
      </c>
      <c r="AO132" s="57">
        <v>46063.466053240743</v>
      </c>
      <c r="AP132" s="57">
        <v>46300.333333333336</v>
      </c>
      <c r="AR132" t="s">
        <v>218</v>
      </c>
      <c r="AS132" t="s">
        <v>565</v>
      </c>
      <c r="AT132" t="s">
        <v>230</v>
      </c>
      <c r="AU132">
        <v>20261005</v>
      </c>
      <c r="AV132" t="s">
        <v>221</v>
      </c>
      <c r="AW132" t="s">
        <v>540</v>
      </c>
      <c r="AX132" t="s">
        <v>222</v>
      </c>
      <c r="BA132" s="57">
        <v>46300.333333333336</v>
      </c>
      <c r="BB132" t="s">
        <v>1544</v>
      </c>
      <c r="BC132">
        <v>2026</v>
      </c>
      <c r="BD132">
        <v>10</v>
      </c>
      <c r="BE132">
        <v>5</v>
      </c>
      <c r="BF132" s="6">
        <f t="shared" si="6"/>
        <v>46300</v>
      </c>
      <c r="BG132">
        <f t="shared" si="7"/>
        <v>-0.33333333333575865</v>
      </c>
      <c r="BH132" t="str">
        <f t="shared" si="8"/>
        <v>COMPLY</v>
      </c>
      <c r="BI132" t="str">
        <f>VLOOKUP(H132,Sheet2!$A$1:$B$270,2,FALSE)</f>
        <v>MALANG</v>
      </c>
    </row>
    <row r="133" spans="1:61">
      <c r="A133">
        <v>132</v>
      </c>
      <c r="B133">
        <v>1002633053</v>
      </c>
      <c r="C133">
        <v>3</v>
      </c>
      <c r="D133" t="s">
        <v>38</v>
      </c>
      <c r="E133">
        <v>5</v>
      </c>
      <c r="F133" t="s">
        <v>247</v>
      </c>
      <c r="G133" t="s">
        <v>91</v>
      </c>
      <c r="H133" t="s">
        <v>421</v>
      </c>
      <c r="I133" t="s">
        <v>212</v>
      </c>
      <c r="J133" t="s">
        <v>213</v>
      </c>
      <c r="K133" t="s">
        <v>149</v>
      </c>
      <c r="L133" t="s">
        <v>214</v>
      </c>
      <c r="M133" t="s">
        <v>76</v>
      </c>
      <c r="N133" t="s">
        <v>215</v>
      </c>
      <c r="O133" s="57">
        <v>46307.582418981481</v>
      </c>
      <c r="P133" s="57">
        <v>46308.260937500003</v>
      </c>
      <c r="Q133">
        <v>69408675</v>
      </c>
      <c r="S133">
        <v>152713217162</v>
      </c>
      <c r="T133" t="s">
        <v>5830</v>
      </c>
      <c r="U133" t="s">
        <v>5831</v>
      </c>
      <c r="V133" t="s">
        <v>5832</v>
      </c>
      <c r="Z133">
        <v>112.6828005</v>
      </c>
      <c r="AA133">
        <v>-8.0969306000000003</v>
      </c>
      <c r="AB133" t="s">
        <v>5833</v>
      </c>
      <c r="AC133" t="s">
        <v>235</v>
      </c>
      <c r="AL133" t="s">
        <v>217</v>
      </c>
      <c r="AM133" t="s">
        <v>5834</v>
      </c>
      <c r="AN133" t="s">
        <v>6</v>
      </c>
      <c r="AO133" s="57">
        <v>46366.584814814814</v>
      </c>
      <c r="AP133" s="57">
        <v>46308.458333333336</v>
      </c>
      <c r="AR133" t="s">
        <v>218</v>
      </c>
      <c r="AS133" t="s">
        <v>565</v>
      </c>
      <c r="AT133" t="s">
        <v>230</v>
      </c>
      <c r="AU133">
        <v>20261013</v>
      </c>
      <c r="AV133" t="s">
        <v>221</v>
      </c>
      <c r="AW133" t="s">
        <v>875</v>
      </c>
      <c r="AX133" t="s">
        <v>222</v>
      </c>
      <c r="BA133" s="57">
        <v>46308.458333333336</v>
      </c>
      <c r="BB133" t="s">
        <v>5834</v>
      </c>
      <c r="BC133">
        <v>2026</v>
      </c>
      <c r="BD133">
        <v>10</v>
      </c>
      <c r="BE133">
        <v>13</v>
      </c>
      <c r="BF133" s="6">
        <f t="shared" si="6"/>
        <v>46308</v>
      </c>
      <c r="BG133">
        <f t="shared" si="7"/>
        <v>-0.45833333333575865</v>
      </c>
      <c r="BH133" t="str">
        <f t="shared" si="8"/>
        <v>COMPLY</v>
      </c>
      <c r="BI133" t="str">
        <f>VLOOKUP(H133,Sheet2!$A$1:$B$270,2,FALSE)</f>
        <v>MALANG</v>
      </c>
    </row>
    <row r="134" spans="1:61">
      <c r="A134">
        <v>133</v>
      </c>
      <c r="B134">
        <v>1002621501</v>
      </c>
      <c r="C134">
        <v>3</v>
      </c>
      <c r="D134" t="s">
        <v>38</v>
      </c>
      <c r="E134">
        <v>5</v>
      </c>
      <c r="F134" t="s">
        <v>247</v>
      </c>
      <c r="G134" t="s">
        <v>91</v>
      </c>
      <c r="H134" t="s">
        <v>322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46299.743634259263</v>
      </c>
      <c r="P134" s="57">
        <v>46301.546261574076</v>
      </c>
      <c r="Q134">
        <v>69403990</v>
      </c>
      <c r="R134" t="s">
        <v>3793</v>
      </c>
      <c r="S134">
        <v>-152704231743</v>
      </c>
      <c r="T134" t="s">
        <v>1545</v>
      </c>
      <c r="U134" t="s">
        <v>1546</v>
      </c>
      <c r="V134" t="s">
        <v>1547</v>
      </c>
      <c r="Z134">
        <v>112.6195108518</v>
      </c>
      <c r="AA134">
        <v>-8.0037150013869898</v>
      </c>
      <c r="AB134" t="s">
        <v>1548</v>
      </c>
      <c r="AC134" t="s">
        <v>216</v>
      </c>
      <c r="AL134" t="s">
        <v>217</v>
      </c>
      <c r="AM134" t="s">
        <v>1549</v>
      </c>
      <c r="AN134" t="s">
        <v>6</v>
      </c>
      <c r="AO134" s="57">
        <v>46122.746898148151</v>
      </c>
      <c r="AP134" s="57">
        <v>46302.333333333336</v>
      </c>
      <c r="AR134" t="s">
        <v>218</v>
      </c>
      <c r="AS134" t="s">
        <v>549</v>
      </c>
      <c r="AT134" t="s">
        <v>230</v>
      </c>
      <c r="AU134">
        <v>20261006</v>
      </c>
      <c r="AV134" t="s">
        <v>221</v>
      </c>
      <c r="AW134" t="s">
        <v>880</v>
      </c>
      <c r="AX134" t="s">
        <v>222</v>
      </c>
      <c r="BA134" s="57">
        <v>46302.333333333336</v>
      </c>
      <c r="BB134" t="s">
        <v>1549</v>
      </c>
      <c r="BC134">
        <v>2026</v>
      </c>
      <c r="BD134">
        <v>10</v>
      </c>
      <c r="BE134">
        <v>6</v>
      </c>
      <c r="BF134" s="6">
        <f t="shared" si="6"/>
        <v>46301</v>
      </c>
      <c r="BG134">
        <f t="shared" si="7"/>
        <v>-1.3333333333357587</v>
      </c>
      <c r="BH134" t="str">
        <f t="shared" si="8"/>
        <v>COMPLY</v>
      </c>
      <c r="BI134" t="str">
        <f>VLOOKUP(H134,Sheet2!$A$1:$B$270,2,FALSE)</f>
        <v>MALANG</v>
      </c>
    </row>
    <row r="135" spans="1:61">
      <c r="A135">
        <v>134</v>
      </c>
      <c r="B135">
        <v>1002622286</v>
      </c>
      <c r="C135">
        <v>3</v>
      </c>
      <c r="D135" t="s">
        <v>38</v>
      </c>
      <c r="E135">
        <v>5</v>
      </c>
      <c r="F135" t="s">
        <v>247</v>
      </c>
      <c r="G135" t="s">
        <v>91</v>
      </c>
      <c r="H135" t="s">
        <v>322</v>
      </c>
      <c r="I135" t="s">
        <v>212</v>
      </c>
      <c r="J135" t="s">
        <v>213</v>
      </c>
      <c r="K135" t="s">
        <v>149</v>
      </c>
      <c r="M135" t="s">
        <v>76</v>
      </c>
      <c r="N135" t="s">
        <v>215</v>
      </c>
      <c r="O135" s="57">
        <v>46300.513495370367</v>
      </c>
      <c r="P135" s="57">
        <v>46300.598634259259</v>
      </c>
      <c r="Q135">
        <v>69403224</v>
      </c>
      <c r="S135">
        <v>152704231751</v>
      </c>
      <c r="T135" t="s">
        <v>1550</v>
      </c>
      <c r="U135" t="s">
        <v>2567</v>
      </c>
      <c r="V135" t="s">
        <v>2568</v>
      </c>
      <c r="Z135">
        <v>112.59572129999999</v>
      </c>
      <c r="AA135">
        <v>-8.0790009000000005</v>
      </c>
      <c r="AB135" t="s">
        <v>1553</v>
      </c>
      <c r="AC135" t="s">
        <v>229</v>
      </c>
      <c r="AL135" t="s">
        <v>217</v>
      </c>
      <c r="AM135" t="s">
        <v>2569</v>
      </c>
      <c r="AN135" t="s">
        <v>6</v>
      </c>
      <c r="AO135" s="57">
        <v>46152.517627314817</v>
      </c>
      <c r="AR135" t="s">
        <v>218</v>
      </c>
      <c r="AS135" t="s">
        <v>549</v>
      </c>
      <c r="AT135" t="s">
        <v>230</v>
      </c>
      <c r="AU135">
        <v>20261005</v>
      </c>
      <c r="AV135" t="s">
        <v>221</v>
      </c>
      <c r="AW135" t="s">
        <v>577</v>
      </c>
      <c r="AX135" t="s">
        <v>222</v>
      </c>
      <c r="BA135" s="57">
        <v>46300.291666666664</v>
      </c>
      <c r="BB135" t="s">
        <v>2569</v>
      </c>
      <c r="BC135">
        <v>2026</v>
      </c>
      <c r="BD135">
        <v>10</v>
      </c>
      <c r="BE135">
        <v>5</v>
      </c>
      <c r="BF135" s="6">
        <f t="shared" si="6"/>
        <v>46300</v>
      </c>
      <c r="BG135">
        <f t="shared" si="7"/>
        <v>-0.29166666666424135</v>
      </c>
      <c r="BH135" t="str">
        <f t="shared" si="8"/>
        <v>COMPLY</v>
      </c>
      <c r="BI135" t="str">
        <f>VLOOKUP(H135,Sheet2!$A$1:$B$270,2,FALSE)</f>
        <v>MALANG</v>
      </c>
    </row>
    <row r="136" spans="1:61">
      <c r="A136">
        <v>135</v>
      </c>
      <c r="B136">
        <v>1002624202</v>
      </c>
      <c r="C136">
        <v>3</v>
      </c>
      <c r="D136" t="s">
        <v>38</v>
      </c>
      <c r="E136">
        <v>5</v>
      </c>
      <c r="F136" t="s">
        <v>247</v>
      </c>
      <c r="G136" t="s">
        <v>91</v>
      </c>
      <c r="H136" t="s">
        <v>322</v>
      </c>
      <c r="I136" t="s">
        <v>212</v>
      </c>
      <c r="J136" t="s">
        <v>213</v>
      </c>
      <c r="K136" t="s">
        <v>149</v>
      </c>
      <c r="L136" t="s">
        <v>214</v>
      </c>
      <c r="M136" t="s">
        <v>76</v>
      </c>
      <c r="N136" t="s">
        <v>215</v>
      </c>
      <c r="O136" s="57">
        <v>46301.534432870372</v>
      </c>
      <c r="P136" s="57">
        <v>46301.802777777775</v>
      </c>
      <c r="Q136">
        <v>69405012</v>
      </c>
      <c r="S136">
        <v>152704231754</v>
      </c>
      <c r="T136" t="s">
        <v>3175</v>
      </c>
      <c r="U136" t="s">
        <v>3176</v>
      </c>
      <c r="V136" t="s">
        <v>3177</v>
      </c>
      <c r="Z136">
        <v>112.6162831</v>
      </c>
      <c r="AA136">
        <v>-8.0158863</v>
      </c>
      <c r="AB136" t="s">
        <v>3178</v>
      </c>
      <c r="AC136" t="s">
        <v>235</v>
      </c>
      <c r="AL136" t="s">
        <v>217</v>
      </c>
      <c r="AM136" t="s">
        <v>3179</v>
      </c>
      <c r="AN136" t="s">
        <v>6</v>
      </c>
      <c r="AO136" s="57">
        <v>46183.559259259258</v>
      </c>
      <c r="AP136" s="57">
        <v>46304.333333333336</v>
      </c>
      <c r="AQ136" t="s">
        <v>1496</v>
      </c>
      <c r="AR136" t="s">
        <v>218</v>
      </c>
      <c r="AS136" t="s">
        <v>549</v>
      </c>
      <c r="AT136" t="s">
        <v>230</v>
      </c>
      <c r="AU136">
        <v>20261006</v>
      </c>
      <c r="AV136" t="s">
        <v>221</v>
      </c>
      <c r="AW136" t="s">
        <v>875</v>
      </c>
      <c r="AX136" t="s">
        <v>222</v>
      </c>
      <c r="BA136" s="57">
        <v>46304.333333333336</v>
      </c>
      <c r="BB136" t="s">
        <v>3179</v>
      </c>
      <c r="BC136">
        <v>2026</v>
      </c>
      <c r="BD136">
        <v>10</v>
      </c>
      <c r="BE136">
        <v>6</v>
      </c>
      <c r="BF136" s="6">
        <f t="shared" si="6"/>
        <v>46301</v>
      </c>
      <c r="BG136">
        <f t="shared" si="7"/>
        <v>-3.3333333333357587</v>
      </c>
      <c r="BH136" t="str">
        <f t="shared" si="8"/>
        <v>COMPLY</v>
      </c>
      <c r="BI136" t="str">
        <f>VLOOKUP(H136,Sheet2!$A$1:$B$270,2,FALSE)</f>
        <v>MALANG</v>
      </c>
    </row>
    <row r="137" spans="1:61">
      <c r="A137">
        <v>136</v>
      </c>
      <c r="B137">
        <v>1002625759</v>
      </c>
      <c r="C137">
        <v>3</v>
      </c>
      <c r="D137" t="s">
        <v>38</v>
      </c>
      <c r="E137">
        <v>5</v>
      </c>
      <c r="F137" t="s">
        <v>247</v>
      </c>
      <c r="G137" t="s">
        <v>91</v>
      </c>
      <c r="H137" t="s">
        <v>322</v>
      </c>
      <c r="I137" t="s">
        <v>212</v>
      </c>
      <c r="J137" t="s">
        <v>213</v>
      </c>
      <c r="K137" t="s">
        <v>149</v>
      </c>
      <c r="L137" t="s">
        <v>214</v>
      </c>
      <c r="M137" t="s">
        <v>76</v>
      </c>
      <c r="N137" t="s">
        <v>215</v>
      </c>
      <c r="O137" s="57">
        <v>46302.463587962964</v>
      </c>
      <c r="P137" s="57">
        <v>46302.697280092594</v>
      </c>
      <c r="Q137">
        <v>69405666</v>
      </c>
      <c r="S137">
        <v>152704231572</v>
      </c>
      <c r="T137" t="s">
        <v>3788</v>
      </c>
      <c r="U137" t="s">
        <v>3789</v>
      </c>
      <c r="V137" t="s">
        <v>3790</v>
      </c>
      <c r="Z137">
        <v>112.617452256381</v>
      </c>
      <c r="AA137">
        <v>-8.0124278523145094</v>
      </c>
      <c r="AB137" t="s">
        <v>3791</v>
      </c>
      <c r="AC137" t="s">
        <v>216</v>
      </c>
      <c r="AL137" t="s">
        <v>217</v>
      </c>
      <c r="AM137" t="s">
        <v>3792</v>
      </c>
      <c r="AN137" t="s">
        <v>6</v>
      </c>
      <c r="AO137" s="57">
        <v>46213.475960648146</v>
      </c>
      <c r="AP137" s="57">
        <v>46305.333333333336</v>
      </c>
      <c r="AR137" t="s">
        <v>218</v>
      </c>
      <c r="AS137" t="s">
        <v>549</v>
      </c>
      <c r="AT137" t="s">
        <v>342</v>
      </c>
      <c r="AU137">
        <v>20261007</v>
      </c>
      <c r="AV137" t="s">
        <v>221</v>
      </c>
      <c r="AW137" t="s">
        <v>1902</v>
      </c>
      <c r="AX137" t="s">
        <v>222</v>
      </c>
      <c r="BA137" s="57">
        <v>46305.333333333336</v>
      </c>
      <c r="BB137" t="s">
        <v>3792</v>
      </c>
      <c r="BC137">
        <v>2026</v>
      </c>
      <c r="BD137">
        <v>10</v>
      </c>
      <c r="BE137">
        <v>7</v>
      </c>
      <c r="BF137" s="6">
        <f t="shared" si="6"/>
        <v>46302</v>
      </c>
      <c r="BG137">
        <f t="shared" si="7"/>
        <v>-3.3333333333357587</v>
      </c>
      <c r="BH137" t="str">
        <f t="shared" si="8"/>
        <v>COMPLY</v>
      </c>
      <c r="BI137" t="str">
        <f>VLOOKUP(H137,Sheet2!$A$1:$B$270,2,FALSE)</f>
        <v>MALANG</v>
      </c>
    </row>
    <row r="138" spans="1:61">
      <c r="A138">
        <v>137</v>
      </c>
      <c r="B138">
        <v>1002629159</v>
      </c>
      <c r="C138">
        <v>3</v>
      </c>
      <c r="D138" t="s">
        <v>38</v>
      </c>
      <c r="E138">
        <v>5</v>
      </c>
      <c r="F138" t="s">
        <v>247</v>
      </c>
      <c r="G138" t="s">
        <v>91</v>
      </c>
      <c r="H138" t="s">
        <v>322</v>
      </c>
      <c r="I138" t="s">
        <v>212</v>
      </c>
      <c r="J138" t="s">
        <v>213</v>
      </c>
      <c r="K138" t="s">
        <v>149</v>
      </c>
      <c r="L138" t="s">
        <v>214</v>
      </c>
      <c r="M138" t="s">
        <v>1401</v>
      </c>
      <c r="N138" t="s">
        <v>215</v>
      </c>
      <c r="O138" s="57">
        <v>46304.430266203701</v>
      </c>
      <c r="P138" s="57">
        <v>46304.695428240739</v>
      </c>
      <c r="Q138">
        <v>69407131</v>
      </c>
      <c r="S138">
        <v>152704231766</v>
      </c>
      <c r="T138" t="s">
        <v>4925</v>
      </c>
      <c r="U138" t="s">
        <v>4926</v>
      </c>
      <c r="V138" t="s">
        <v>4927</v>
      </c>
      <c r="Z138">
        <v>112.6232813</v>
      </c>
      <c r="AA138">
        <v>-8.0074752999999994</v>
      </c>
      <c r="AB138" t="s">
        <v>4928</v>
      </c>
      <c r="AC138" t="s">
        <v>235</v>
      </c>
      <c r="AL138" t="s">
        <v>217</v>
      </c>
      <c r="AM138" t="s">
        <v>4929</v>
      </c>
      <c r="AN138" t="s">
        <v>6</v>
      </c>
      <c r="AO138" s="57">
        <v>46275.434861111113</v>
      </c>
      <c r="AP138" s="57">
        <v>46307.333333333336</v>
      </c>
      <c r="AR138" t="s">
        <v>14</v>
      </c>
      <c r="AS138" t="s">
        <v>549</v>
      </c>
      <c r="AT138" t="s">
        <v>230</v>
      </c>
      <c r="AV138" t="s">
        <v>4930</v>
      </c>
      <c r="AW138" t="s">
        <v>877</v>
      </c>
      <c r="AX138" t="s">
        <v>222</v>
      </c>
      <c r="BA138" s="57">
        <v>46307.333333333336</v>
      </c>
      <c r="BB138" t="s">
        <v>4929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MALANG</v>
      </c>
    </row>
    <row r="139" spans="1:61">
      <c r="A139">
        <v>138</v>
      </c>
      <c r="B139">
        <v>1002625126</v>
      </c>
      <c r="C139">
        <v>3</v>
      </c>
      <c r="D139" t="s">
        <v>38</v>
      </c>
      <c r="E139">
        <v>5</v>
      </c>
      <c r="F139" t="s">
        <v>247</v>
      </c>
      <c r="G139" t="s">
        <v>91</v>
      </c>
      <c r="H139" t="s">
        <v>396</v>
      </c>
      <c r="I139" t="s">
        <v>212</v>
      </c>
      <c r="J139" t="s">
        <v>213</v>
      </c>
      <c r="K139" t="s">
        <v>149</v>
      </c>
      <c r="L139" t="s">
        <v>214</v>
      </c>
      <c r="M139" t="s">
        <v>76</v>
      </c>
      <c r="N139" t="s">
        <v>215</v>
      </c>
      <c r="O139" s="57">
        <v>46301.736504629633</v>
      </c>
      <c r="P139" s="57">
        <v>46302.635115740741</v>
      </c>
      <c r="Q139">
        <v>69405363</v>
      </c>
      <c r="R139" t="s">
        <v>3793</v>
      </c>
      <c r="S139">
        <v>-152718219210</v>
      </c>
      <c r="T139" t="s">
        <v>3180</v>
      </c>
      <c r="U139" t="s">
        <v>3181</v>
      </c>
      <c r="V139" t="s">
        <v>3182</v>
      </c>
      <c r="Z139">
        <v>112.594557255506</v>
      </c>
      <c r="AA139">
        <v>-8.1177102903544398</v>
      </c>
      <c r="AB139" t="s">
        <v>3183</v>
      </c>
      <c r="AC139" t="s">
        <v>216</v>
      </c>
      <c r="AL139" t="s">
        <v>217</v>
      </c>
      <c r="AM139" t="s">
        <v>3184</v>
      </c>
      <c r="AN139" t="s">
        <v>6</v>
      </c>
      <c r="AO139" s="57">
        <v>46183.746932870374</v>
      </c>
      <c r="AP139" s="57">
        <v>46302.625</v>
      </c>
      <c r="AR139" t="s">
        <v>218</v>
      </c>
      <c r="AS139" t="s">
        <v>91</v>
      </c>
      <c r="AT139" t="s">
        <v>230</v>
      </c>
      <c r="AU139">
        <v>20261007</v>
      </c>
      <c r="AV139" t="s">
        <v>221</v>
      </c>
      <c r="AW139" t="s">
        <v>880</v>
      </c>
      <c r="AX139" t="s">
        <v>222</v>
      </c>
      <c r="BA139" s="57">
        <v>46302.625</v>
      </c>
      <c r="BB139" t="s">
        <v>3184</v>
      </c>
      <c r="BC139">
        <v>2026</v>
      </c>
      <c r="BD139">
        <v>10</v>
      </c>
      <c r="BE139">
        <v>7</v>
      </c>
      <c r="BF139" s="6">
        <f t="shared" si="6"/>
        <v>46302</v>
      </c>
      <c r="BG139">
        <f t="shared" si="7"/>
        <v>-0.625</v>
      </c>
      <c r="BH139" t="str">
        <f t="shared" si="8"/>
        <v>COMPLY</v>
      </c>
      <c r="BI139" t="str">
        <f>VLOOKUP(H139,Sheet2!$A$1:$B$270,2,FALSE)</f>
        <v>MALANG</v>
      </c>
    </row>
    <row r="140" spans="1:61">
      <c r="A140">
        <v>139</v>
      </c>
      <c r="B140">
        <v>1002620164</v>
      </c>
      <c r="C140">
        <v>3</v>
      </c>
      <c r="D140" t="s">
        <v>38</v>
      </c>
      <c r="E140">
        <v>5</v>
      </c>
      <c r="F140" t="s">
        <v>247</v>
      </c>
      <c r="G140" t="s">
        <v>91</v>
      </c>
      <c r="H140" t="s">
        <v>396</v>
      </c>
      <c r="I140" t="s">
        <v>212</v>
      </c>
      <c r="J140" t="s">
        <v>213</v>
      </c>
      <c r="K140" t="s">
        <v>149</v>
      </c>
      <c r="M140" t="s">
        <v>1401</v>
      </c>
      <c r="N140" t="s">
        <v>215</v>
      </c>
      <c r="O140" s="57">
        <v>46297.630370370367</v>
      </c>
      <c r="P140" s="57">
        <v>46300.513483796298</v>
      </c>
      <c r="Q140">
        <v>69403224</v>
      </c>
      <c r="S140">
        <v>152718219151</v>
      </c>
      <c r="T140" t="s">
        <v>1550</v>
      </c>
      <c r="U140" t="s">
        <v>1551</v>
      </c>
      <c r="V140" t="s">
        <v>1552</v>
      </c>
      <c r="Z140">
        <v>112.60142070000001</v>
      </c>
      <c r="AA140">
        <v>-8.0872174999999995</v>
      </c>
      <c r="AB140" t="s">
        <v>1553</v>
      </c>
      <c r="AC140" t="s">
        <v>229</v>
      </c>
      <c r="AL140" t="s">
        <v>217</v>
      </c>
      <c r="AM140" t="s">
        <v>1554</v>
      </c>
      <c r="AN140" t="s">
        <v>6</v>
      </c>
      <c r="AO140" s="57">
        <v>46063.652951388889</v>
      </c>
      <c r="AP140" s="57">
        <v>46300.333333333336</v>
      </c>
      <c r="AQ140" t="s">
        <v>1496</v>
      </c>
      <c r="AR140" t="s">
        <v>14</v>
      </c>
      <c r="AS140" t="s">
        <v>91</v>
      </c>
      <c r="AT140" t="s">
        <v>230</v>
      </c>
      <c r="AV140" t="s">
        <v>2570</v>
      </c>
      <c r="AW140" t="s">
        <v>541</v>
      </c>
      <c r="AX140" t="s">
        <v>222</v>
      </c>
      <c r="BA140" s="57">
        <v>46300.333333333336</v>
      </c>
      <c r="BB140" t="s">
        <v>1554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MALANG</v>
      </c>
    </row>
    <row r="141" spans="1:61">
      <c r="A141">
        <v>140</v>
      </c>
      <c r="B141">
        <v>1002618464</v>
      </c>
      <c r="C141">
        <v>3</v>
      </c>
      <c r="D141" t="s">
        <v>38</v>
      </c>
      <c r="E141">
        <v>5</v>
      </c>
      <c r="F141" t="s">
        <v>247</v>
      </c>
      <c r="G141" t="s">
        <v>91</v>
      </c>
      <c r="H141" t="s">
        <v>386</v>
      </c>
      <c r="I141" t="s">
        <v>212</v>
      </c>
      <c r="J141" t="s">
        <v>213</v>
      </c>
      <c r="K141" t="s">
        <v>149</v>
      </c>
      <c r="L141" t="s">
        <v>214</v>
      </c>
      <c r="M141" t="s">
        <v>76</v>
      </c>
      <c r="N141" t="s">
        <v>215</v>
      </c>
      <c r="O141" s="57">
        <v>46296.661574074074</v>
      </c>
      <c r="P141" s="57">
        <v>46297.5468287037</v>
      </c>
      <c r="Q141">
        <v>69402562</v>
      </c>
      <c r="S141">
        <v>152703903703</v>
      </c>
      <c r="T141" t="s">
        <v>977</v>
      </c>
      <c r="U141" t="s">
        <v>978</v>
      </c>
      <c r="V141" t="s">
        <v>979</v>
      </c>
      <c r="Z141">
        <v>112.61766799999999</v>
      </c>
      <c r="AA141">
        <v>-7.9542149999999996</v>
      </c>
      <c r="AB141" t="s">
        <v>980</v>
      </c>
      <c r="AC141" t="s">
        <v>235</v>
      </c>
      <c r="AL141" t="s">
        <v>217</v>
      </c>
      <c r="AM141" t="s">
        <v>981</v>
      </c>
      <c r="AN141" t="s">
        <v>6</v>
      </c>
      <c r="AO141" s="57">
        <v>46032.694421296299</v>
      </c>
      <c r="AP141" s="57">
        <v>46297.625</v>
      </c>
      <c r="AR141" t="s">
        <v>218</v>
      </c>
      <c r="AS141" t="s">
        <v>549</v>
      </c>
      <c r="AT141" t="s">
        <v>230</v>
      </c>
      <c r="AU141">
        <v>20261002</v>
      </c>
      <c r="AV141" t="s">
        <v>221</v>
      </c>
      <c r="AW141" t="s">
        <v>876</v>
      </c>
      <c r="AX141" t="s">
        <v>222</v>
      </c>
      <c r="BA141" s="57">
        <v>46297.625</v>
      </c>
      <c r="BB141" t="s">
        <v>981</v>
      </c>
      <c r="BC141">
        <v>2026</v>
      </c>
      <c r="BD141">
        <v>10</v>
      </c>
      <c r="BE141">
        <v>2</v>
      </c>
      <c r="BF141" s="6">
        <f t="shared" si="6"/>
        <v>46297</v>
      </c>
      <c r="BG141">
        <f t="shared" si="7"/>
        <v>-0.625</v>
      </c>
      <c r="BH141" t="str">
        <f t="shared" si="8"/>
        <v>COMPLY</v>
      </c>
      <c r="BI141" t="str">
        <f>VLOOKUP(H141,Sheet2!$A$1:$B$270,2,FALSE)</f>
        <v>MALANG</v>
      </c>
    </row>
    <row r="142" spans="1:61">
      <c r="A142">
        <v>141</v>
      </c>
      <c r="B142">
        <v>1002616858</v>
      </c>
      <c r="C142">
        <v>3</v>
      </c>
      <c r="D142" t="s">
        <v>38</v>
      </c>
      <c r="E142">
        <v>5</v>
      </c>
      <c r="F142" t="s">
        <v>247</v>
      </c>
      <c r="G142" t="s">
        <v>91</v>
      </c>
      <c r="H142" t="s">
        <v>386</v>
      </c>
      <c r="I142" t="s">
        <v>212</v>
      </c>
      <c r="J142" t="s">
        <v>213</v>
      </c>
      <c r="K142" t="s">
        <v>149</v>
      </c>
      <c r="L142" t="s">
        <v>214</v>
      </c>
      <c r="M142" t="s">
        <v>76</v>
      </c>
      <c r="N142" t="s">
        <v>215</v>
      </c>
      <c r="O142" s="57">
        <v>46296.345613425925</v>
      </c>
      <c r="P142" s="57">
        <v>46296.652743055558</v>
      </c>
      <c r="Q142">
        <v>69402006</v>
      </c>
      <c r="S142">
        <v>152703256261</v>
      </c>
      <c r="T142" t="s">
        <v>982</v>
      </c>
      <c r="U142" t="s">
        <v>983</v>
      </c>
      <c r="V142" t="s">
        <v>984</v>
      </c>
      <c r="Z142">
        <v>112.583508686236</v>
      </c>
      <c r="AA142">
        <v>-7.9376766752176602</v>
      </c>
      <c r="AB142" t="s">
        <v>985</v>
      </c>
      <c r="AC142" t="s">
        <v>235</v>
      </c>
      <c r="AL142" t="s">
        <v>217</v>
      </c>
      <c r="AM142" t="s">
        <v>966</v>
      </c>
      <c r="AN142" t="s">
        <v>6</v>
      </c>
      <c r="AO142" s="57">
        <v>46032.351168981484</v>
      </c>
      <c r="AP142" s="57">
        <v>46297.333333333336</v>
      </c>
      <c r="AR142" t="s">
        <v>218</v>
      </c>
      <c r="AS142" t="s">
        <v>549</v>
      </c>
      <c r="AT142" t="s">
        <v>230</v>
      </c>
      <c r="AU142">
        <v>20261001</v>
      </c>
      <c r="AV142" t="s">
        <v>221</v>
      </c>
      <c r="AW142" t="s">
        <v>876</v>
      </c>
      <c r="AX142" t="s">
        <v>222</v>
      </c>
      <c r="BA142" s="57">
        <v>46297.333333333336</v>
      </c>
      <c r="BB142" t="s">
        <v>966</v>
      </c>
      <c r="BC142">
        <v>2026</v>
      </c>
      <c r="BD142">
        <v>10</v>
      </c>
      <c r="BE142">
        <v>1</v>
      </c>
      <c r="BF142" s="6">
        <f t="shared" si="6"/>
        <v>46296</v>
      </c>
      <c r="BG142">
        <f t="shared" si="7"/>
        <v>-1.3333333333357587</v>
      </c>
      <c r="BH142" t="str">
        <f t="shared" si="8"/>
        <v>COMPLY</v>
      </c>
      <c r="BI142" t="str">
        <f>VLOOKUP(H142,Sheet2!$A$1:$B$270,2,FALSE)</f>
        <v>MALANG</v>
      </c>
    </row>
    <row r="143" spans="1:61">
      <c r="A143">
        <v>142</v>
      </c>
      <c r="B143">
        <v>1002625161</v>
      </c>
      <c r="C143">
        <v>3</v>
      </c>
      <c r="D143" t="s">
        <v>38</v>
      </c>
      <c r="E143">
        <v>5</v>
      </c>
      <c r="F143" t="s">
        <v>247</v>
      </c>
      <c r="G143" t="s">
        <v>91</v>
      </c>
      <c r="H143" t="s">
        <v>386</v>
      </c>
      <c r="I143" t="s">
        <v>212</v>
      </c>
      <c r="J143" t="s">
        <v>213</v>
      </c>
      <c r="K143" t="s">
        <v>149</v>
      </c>
      <c r="L143" t="s">
        <v>214</v>
      </c>
      <c r="M143" t="s">
        <v>76</v>
      </c>
      <c r="N143" t="s">
        <v>215</v>
      </c>
      <c r="O143" s="57">
        <v>46301.761574074073</v>
      </c>
      <c r="P143" s="57">
        <v>46302.877280092594</v>
      </c>
      <c r="Q143">
        <v>69405377</v>
      </c>
      <c r="S143">
        <v>152703256776</v>
      </c>
      <c r="T143" t="s">
        <v>3185</v>
      </c>
      <c r="U143" t="s">
        <v>3186</v>
      </c>
      <c r="V143" t="s">
        <v>3187</v>
      </c>
      <c r="Z143">
        <v>112.6053481</v>
      </c>
      <c r="AA143">
        <v>-7.9567538000000004</v>
      </c>
      <c r="AB143" t="s">
        <v>3188</v>
      </c>
      <c r="AC143" t="s">
        <v>235</v>
      </c>
      <c r="AL143" t="s">
        <v>217</v>
      </c>
      <c r="AM143" t="s">
        <v>3189</v>
      </c>
      <c r="AN143" t="s">
        <v>6</v>
      </c>
      <c r="AO143" s="57">
        <v>46183.767627314817</v>
      </c>
      <c r="AP143" s="57">
        <v>46302.625</v>
      </c>
      <c r="AR143" t="s">
        <v>218</v>
      </c>
      <c r="AS143" t="s">
        <v>549</v>
      </c>
      <c r="AT143" t="s">
        <v>342</v>
      </c>
      <c r="AU143">
        <v>20261007</v>
      </c>
      <c r="AV143" t="s">
        <v>221</v>
      </c>
      <c r="AW143" t="s">
        <v>2949</v>
      </c>
      <c r="AX143" t="s">
        <v>222</v>
      </c>
      <c r="BA143" s="57">
        <v>46302.625</v>
      </c>
      <c r="BB143" t="s">
        <v>3189</v>
      </c>
      <c r="BC143">
        <v>2026</v>
      </c>
      <c r="BD143">
        <v>10</v>
      </c>
      <c r="BE143">
        <v>7</v>
      </c>
      <c r="BF143" s="6">
        <f t="shared" si="6"/>
        <v>46302</v>
      </c>
      <c r="BG143">
        <f t="shared" si="7"/>
        <v>-0.625</v>
      </c>
      <c r="BH143" t="str">
        <f t="shared" si="8"/>
        <v>COMPLY</v>
      </c>
      <c r="BI143" t="str">
        <f>VLOOKUP(H143,Sheet2!$A$1:$B$270,2,FALSE)</f>
        <v>MALANG</v>
      </c>
    </row>
    <row r="144" spans="1:61">
      <c r="A144">
        <v>143</v>
      </c>
      <c r="B144">
        <v>1002625985</v>
      </c>
      <c r="C144">
        <v>3</v>
      </c>
      <c r="D144" t="s">
        <v>38</v>
      </c>
      <c r="E144">
        <v>5</v>
      </c>
      <c r="F144" t="s">
        <v>247</v>
      </c>
      <c r="G144" t="s">
        <v>91</v>
      </c>
      <c r="H144" t="s">
        <v>386</v>
      </c>
      <c r="I144" t="s">
        <v>212</v>
      </c>
      <c r="J144" t="s">
        <v>213</v>
      </c>
      <c r="K144" t="s">
        <v>149</v>
      </c>
      <c r="L144" t="s">
        <v>214</v>
      </c>
      <c r="M144" t="s">
        <v>76</v>
      </c>
      <c r="N144" t="s">
        <v>215</v>
      </c>
      <c r="O144" s="57">
        <v>46302.524710648147</v>
      </c>
      <c r="P144" s="57">
        <v>46303.540578703702</v>
      </c>
      <c r="Q144">
        <v>69405793</v>
      </c>
      <c r="S144">
        <v>152703256852</v>
      </c>
      <c r="T144" t="s">
        <v>3799</v>
      </c>
      <c r="U144" t="s">
        <v>3800</v>
      </c>
      <c r="V144" t="s">
        <v>3801</v>
      </c>
      <c r="Z144">
        <v>112.6040466</v>
      </c>
      <c r="AA144">
        <v>-7.9793556999999904</v>
      </c>
      <c r="AB144" t="s">
        <v>3802</v>
      </c>
      <c r="AC144" t="s">
        <v>216</v>
      </c>
      <c r="AL144" t="s">
        <v>217</v>
      </c>
      <c r="AM144" t="s">
        <v>3803</v>
      </c>
      <c r="AN144" t="s">
        <v>6</v>
      </c>
      <c r="AO144" s="57">
        <v>46213.538645833331</v>
      </c>
      <c r="AP144" s="57">
        <v>46303.458333333336</v>
      </c>
      <c r="AR144" t="s">
        <v>218</v>
      </c>
      <c r="AS144" t="s">
        <v>549</v>
      </c>
      <c r="AT144" t="s">
        <v>230</v>
      </c>
      <c r="AU144">
        <v>20261008</v>
      </c>
      <c r="AV144" t="s">
        <v>221</v>
      </c>
      <c r="AW144" t="s">
        <v>877</v>
      </c>
      <c r="AX144" t="s">
        <v>222</v>
      </c>
      <c r="BA144" s="57">
        <v>46303.458333333336</v>
      </c>
      <c r="BB144" t="s">
        <v>3803</v>
      </c>
      <c r="BC144">
        <v>2026</v>
      </c>
      <c r="BD144">
        <v>10</v>
      </c>
      <c r="BE144">
        <v>8</v>
      </c>
      <c r="BF144" s="6">
        <f t="shared" si="6"/>
        <v>46303</v>
      </c>
      <c r="BG144">
        <f t="shared" si="7"/>
        <v>-0.45833333333575865</v>
      </c>
      <c r="BH144" t="str">
        <f t="shared" si="8"/>
        <v>COMPLY</v>
      </c>
      <c r="BI144" t="str">
        <f>VLOOKUP(H144,Sheet2!$A$1:$B$270,2,FALSE)</f>
        <v>MALANG</v>
      </c>
    </row>
    <row r="145" spans="1:61">
      <c r="A145">
        <v>144</v>
      </c>
      <c r="B145">
        <v>1002625673</v>
      </c>
      <c r="C145">
        <v>3</v>
      </c>
      <c r="D145" t="s">
        <v>38</v>
      </c>
      <c r="E145">
        <v>5</v>
      </c>
      <c r="F145" t="s">
        <v>247</v>
      </c>
      <c r="G145" t="s">
        <v>91</v>
      </c>
      <c r="H145" t="s">
        <v>386</v>
      </c>
      <c r="I145" t="s">
        <v>212</v>
      </c>
      <c r="J145" t="s">
        <v>213</v>
      </c>
      <c r="K145" t="s">
        <v>149</v>
      </c>
      <c r="L145" t="s">
        <v>214</v>
      </c>
      <c r="M145" t="s">
        <v>76</v>
      </c>
      <c r="N145" t="s">
        <v>215</v>
      </c>
      <c r="O145" s="57">
        <v>46302.444837962961</v>
      </c>
      <c r="P145" s="57">
        <v>46303.621192129627</v>
      </c>
      <c r="Q145">
        <v>69405599</v>
      </c>
      <c r="S145">
        <v>152703256838</v>
      </c>
      <c r="T145" t="s">
        <v>3794</v>
      </c>
      <c r="U145" t="s">
        <v>3795</v>
      </c>
      <c r="V145" t="s">
        <v>3796</v>
      </c>
      <c r="Z145">
        <v>112.608082751278</v>
      </c>
      <c r="AA145">
        <v>-7.9562248896160401</v>
      </c>
      <c r="AB145" t="s">
        <v>3797</v>
      </c>
      <c r="AC145" t="s">
        <v>235</v>
      </c>
      <c r="AL145" t="s">
        <v>217</v>
      </c>
      <c r="AM145" t="s">
        <v>3798</v>
      </c>
      <c r="AN145" t="s">
        <v>6</v>
      </c>
      <c r="AO145" s="57">
        <v>46213.455231481479</v>
      </c>
      <c r="AP145" s="57">
        <v>46303.333333333336</v>
      </c>
      <c r="AR145" t="s">
        <v>218</v>
      </c>
      <c r="AS145" t="s">
        <v>549</v>
      </c>
      <c r="AT145" t="s">
        <v>342</v>
      </c>
      <c r="AU145">
        <v>20261008</v>
      </c>
      <c r="AV145" t="s">
        <v>221</v>
      </c>
      <c r="AW145" t="s">
        <v>2949</v>
      </c>
      <c r="AX145" t="s">
        <v>222</v>
      </c>
      <c r="BA145" s="57">
        <v>46303.333333333336</v>
      </c>
      <c r="BB145" t="s">
        <v>3798</v>
      </c>
      <c r="BC145">
        <v>2026</v>
      </c>
      <c r="BD145">
        <v>10</v>
      </c>
      <c r="BE145">
        <v>8</v>
      </c>
      <c r="BF145" s="6">
        <f t="shared" si="6"/>
        <v>46303</v>
      </c>
      <c r="BG145">
        <f t="shared" si="7"/>
        <v>-0.33333333333575865</v>
      </c>
      <c r="BH145" t="str">
        <f t="shared" si="8"/>
        <v>COMPLY</v>
      </c>
      <c r="BI145" t="str">
        <f>VLOOKUP(H145,Sheet2!$A$1:$B$270,2,FALSE)</f>
        <v>MALANG</v>
      </c>
    </row>
    <row r="146" spans="1:61">
      <c r="A146">
        <v>145</v>
      </c>
      <c r="B146">
        <v>1002628419</v>
      </c>
      <c r="C146">
        <v>3</v>
      </c>
      <c r="D146" t="s">
        <v>38</v>
      </c>
      <c r="E146">
        <v>5</v>
      </c>
      <c r="F146" t="s">
        <v>247</v>
      </c>
      <c r="G146" t="s">
        <v>91</v>
      </c>
      <c r="H146" t="s">
        <v>386</v>
      </c>
      <c r="I146" t="s">
        <v>212</v>
      </c>
      <c r="J146" t="s">
        <v>213</v>
      </c>
      <c r="K146" t="s">
        <v>149</v>
      </c>
      <c r="L146" t="s">
        <v>214</v>
      </c>
      <c r="M146" t="s">
        <v>76</v>
      </c>
      <c r="N146" t="s">
        <v>215</v>
      </c>
      <c r="O146" s="57">
        <v>46303.7031712963</v>
      </c>
      <c r="P146" s="57">
        <v>46304.874293981484</v>
      </c>
      <c r="Q146">
        <v>69406813</v>
      </c>
      <c r="S146">
        <v>152703256867</v>
      </c>
      <c r="T146" t="s">
        <v>4492</v>
      </c>
      <c r="U146" t="s">
        <v>4493</v>
      </c>
      <c r="V146" t="s">
        <v>4494</v>
      </c>
      <c r="Z146">
        <v>112.61706839999999</v>
      </c>
      <c r="AA146">
        <v>-7.9537659999999999</v>
      </c>
      <c r="AB146" t="s">
        <v>4495</v>
      </c>
      <c r="AC146" t="s">
        <v>216</v>
      </c>
      <c r="AL146" t="s">
        <v>217</v>
      </c>
      <c r="AM146" t="s">
        <v>4496</v>
      </c>
      <c r="AN146" t="s">
        <v>6</v>
      </c>
      <c r="AO146" s="57">
        <v>46244.72587962963</v>
      </c>
      <c r="AP146" s="57">
        <v>46304.625</v>
      </c>
      <c r="AR146" t="s">
        <v>218</v>
      </c>
      <c r="AS146" t="s">
        <v>549</v>
      </c>
      <c r="AT146" t="s">
        <v>342</v>
      </c>
      <c r="AU146">
        <v>20261009</v>
      </c>
      <c r="AV146" t="s">
        <v>221</v>
      </c>
      <c r="AW146" t="s">
        <v>1700</v>
      </c>
      <c r="AX146" t="s">
        <v>222</v>
      </c>
      <c r="BA146" s="57">
        <v>46304.625</v>
      </c>
      <c r="BB146" t="s">
        <v>4496</v>
      </c>
      <c r="BC146">
        <v>2026</v>
      </c>
      <c r="BD146">
        <v>10</v>
      </c>
      <c r="BE146">
        <v>9</v>
      </c>
      <c r="BF146" s="6">
        <f t="shared" si="6"/>
        <v>46304</v>
      </c>
      <c r="BG146">
        <f t="shared" si="7"/>
        <v>-0.625</v>
      </c>
      <c r="BH146" t="str">
        <f t="shared" si="8"/>
        <v>COMPLY</v>
      </c>
      <c r="BI146" t="str">
        <f>VLOOKUP(H146,Sheet2!$A$1:$B$270,2,FALSE)</f>
        <v>MALANG</v>
      </c>
    </row>
    <row r="147" spans="1:61">
      <c r="A147">
        <v>146</v>
      </c>
      <c r="B147">
        <v>1002628918</v>
      </c>
      <c r="C147">
        <v>3</v>
      </c>
      <c r="D147" t="s">
        <v>38</v>
      </c>
      <c r="E147">
        <v>5</v>
      </c>
      <c r="F147" t="s">
        <v>247</v>
      </c>
      <c r="G147" t="s">
        <v>91</v>
      </c>
      <c r="H147" t="s">
        <v>386</v>
      </c>
      <c r="I147" t="s">
        <v>212</v>
      </c>
      <c r="J147" t="s">
        <v>213</v>
      </c>
      <c r="K147" t="s">
        <v>149</v>
      </c>
      <c r="L147" t="s">
        <v>214</v>
      </c>
      <c r="M147" t="s">
        <v>76</v>
      </c>
      <c r="N147" t="s">
        <v>215</v>
      </c>
      <c r="O147" s="57">
        <v>46304.389351851853</v>
      </c>
      <c r="P147" s="57">
        <v>46305.438206018516</v>
      </c>
      <c r="Q147">
        <v>69407051</v>
      </c>
      <c r="S147">
        <v>152703256874</v>
      </c>
      <c r="T147" t="s">
        <v>4931</v>
      </c>
      <c r="U147" t="s">
        <v>4932</v>
      </c>
      <c r="V147" t="s">
        <v>4933</v>
      </c>
      <c r="Z147">
        <v>112.6076297</v>
      </c>
      <c r="AA147">
        <v>-7.9568032000000004</v>
      </c>
      <c r="AB147" t="s">
        <v>4934</v>
      </c>
      <c r="AC147" t="s">
        <v>235</v>
      </c>
      <c r="AL147" t="s">
        <v>217</v>
      </c>
      <c r="AM147" t="s">
        <v>4935</v>
      </c>
      <c r="AN147" t="s">
        <v>6</v>
      </c>
      <c r="AO147" s="57">
        <v>46275.402615740742</v>
      </c>
      <c r="AP147" s="57">
        <v>46305.333333333336</v>
      </c>
      <c r="AR147" t="s">
        <v>218</v>
      </c>
      <c r="AS147" t="s">
        <v>549</v>
      </c>
      <c r="AT147" t="s">
        <v>230</v>
      </c>
      <c r="AU147">
        <v>20261010</v>
      </c>
      <c r="AV147" t="s">
        <v>221</v>
      </c>
      <c r="AW147" t="s">
        <v>875</v>
      </c>
      <c r="AX147" t="s">
        <v>222</v>
      </c>
      <c r="BA147" s="57">
        <v>46305.333333333336</v>
      </c>
      <c r="BB147" t="s">
        <v>4935</v>
      </c>
      <c r="BC147">
        <v>2026</v>
      </c>
      <c r="BD147">
        <v>10</v>
      </c>
      <c r="BE147">
        <v>10</v>
      </c>
      <c r="BF147" s="6">
        <f t="shared" si="6"/>
        <v>46305</v>
      </c>
      <c r="BG147">
        <f t="shared" si="7"/>
        <v>-0.33333333333575865</v>
      </c>
      <c r="BH147" t="str">
        <f t="shared" si="8"/>
        <v>COMPLY</v>
      </c>
      <c r="BI147" t="str">
        <f>VLOOKUP(H147,Sheet2!$A$1:$B$270,2,FALSE)</f>
        <v>MALANG</v>
      </c>
    </row>
    <row r="148" spans="1:61">
      <c r="A148">
        <v>147</v>
      </c>
      <c r="B148">
        <v>1002629071</v>
      </c>
      <c r="C148">
        <v>3</v>
      </c>
      <c r="D148" t="s">
        <v>38</v>
      </c>
      <c r="E148">
        <v>5</v>
      </c>
      <c r="F148" t="s">
        <v>247</v>
      </c>
      <c r="G148" t="s">
        <v>91</v>
      </c>
      <c r="H148" t="s">
        <v>386</v>
      </c>
      <c r="I148" t="s">
        <v>212</v>
      </c>
      <c r="J148" t="s">
        <v>213</v>
      </c>
      <c r="K148" t="s">
        <v>149</v>
      </c>
      <c r="L148" t="s">
        <v>214</v>
      </c>
      <c r="M148" t="s">
        <v>76</v>
      </c>
      <c r="N148" t="s">
        <v>215</v>
      </c>
      <c r="O148" s="57">
        <v>46304.415671296294</v>
      </c>
      <c r="P148" s="57">
        <v>46306.576307870368</v>
      </c>
      <c r="Q148">
        <v>69407091</v>
      </c>
      <c r="S148">
        <v>152703256875</v>
      </c>
      <c r="T148" t="s">
        <v>4936</v>
      </c>
      <c r="U148" t="s">
        <v>4932</v>
      </c>
      <c r="V148" t="s">
        <v>4937</v>
      </c>
      <c r="Z148">
        <v>112.607795232773</v>
      </c>
      <c r="AA148">
        <v>-7.9569456501674001</v>
      </c>
      <c r="AB148" t="s">
        <v>4938</v>
      </c>
      <c r="AC148" t="s">
        <v>235</v>
      </c>
      <c r="AL148" t="s">
        <v>217</v>
      </c>
      <c r="AM148" t="s">
        <v>4939</v>
      </c>
      <c r="AN148" t="s">
        <v>6</v>
      </c>
      <c r="AO148" s="57">
        <v>46275.423946759256</v>
      </c>
      <c r="AP148" s="57">
        <v>46305.333333333336</v>
      </c>
      <c r="AR148" t="s">
        <v>218</v>
      </c>
      <c r="AS148" t="s">
        <v>549</v>
      </c>
      <c r="AT148" t="s">
        <v>230</v>
      </c>
      <c r="AU148">
        <v>20261011</v>
      </c>
      <c r="AV148" t="s">
        <v>221</v>
      </c>
      <c r="AW148" t="s">
        <v>923</v>
      </c>
      <c r="AX148" t="s">
        <v>222</v>
      </c>
      <c r="BA148" s="57">
        <v>46305.333333333336</v>
      </c>
      <c r="BB148" t="s">
        <v>4939</v>
      </c>
      <c r="BC148">
        <v>2026</v>
      </c>
      <c r="BD148">
        <v>10</v>
      </c>
      <c r="BE148">
        <v>11</v>
      </c>
      <c r="BF148" s="6">
        <f t="shared" si="6"/>
        <v>46306</v>
      </c>
      <c r="BG148">
        <f t="shared" si="7"/>
        <v>0.66666666666424135</v>
      </c>
      <c r="BH148" t="str">
        <f t="shared" si="8"/>
        <v>COMPLY</v>
      </c>
      <c r="BI148" t="str">
        <f>VLOOKUP(H148,Sheet2!$A$1:$B$270,2,FALSE)</f>
        <v>MALANG</v>
      </c>
    </row>
    <row r="149" spans="1:61">
      <c r="A149">
        <v>148</v>
      </c>
      <c r="B149">
        <v>1002630783</v>
      </c>
      <c r="C149">
        <v>3</v>
      </c>
      <c r="D149" t="s">
        <v>38</v>
      </c>
      <c r="E149">
        <v>5</v>
      </c>
      <c r="F149" t="s">
        <v>247</v>
      </c>
      <c r="G149" t="s">
        <v>91</v>
      </c>
      <c r="H149" t="s">
        <v>386</v>
      </c>
      <c r="I149" t="s">
        <v>212</v>
      </c>
      <c r="J149" t="s">
        <v>213</v>
      </c>
      <c r="K149" t="s">
        <v>149</v>
      </c>
      <c r="L149" t="s">
        <v>214</v>
      </c>
      <c r="M149" t="s">
        <v>76</v>
      </c>
      <c r="N149" t="s">
        <v>215</v>
      </c>
      <c r="O149" s="57">
        <v>46305.474074074074</v>
      </c>
      <c r="P149" s="57">
        <v>46306.332858796297</v>
      </c>
      <c r="Q149">
        <v>69407830</v>
      </c>
      <c r="S149">
        <v>152703256890</v>
      </c>
      <c r="T149" t="s">
        <v>4940</v>
      </c>
      <c r="U149" t="s">
        <v>4941</v>
      </c>
      <c r="V149" t="s">
        <v>4942</v>
      </c>
      <c r="Z149">
        <v>112.604552</v>
      </c>
      <c r="AA149">
        <v>-7.9567920000000001</v>
      </c>
      <c r="AB149" t="s">
        <v>4943</v>
      </c>
      <c r="AC149" t="s">
        <v>235</v>
      </c>
      <c r="AL149" t="s">
        <v>217</v>
      </c>
      <c r="AM149" t="s">
        <v>4944</v>
      </c>
      <c r="AN149" t="s">
        <v>6</v>
      </c>
      <c r="AO149" s="57">
        <v>46305.475752314815</v>
      </c>
      <c r="AP149" s="57">
        <v>46306.333333333336</v>
      </c>
      <c r="AR149" t="s">
        <v>218</v>
      </c>
      <c r="AS149" t="s">
        <v>549</v>
      </c>
      <c r="AT149" t="s">
        <v>230</v>
      </c>
      <c r="AU149">
        <v>20261011</v>
      </c>
      <c r="AV149" t="s">
        <v>221</v>
      </c>
      <c r="AW149" t="s">
        <v>875</v>
      </c>
      <c r="AX149" t="s">
        <v>222</v>
      </c>
      <c r="BA149" s="57">
        <v>46306.333333333336</v>
      </c>
      <c r="BB149" t="s">
        <v>4944</v>
      </c>
      <c r="BC149">
        <v>2026</v>
      </c>
      <c r="BD149">
        <v>10</v>
      </c>
      <c r="BE149">
        <v>11</v>
      </c>
      <c r="BF149" s="6">
        <f t="shared" si="6"/>
        <v>46306</v>
      </c>
      <c r="BG149">
        <f t="shared" si="7"/>
        <v>-0.33333333333575865</v>
      </c>
      <c r="BH149" t="str">
        <f t="shared" si="8"/>
        <v>COMPLY</v>
      </c>
      <c r="BI149" t="str">
        <f>VLOOKUP(H149,Sheet2!$A$1:$B$270,2,FALSE)</f>
        <v>MALANG</v>
      </c>
    </row>
    <row r="150" spans="1:61">
      <c r="A150">
        <v>149</v>
      </c>
      <c r="B150">
        <v>1002635715</v>
      </c>
      <c r="C150">
        <v>3</v>
      </c>
      <c r="D150" t="s">
        <v>38</v>
      </c>
      <c r="E150">
        <v>5</v>
      </c>
      <c r="F150" t="s">
        <v>247</v>
      </c>
      <c r="G150" t="s">
        <v>91</v>
      </c>
      <c r="H150" t="s">
        <v>386</v>
      </c>
      <c r="I150" t="s">
        <v>212</v>
      </c>
      <c r="J150" t="s">
        <v>213</v>
      </c>
      <c r="K150" t="s">
        <v>149</v>
      </c>
      <c r="L150" t="s">
        <v>214</v>
      </c>
      <c r="M150" t="s">
        <v>279</v>
      </c>
      <c r="N150" t="s">
        <v>215</v>
      </c>
      <c r="O150" s="57">
        <v>46308.706030092595</v>
      </c>
      <c r="P150" s="57">
        <v>46309.218900462962</v>
      </c>
      <c r="Q150">
        <v>69409670</v>
      </c>
      <c r="S150">
        <v>152703256917</v>
      </c>
      <c r="T150" t="s">
        <v>6650</v>
      </c>
      <c r="U150" t="s">
        <v>6651</v>
      </c>
      <c r="V150" t="s">
        <v>6652</v>
      </c>
      <c r="Z150">
        <v>112.59459699999999</v>
      </c>
      <c r="AA150">
        <v>-7.9712180000000004</v>
      </c>
      <c r="AB150" t="s">
        <v>6653</v>
      </c>
      <c r="AC150" t="s">
        <v>235</v>
      </c>
      <c r="AL150" t="s">
        <v>217</v>
      </c>
      <c r="AM150" t="s">
        <v>6654</v>
      </c>
      <c r="AN150" t="s">
        <v>6</v>
      </c>
      <c r="AO150" t="s">
        <v>6619</v>
      </c>
      <c r="AP150" s="57">
        <v>46309.625</v>
      </c>
      <c r="AR150" t="s">
        <v>239</v>
      </c>
      <c r="AS150" t="s">
        <v>549</v>
      </c>
      <c r="AT150" t="s">
        <v>230</v>
      </c>
      <c r="AV150" t="s">
        <v>799</v>
      </c>
      <c r="AW150" t="s">
        <v>877</v>
      </c>
      <c r="AX150" t="s">
        <v>222</v>
      </c>
      <c r="BA150" s="57">
        <v>46309.625</v>
      </c>
      <c r="BB150" t="s">
        <v>6654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MALANG</v>
      </c>
    </row>
    <row r="151" spans="1:61">
      <c r="A151">
        <v>150</v>
      </c>
      <c r="B151">
        <v>1002620775</v>
      </c>
      <c r="C151">
        <v>3</v>
      </c>
      <c r="D151" t="s">
        <v>38</v>
      </c>
      <c r="E151">
        <v>5</v>
      </c>
      <c r="F151" t="s">
        <v>247</v>
      </c>
      <c r="G151" t="s">
        <v>91</v>
      </c>
      <c r="H151" t="s">
        <v>401</v>
      </c>
      <c r="I151" t="s">
        <v>212</v>
      </c>
      <c r="J151" t="s">
        <v>213</v>
      </c>
      <c r="K151" t="s">
        <v>149</v>
      </c>
      <c r="L151" t="s">
        <v>214</v>
      </c>
      <c r="M151" t="s">
        <v>76</v>
      </c>
      <c r="N151" t="s">
        <v>215</v>
      </c>
      <c r="O151" s="57">
        <v>46298.397615740738</v>
      </c>
      <c r="P151" s="57">
        <v>46299.777766203704</v>
      </c>
      <c r="Q151">
        <v>69403489</v>
      </c>
      <c r="S151">
        <v>152701239320</v>
      </c>
      <c r="T151" t="s">
        <v>1555</v>
      </c>
      <c r="U151" t="s">
        <v>1556</v>
      </c>
      <c r="V151" t="s">
        <v>1557</v>
      </c>
      <c r="Z151">
        <v>112.63304050000001</v>
      </c>
      <c r="AA151">
        <v>-7.9840022999999896</v>
      </c>
      <c r="AB151" t="s">
        <v>1558</v>
      </c>
      <c r="AC151" t="s">
        <v>235</v>
      </c>
      <c r="AL151" t="s">
        <v>217</v>
      </c>
      <c r="AM151" t="s">
        <v>1559</v>
      </c>
      <c r="AN151" t="s">
        <v>6</v>
      </c>
      <c r="AO151" s="57">
        <v>46091.40283564815</v>
      </c>
      <c r="AP151" s="57">
        <v>46299.333333333336</v>
      </c>
      <c r="AR151" t="s">
        <v>218</v>
      </c>
      <c r="AS151" t="s">
        <v>247</v>
      </c>
      <c r="AT151" t="s">
        <v>230</v>
      </c>
      <c r="AU151">
        <v>20261004</v>
      </c>
      <c r="AV151" t="s">
        <v>221</v>
      </c>
      <c r="AW151" t="s">
        <v>923</v>
      </c>
      <c r="AX151" t="s">
        <v>222</v>
      </c>
      <c r="BA151" s="57">
        <v>46299.333333333336</v>
      </c>
      <c r="BB151" t="s">
        <v>1559</v>
      </c>
      <c r="BC151">
        <v>2026</v>
      </c>
      <c r="BD151">
        <v>10</v>
      </c>
      <c r="BE151">
        <v>4</v>
      </c>
      <c r="BF151" s="6">
        <f t="shared" si="6"/>
        <v>46299</v>
      </c>
      <c r="BG151">
        <f t="shared" si="7"/>
        <v>-0.33333333333575865</v>
      </c>
      <c r="BH151" t="str">
        <f t="shared" si="8"/>
        <v>COMPLY</v>
      </c>
      <c r="BI151" t="str">
        <f>VLOOKUP(H151,Sheet2!$A$1:$B$270,2,FALSE)</f>
        <v>MALANG</v>
      </c>
    </row>
    <row r="152" spans="1:61">
      <c r="A152">
        <v>151</v>
      </c>
      <c r="B152">
        <v>1002620849</v>
      </c>
      <c r="C152">
        <v>3</v>
      </c>
      <c r="D152" t="s">
        <v>38</v>
      </c>
      <c r="E152">
        <v>5</v>
      </c>
      <c r="F152" t="s">
        <v>247</v>
      </c>
      <c r="G152" t="s">
        <v>91</v>
      </c>
      <c r="H152" t="s">
        <v>401</v>
      </c>
      <c r="I152" t="s">
        <v>212</v>
      </c>
      <c r="J152" t="s">
        <v>213</v>
      </c>
      <c r="K152" t="s">
        <v>149</v>
      </c>
      <c r="L152" t="s">
        <v>214</v>
      </c>
      <c r="M152" t="s">
        <v>76</v>
      </c>
      <c r="N152" t="s">
        <v>215</v>
      </c>
      <c r="O152" s="57">
        <v>46298.462256944447</v>
      </c>
      <c r="P152" s="57">
        <v>46298.691122685188</v>
      </c>
      <c r="Q152">
        <v>69403522</v>
      </c>
      <c r="S152">
        <v>152701239321</v>
      </c>
      <c r="T152" t="s">
        <v>1560</v>
      </c>
      <c r="U152" t="s">
        <v>1561</v>
      </c>
      <c r="V152" t="s">
        <v>1562</v>
      </c>
      <c r="Z152">
        <v>112.6352435</v>
      </c>
      <c r="AA152">
        <v>-7.9674364000000004</v>
      </c>
      <c r="AB152" t="s">
        <v>1563</v>
      </c>
      <c r="AC152" t="s">
        <v>216</v>
      </c>
      <c r="AL152" t="s">
        <v>217</v>
      </c>
      <c r="AM152" t="s">
        <v>1564</v>
      </c>
      <c r="AN152" t="s">
        <v>6</v>
      </c>
      <c r="AO152" s="57">
        <v>46091.465949074074</v>
      </c>
      <c r="AP152" s="57">
        <v>46299.333333333336</v>
      </c>
      <c r="AR152" t="s">
        <v>218</v>
      </c>
      <c r="AS152" t="s">
        <v>247</v>
      </c>
      <c r="AT152" t="s">
        <v>230</v>
      </c>
      <c r="AU152">
        <v>20261003</v>
      </c>
      <c r="AV152" t="s">
        <v>221</v>
      </c>
      <c r="AW152" t="s">
        <v>877</v>
      </c>
      <c r="AX152" t="s">
        <v>222</v>
      </c>
      <c r="BA152" s="57">
        <v>46299.333333333336</v>
      </c>
      <c r="BB152" t="s">
        <v>1564</v>
      </c>
      <c r="BC152">
        <v>2026</v>
      </c>
      <c r="BD152">
        <v>10</v>
      </c>
      <c r="BE152">
        <v>3</v>
      </c>
      <c r="BF152" s="6">
        <f t="shared" si="6"/>
        <v>46298</v>
      </c>
      <c r="BG152">
        <f t="shared" si="7"/>
        <v>-1.3333333333357587</v>
      </c>
      <c r="BH152" t="str">
        <f t="shared" si="8"/>
        <v>COMPLY</v>
      </c>
      <c r="BI152" t="str">
        <f>VLOOKUP(H152,Sheet2!$A$1:$B$270,2,FALSE)</f>
        <v>MALANG</v>
      </c>
    </row>
    <row r="153" spans="1:61">
      <c r="A153">
        <v>152</v>
      </c>
      <c r="B153">
        <v>1002626266</v>
      </c>
      <c r="C153">
        <v>3</v>
      </c>
      <c r="D153" t="s">
        <v>38</v>
      </c>
      <c r="E153">
        <v>5</v>
      </c>
      <c r="F153" t="s">
        <v>247</v>
      </c>
      <c r="G153" t="s">
        <v>91</v>
      </c>
      <c r="H153" t="s">
        <v>401</v>
      </c>
      <c r="I153" t="s">
        <v>212</v>
      </c>
      <c r="J153" t="s">
        <v>213</v>
      </c>
      <c r="K153" t="s">
        <v>149</v>
      </c>
      <c r="L153" t="s">
        <v>214</v>
      </c>
      <c r="M153" t="s">
        <v>76</v>
      </c>
      <c r="N153" t="s">
        <v>215</v>
      </c>
      <c r="O153" s="57">
        <v>46302.584432870368</v>
      </c>
      <c r="P153" s="57">
        <v>46303.835335648146</v>
      </c>
      <c r="Q153">
        <v>69405895</v>
      </c>
      <c r="S153">
        <v>152701239357</v>
      </c>
      <c r="T153" t="s">
        <v>3804</v>
      </c>
      <c r="U153" t="s">
        <v>3805</v>
      </c>
      <c r="V153" t="s">
        <v>3806</v>
      </c>
      <c r="Z153">
        <v>112.61679863853399</v>
      </c>
      <c r="AA153">
        <v>-7.99695085439207</v>
      </c>
      <c r="AB153" t="s">
        <v>3807</v>
      </c>
      <c r="AC153" t="s">
        <v>235</v>
      </c>
      <c r="AL153" t="s">
        <v>217</v>
      </c>
      <c r="AM153" t="s">
        <v>3808</v>
      </c>
      <c r="AN153" t="s">
        <v>6</v>
      </c>
      <c r="AO153" s="57">
        <v>46213.59065972222</v>
      </c>
      <c r="AP153" s="57">
        <v>46303.458333333336</v>
      </c>
      <c r="AR153" t="s">
        <v>218</v>
      </c>
      <c r="AS153" t="s">
        <v>247</v>
      </c>
      <c r="AT153" t="s">
        <v>220</v>
      </c>
      <c r="AU153">
        <v>20261008</v>
      </c>
      <c r="AV153" t="s">
        <v>221</v>
      </c>
      <c r="AW153" t="s">
        <v>1671</v>
      </c>
      <c r="AX153" t="s">
        <v>222</v>
      </c>
      <c r="BA153" s="57">
        <v>46303.458333333336</v>
      </c>
      <c r="BB153" t="s">
        <v>3808</v>
      </c>
      <c r="BC153">
        <v>2026</v>
      </c>
      <c r="BD153">
        <v>10</v>
      </c>
      <c r="BE153">
        <v>8</v>
      </c>
      <c r="BF153" s="6">
        <f t="shared" si="6"/>
        <v>46303</v>
      </c>
      <c r="BG153">
        <f t="shared" si="7"/>
        <v>-0.45833333333575865</v>
      </c>
      <c r="BH153" t="str">
        <f t="shared" si="8"/>
        <v>COMPLY</v>
      </c>
      <c r="BI153" t="str">
        <f>VLOOKUP(H153,Sheet2!$A$1:$B$270,2,FALSE)</f>
        <v>MALANG</v>
      </c>
    </row>
    <row r="154" spans="1:61">
      <c r="A154">
        <v>153</v>
      </c>
      <c r="B154">
        <v>1002630384</v>
      </c>
      <c r="C154">
        <v>3</v>
      </c>
      <c r="D154" t="s">
        <v>38</v>
      </c>
      <c r="E154">
        <v>5</v>
      </c>
      <c r="F154" t="s">
        <v>247</v>
      </c>
      <c r="G154" t="s">
        <v>91</v>
      </c>
      <c r="H154" t="s">
        <v>401</v>
      </c>
      <c r="I154" t="s">
        <v>212</v>
      </c>
      <c r="J154" t="s">
        <v>213</v>
      </c>
      <c r="K154" t="s">
        <v>149</v>
      </c>
      <c r="M154" t="s">
        <v>76</v>
      </c>
      <c r="N154" t="s">
        <v>215</v>
      </c>
      <c r="O154" s="57">
        <v>46304.695439814815</v>
      </c>
      <c r="P154" s="57">
        <v>46304.880266203705</v>
      </c>
      <c r="Q154">
        <v>69407131</v>
      </c>
      <c r="S154">
        <v>152701239382</v>
      </c>
      <c r="T154" t="s">
        <v>4925</v>
      </c>
      <c r="U154" t="s">
        <v>4945</v>
      </c>
      <c r="V154" t="s">
        <v>4946</v>
      </c>
      <c r="Z154">
        <v>112.61949629999999</v>
      </c>
      <c r="AA154">
        <v>-7.9980473999999999</v>
      </c>
      <c r="AB154" t="s">
        <v>4928</v>
      </c>
      <c r="AC154" t="s">
        <v>229</v>
      </c>
      <c r="AL154" t="s">
        <v>217</v>
      </c>
      <c r="AM154" t="s">
        <v>4947</v>
      </c>
      <c r="AN154" t="s">
        <v>6</v>
      </c>
      <c r="AO154" s="57">
        <v>46275.725983796299</v>
      </c>
      <c r="AR154" t="s">
        <v>218</v>
      </c>
      <c r="AS154" t="s">
        <v>247</v>
      </c>
      <c r="AT154" t="s">
        <v>230</v>
      </c>
      <c r="AU154">
        <v>20261009</v>
      </c>
      <c r="AV154" t="s">
        <v>221</v>
      </c>
      <c r="AW154" t="s">
        <v>540</v>
      </c>
      <c r="AX154" t="s">
        <v>222</v>
      </c>
      <c r="BA154" s="57">
        <v>46304.291666666664</v>
      </c>
      <c r="BB154" t="s">
        <v>4947</v>
      </c>
      <c r="BC154">
        <v>2026</v>
      </c>
      <c r="BD154">
        <v>10</v>
      </c>
      <c r="BE154">
        <v>9</v>
      </c>
      <c r="BF154" s="6">
        <f t="shared" si="6"/>
        <v>46304</v>
      </c>
      <c r="BG154">
        <f t="shared" si="7"/>
        <v>-0.29166666666424135</v>
      </c>
      <c r="BH154" t="str">
        <f t="shared" si="8"/>
        <v>COMPLY</v>
      </c>
      <c r="BI154" t="str">
        <f>VLOOKUP(H154,Sheet2!$A$1:$B$270,2,FALSE)</f>
        <v>MALANG</v>
      </c>
    </row>
    <row r="155" spans="1:61">
      <c r="A155">
        <v>154</v>
      </c>
      <c r="B155">
        <v>1002626083</v>
      </c>
      <c r="C155">
        <v>3</v>
      </c>
      <c r="D155" t="s">
        <v>38</v>
      </c>
      <c r="E155">
        <v>5</v>
      </c>
      <c r="F155" t="s">
        <v>247</v>
      </c>
      <c r="G155" t="s">
        <v>91</v>
      </c>
      <c r="H155" t="s">
        <v>515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46302.551145833335</v>
      </c>
      <c r="P155" s="57">
        <v>46303.753842592596</v>
      </c>
      <c r="Q155">
        <v>69405846</v>
      </c>
      <c r="S155">
        <v>152705285097</v>
      </c>
      <c r="T155" t="s">
        <v>3809</v>
      </c>
      <c r="U155" t="s">
        <v>3810</v>
      </c>
      <c r="V155" t="s">
        <v>3811</v>
      </c>
      <c r="Z155">
        <v>112.658571717501</v>
      </c>
      <c r="AA155">
        <v>-7.9845998031973799</v>
      </c>
      <c r="AB155" t="s">
        <v>3812</v>
      </c>
      <c r="AC155" t="s">
        <v>235</v>
      </c>
      <c r="AL155" t="s">
        <v>217</v>
      </c>
      <c r="AM155" t="s">
        <v>3813</v>
      </c>
      <c r="AN155" t="s">
        <v>6</v>
      </c>
      <c r="AO155" s="57">
        <v>46213.559548611112</v>
      </c>
      <c r="AP155" s="57">
        <v>46303.458333333336</v>
      </c>
      <c r="AR155" t="s">
        <v>218</v>
      </c>
      <c r="AS155" t="s">
        <v>570</v>
      </c>
      <c r="AT155" t="s">
        <v>220</v>
      </c>
      <c r="AU155">
        <v>20261008</v>
      </c>
      <c r="AV155" t="s">
        <v>221</v>
      </c>
      <c r="AW155" t="s">
        <v>1671</v>
      </c>
      <c r="AX155" t="s">
        <v>222</v>
      </c>
      <c r="BA155" s="57">
        <v>46303.458333333336</v>
      </c>
      <c r="BB155" t="s">
        <v>3813</v>
      </c>
      <c r="BC155">
        <v>2026</v>
      </c>
      <c r="BD155">
        <v>10</v>
      </c>
      <c r="BE155">
        <v>8</v>
      </c>
      <c r="BF155" s="6">
        <f t="shared" si="6"/>
        <v>46303</v>
      </c>
      <c r="BG155">
        <f t="shared" si="7"/>
        <v>-0.45833333333575865</v>
      </c>
      <c r="BH155" t="str">
        <f t="shared" si="8"/>
        <v>COMPLY</v>
      </c>
      <c r="BI155" t="str">
        <f>VLOOKUP(H155,Sheet2!$A$1:$B$270,2,FALSE)</f>
        <v>MALANG</v>
      </c>
    </row>
    <row r="156" spans="1:61">
      <c r="A156">
        <v>155</v>
      </c>
      <c r="B156">
        <v>1002619473</v>
      </c>
      <c r="C156">
        <v>3</v>
      </c>
      <c r="D156" t="s">
        <v>38</v>
      </c>
      <c r="E156">
        <v>5</v>
      </c>
      <c r="F156" t="s">
        <v>247</v>
      </c>
      <c r="G156" t="s">
        <v>87</v>
      </c>
      <c r="H156" t="s">
        <v>285</v>
      </c>
      <c r="I156" t="s">
        <v>212</v>
      </c>
      <c r="J156" t="s">
        <v>213</v>
      </c>
      <c r="K156" t="s">
        <v>149</v>
      </c>
      <c r="M156" t="s">
        <v>76</v>
      </c>
      <c r="N156" t="s">
        <v>215</v>
      </c>
      <c r="O156" s="57">
        <v>46297.464525462965</v>
      </c>
      <c r="P156" s="57">
        <v>46297.542986111112</v>
      </c>
      <c r="Q156">
        <v>69400319</v>
      </c>
      <c r="S156">
        <v>152711247519</v>
      </c>
      <c r="T156" t="s">
        <v>1565</v>
      </c>
      <c r="U156" t="s">
        <v>1566</v>
      </c>
      <c r="V156" t="s">
        <v>1567</v>
      </c>
      <c r="Z156">
        <v>112.6099</v>
      </c>
      <c r="AA156">
        <v>-7.8974000000000002</v>
      </c>
      <c r="AB156" t="s">
        <v>1568</v>
      </c>
      <c r="AC156" t="s">
        <v>229</v>
      </c>
      <c r="AL156" t="s">
        <v>217</v>
      </c>
      <c r="AM156" t="s">
        <v>1569</v>
      </c>
      <c r="AN156" t="s">
        <v>6</v>
      </c>
      <c r="AO156" s="57">
        <v>46063.466053240743</v>
      </c>
      <c r="AR156" t="s">
        <v>218</v>
      </c>
      <c r="AS156" t="s">
        <v>1570</v>
      </c>
      <c r="AT156" t="s">
        <v>342</v>
      </c>
      <c r="AU156">
        <v>20261002</v>
      </c>
      <c r="AV156" t="s">
        <v>221</v>
      </c>
      <c r="AW156" t="s">
        <v>1571</v>
      </c>
      <c r="AX156" t="s">
        <v>222</v>
      </c>
      <c r="BA156" s="57">
        <v>46297.291666666664</v>
      </c>
      <c r="BB156" t="s">
        <v>1569</v>
      </c>
      <c r="BC156">
        <v>2026</v>
      </c>
      <c r="BD156">
        <v>10</v>
      </c>
      <c r="BE156">
        <v>2</v>
      </c>
      <c r="BF156" s="6">
        <f t="shared" si="6"/>
        <v>46297</v>
      </c>
      <c r="BG156">
        <f t="shared" si="7"/>
        <v>-0.29166666666424135</v>
      </c>
      <c r="BH156" t="str">
        <f t="shared" si="8"/>
        <v>COMPLY</v>
      </c>
      <c r="BI156" t="str">
        <f>VLOOKUP(H156,Sheet2!$A$1:$B$270,2,FALSE)</f>
        <v>BATU</v>
      </c>
    </row>
    <row r="157" spans="1:61">
      <c r="A157">
        <v>156</v>
      </c>
      <c r="B157">
        <v>1002624334</v>
      </c>
      <c r="C157">
        <v>3</v>
      </c>
      <c r="D157" t="s">
        <v>38</v>
      </c>
      <c r="E157">
        <v>5</v>
      </c>
      <c r="F157" t="s">
        <v>247</v>
      </c>
      <c r="G157" t="s">
        <v>87</v>
      </c>
      <c r="H157" t="s">
        <v>285</v>
      </c>
      <c r="I157" t="s">
        <v>212</v>
      </c>
      <c r="J157" t="s">
        <v>213</v>
      </c>
      <c r="K157" t="s">
        <v>149</v>
      </c>
      <c r="M157" t="s">
        <v>76</v>
      </c>
      <c r="N157" t="s">
        <v>215</v>
      </c>
      <c r="O157" s="57">
        <v>46301.565289351849</v>
      </c>
      <c r="P157" s="57">
        <v>46301.786886574075</v>
      </c>
      <c r="Q157">
        <v>69403317</v>
      </c>
      <c r="S157">
        <v>152711247775</v>
      </c>
      <c r="T157" t="s">
        <v>1572</v>
      </c>
      <c r="U157" t="s">
        <v>3190</v>
      </c>
      <c r="V157" t="s">
        <v>3191</v>
      </c>
      <c r="Z157">
        <v>112.5741404</v>
      </c>
      <c r="AA157">
        <v>-7.9267361000000003</v>
      </c>
      <c r="AB157" t="s">
        <v>1575</v>
      </c>
      <c r="AC157" t="s">
        <v>225</v>
      </c>
      <c r="AL157" t="s">
        <v>217</v>
      </c>
      <c r="AM157" t="s">
        <v>3192</v>
      </c>
      <c r="AN157" t="s">
        <v>6</v>
      </c>
      <c r="AO157" s="57">
        <v>46183.570092592592</v>
      </c>
      <c r="AR157" t="s">
        <v>218</v>
      </c>
      <c r="AS157" t="s">
        <v>1570</v>
      </c>
      <c r="AT157" t="s">
        <v>230</v>
      </c>
      <c r="AU157">
        <v>20261006</v>
      </c>
      <c r="AV157" t="s">
        <v>221</v>
      </c>
      <c r="AW157" t="s">
        <v>539</v>
      </c>
      <c r="AX157" t="s">
        <v>222</v>
      </c>
      <c r="BA157" s="57">
        <v>46301.291666666664</v>
      </c>
      <c r="BB157" t="s">
        <v>3192</v>
      </c>
      <c r="BC157">
        <v>2026</v>
      </c>
      <c r="BD157">
        <v>10</v>
      </c>
      <c r="BE157">
        <v>6</v>
      </c>
      <c r="BF157" s="6">
        <f t="shared" si="6"/>
        <v>46301</v>
      </c>
      <c r="BG157">
        <f t="shared" si="7"/>
        <v>-0.29166666666424135</v>
      </c>
      <c r="BH157" t="str">
        <f t="shared" si="8"/>
        <v>COMPLY</v>
      </c>
      <c r="BI157" t="str">
        <f>VLOOKUP(H157,Sheet2!$A$1:$B$270,2,FALSE)</f>
        <v>BATU</v>
      </c>
    </row>
    <row r="158" spans="1:61">
      <c r="A158">
        <v>157</v>
      </c>
      <c r="B158">
        <v>1002620453</v>
      </c>
      <c r="C158">
        <v>3</v>
      </c>
      <c r="D158" t="s">
        <v>38</v>
      </c>
      <c r="E158">
        <v>5</v>
      </c>
      <c r="F158" t="s">
        <v>247</v>
      </c>
      <c r="G158" t="s">
        <v>87</v>
      </c>
      <c r="H158" t="s">
        <v>285</v>
      </c>
      <c r="I158" t="s">
        <v>212</v>
      </c>
      <c r="J158" t="s">
        <v>213</v>
      </c>
      <c r="K158" t="s">
        <v>149</v>
      </c>
      <c r="M158" t="s">
        <v>1401</v>
      </c>
      <c r="N158" t="s">
        <v>215</v>
      </c>
      <c r="O158" s="57">
        <v>46297.690891203703</v>
      </c>
      <c r="P158" s="57">
        <v>46301.56527777778</v>
      </c>
      <c r="Q158">
        <v>69403317</v>
      </c>
      <c r="S158">
        <v>152711247525</v>
      </c>
      <c r="T158" t="s">
        <v>1572</v>
      </c>
      <c r="U158" t="s">
        <v>1573</v>
      </c>
      <c r="V158" t="s">
        <v>1574</v>
      </c>
      <c r="Z158">
        <v>112.575734853744</v>
      </c>
      <c r="AA158">
        <v>-7.9262484614668196</v>
      </c>
      <c r="AB158" t="s">
        <v>1575</v>
      </c>
      <c r="AC158" t="s">
        <v>225</v>
      </c>
      <c r="AL158" t="s">
        <v>217</v>
      </c>
      <c r="AM158" t="s">
        <v>1576</v>
      </c>
      <c r="AN158" t="s">
        <v>6</v>
      </c>
      <c r="AO158" s="57">
        <v>46063.694699074076</v>
      </c>
      <c r="AP158" s="57">
        <v>46300.333333333336</v>
      </c>
      <c r="AQ158" t="s">
        <v>1496</v>
      </c>
      <c r="AR158" t="s">
        <v>14</v>
      </c>
      <c r="AS158" t="s">
        <v>1570</v>
      </c>
      <c r="AT158" t="s">
        <v>230</v>
      </c>
      <c r="AV158" t="s">
        <v>2571</v>
      </c>
      <c r="AW158" t="s">
        <v>540</v>
      </c>
      <c r="AX158" t="s">
        <v>222</v>
      </c>
      <c r="BA158" s="57">
        <v>46300.333333333336</v>
      </c>
      <c r="BB158" t="s">
        <v>1576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BATU</v>
      </c>
    </row>
    <row r="159" spans="1:61">
      <c r="A159">
        <v>158</v>
      </c>
      <c r="B159">
        <v>1002634286</v>
      </c>
      <c r="C159">
        <v>3</v>
      </c>
      <c r="D159" t="s">
        <v>38</v>
      </c>
      <c r="E159">
        <v>5</v>
      </c>
      <c r="F159" t="s">
        <v>247</v>
      </c>
      <c r="G159" t="s">
        <v>87</v>
      </c>
      <c r="H159" t="s">
        <v>285</v>
      </c>
      <c r="I159" t="s">
        <v>212</v>
      </c>
      <c r="J159" t="s">
        <v>213</v>
      </c>
      <c r="K159" t="s">
        <v>149</v>
      </c>
      <c r="L159" t="s">
        <v>214</v>
      </c>
      <c r="M159" t="s">
        <v>238</v>
      </c>
      <c r="N159" t="s">
        <v>215</v>
      </c>
      <c r="O159" s="57">
        <v>46308.412268518521</v>
      </c>
      <c r="P159" s="57">
        <v>46308.413900462961</v>
      </c>
      <c r="Q159">
        <v>69409146</v>
      </c>
      <c r="S159">
        <v>152711247600</v>
      </c>
      <c r="T159" t="s">
        <v>5835</v>
      </c>
      <c r="U159" t="s">
        <v>5836</v>
      </c>
      <c r="V159" t="s">
        <v>5837</v>
      </c>
      <c r="Z159">
        <v>112.5831175</v>
      </c>
      <c r="AA159">
        <v>-7.9234739999999997</v>
      </c>
      <c r="AB159" t="s">
        <v>5838</v>
      </c>
      <c r="AC159" t="s">
        <v>235</v>
      </c>
      <c r="AL159" t="s">
        <v>217</v>
      </c>
      <c r="AM159" t="s">
        <v>5839</v>
      </c>
      <c r="AN159" t="s">
        <v>6</v>
      </c>
      <c r="AO159" t="s">
        <v>5840</v>
      </c>
      <c r="AP159" s="57">
        <v>46310.333333333336</v>
      </c>
      <c r="AR159" t="s">
        <v>239</v>
      </c>
      <c r="AS159" t="s">
        <v>1570</v>
      </c>
      <c r="AT159" t="s">
        <v>230</v>
      </c>
      <c r="AV159" t="s">
        <v>238</v>
      </c>
      <c r="AW159" t="s">
        <v>875</v>
      </c>
      <c r="AX159" t="s">
        <v>222</v>
      </c>
      <c r="BA159" s="57">
        <v>46310.333333333336</v>
      </c>
      <c r="BB159" t="s">
        <v>5839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BATU</v>
      </c>
    </row>
    <row r="160" spans="1:61">
      <c r="A160">
        <v>159</v>
      </c>
      <c r="B160">
        <v>1002620672</v>
      </c>
      <c r="C160">
        <v>3</v>
      </c>
      <c r="D160" t="s">
        <v>38</v>
      </c>
      <c r="E160">
        <v>5</v>
      </c>
      <c r="F160" t="s">
        <v>247</v>
      </c>
      <c r="G160" t="s">
        <v>87</v>
      </c>
      <c r="H160" t="s">
        <v>438</v>
      </c>
      <c r="I160" t="s">
        <v>212</v>
      </c>
      <c r="J160" t="s">
        <v>213</v>
      </c>
      <c r="K160" t="s">
        <v>149</v>
      </c>
      <c r="L160" t="s">
        <v>214</v>
      </c>
      <c r="M160" t="s">
        <v>76</v>
      </c>
      <c r="N160" t="s">
        <v>215</v>
      </c>
      <c r="O160" s="57">
        <v>46297.81150462963</v>
      </c>
      <c r="P160" s="57">
        <v>46299.740543981483</v>
      </c>
      <c r="Q160">
        <v>69403413</v>
      </c>
      <c r="S160">
        <v>152720204431</v>
      </c>
      <c r="T160" t="s">
        <v>1577</v>
      </c>
      <c r="U160" t="s">
        <v>1578</v>
      </c>
      <c r="V160" t="s">
        <v>1579</v>
      </c>
      <c r="Z160">
        <v>112.69858928231901</v>
      </c>
      <c r="AA160">
        <v>-7.8267674025097502</v>
      </c>
      <c r="AB160" t="s">
        <v>1580</v>
      </c>
      <c r="AC160" t="s">
        <v>235</v>
      </c>
      <c r="AL160" t="s">
        <v>217</v>
      </c>
      <c r="AM160" t="s">
        <v>1581</v>
      </c>
      <c r="AN160" t="s">
        <v>6</v>
      </c>
      <c r="AO160" s="57">
        <v>46063.819363425922</v>
      </c>
      <c r="AP160" s="57">
        <v>46299.333333333336</v>
      </c>
      <c r="AR160" t="s">
        <v>218</v>
      </c>
      <c r="AS160" t="s">
        <v>566</v>
      </c>
      <c r="AT160" t="s">
        <v>230</v>
      </c>
      <c r="AU160">
        <v>20261004</v>
      </c>
      <c r="AV160" t="s">
        <v>221</v>
      </c>
      <c r="AW160" t="s">
        <v>875</v>
      </c>
      <c r="AX160" t="s">
        <v>222</v>
      </c>
      <c r="BA160" s="57">
        <v>46299.333333333336</v>
      </c>
      <c r="BB160" t="s">
        <v>1581</v>
      </c>
      <c r="BC160">
        <v>2026</v>
      </c>
      <c r="BD160">
        <v>10</v>
      </c>
      <c r="BE160">
        <v>4</v>
      </c>
      <c r="BF160" s="6">
        <f t="shared" si="6"/>
        <v>46299</v>
      </c>
      <c r="BG160">
        <f t="shared" si="7"/>
        <v>-0.33333333333575865</v>
      </c>
      <c r="BH160" t="str">
        <f t="shared" si="8"/>
        <v>COMPLY</v>
      </c>
      <c r="BI160" t="str">
        <f>VLOOKUP(H160,Sheet2!$A$1:$B$270,2,FALSE)</f>
        <v>BATU</v>
      </c>
    </row>
    <row r="161" spans="1:61">
      <c r="A161">
        <v>160</v>
      </c>
      <c r="B161">
        <v>1002623173</v>
      </c>
      <c r="C161">
        <v>3</v>
      </c>
      <c r="D161" t="s">
        <v>38</v>
      </c>
      <c r="E161">
        <v>5</v>
      </c>
      <c r="F161" t="s">
        <v>247</v>
      </c>
      <c r="G161" t="s">
        <v>87</v>
      </c>
      <c r="H161" t="s">
        <v>438</v>
      </c>
      <c r="I161" t="s">
        <v>212</v>
      </c>
      <c r="J161" t="s">
        <v>213</v>
      </c>
      <c r="K161" t="s">
        <v>149</v>
      </c>
      <c r="L161" t="s">
        <v>214</v>
      </c>
      <c r="M161" t="s">
        <v>76</v>
      </c>
      <c r="N161" t="s">
        <v>215</v>
      </c>
      <c r="O161" s="57">
        <v>46300.701157407406</v>
      </c>
      <c r="P161" s="57">
        <v>46301.52511574074</v>
      </c>
      <c r="Q161">
        <v>69404580</v>
      </c>
      <c r="S161">
        <v>152720204437</v>
      </c>
      <c r="T161" t="s">
        <v>2572</v>
      </c>
      <c r="U161" t="s">
        <v>2573</v>
      </c>
      <c r="V161" t="s">
        <v>2574</v>
      </c>
      <c r="Z161">
        <v>112.71248431009801</v>
      </c>
      <c r="AA161">
        <v>-7.8497713977779799</v>
      </c>
      <c r="AB161" t="s">
        <v>2575</v>
      </c>
      <c r="AC161" t="s">
        <v>235</v>
      </c>
      <c r="AL161" t="s">
        <v>217</v>
      </c>
      <c r="AM161" t="s">
        <v>2576</v>
      </c>
      <c r="AN161" t="s">
        <v>6</v>
      </c>
      <c r="AO161" s="57">
        <v>46152.726238425923</v>
      </c>
      <c r="AP161" s="57">
        <v>46301.625</v>
      </c>
      <c r="AR161" t="s">
        <v>218</v>
      </c>
      <c r="AS161" t="s">
        <v>566</v>
      </c>
      <c r="AT161" t="s">
        <v>230</v>
      </c>
      <c r="AU161">
        <v>20261006</v>
      </c>
      <c r="AV161" t="s">
        <v>221</v>
      </c>
      <c r="AW161" t="s">
        <v>923</v>
      </c>
      <c r="AX161" t="s">
        <v>222</v>
      </c>
      <c r="BA161" s="57">
        <v>46301.625</v>
      </c>
      <c r="BB161" t="s">
        <v>2576</v>
      </c>
      <c r="BC161">
        <v>2026</v>
      </c>
      <c r="BD161">
        <v>10</v>
      </c>
      <c r="BE161">
        <v>6</v>
      </c>
      <c r="BF161" s="6">
        <f t="shared" si="6"/>
        <v>46301</v>
      </c>
      <c r="BG161">
        <f t="shared" si="7"/>
        <v>-0.625</v>
      </c>
      <c r="BH161" t="str">
        <f t="shared" si="8"/>
        <v>COMPLY</v>
      </c>
      <c r="BI161" t="str">
        <f>VLOOKUP(H161,Sheet2!$A$1:$B$270,2,FALSE)</f>
        <v>BATU</v>
      </c>
    </row>
    <row r="162" spans="1:61">
      <c r="A162">
        <v>161</v>
      </c>
      <c r="B162">
        <v>1002629576</v>
      </c>
      <c r="C162">
        <v>3</v>
      </c>
      <c r="D162" t="s">
        <v>38</v>
      </c>
      <c r="E162">
        <v>5</v>
      </c>
      <c r="F162" t="s">
        <v>247</v>
      </c>
      <c r="G162" t="s">
        <v>87</v>
      </c>
      <c r="H162" t="s">
        <v>418</v>
      </c>
      <c r="I162" t="s">
        <v>212</v>
      </c>
      <c r="J162" t="s">
        <v>213</v>
      </c>
      <c r="K162" t="s">
        <v>149</v>
      </c>
      <c r="L162" t="s">
        <v>214</v>
      </c>
      <c r="M162" t="s">
        <v>76</v>
      </c>
      <c r="N162" t="s">
        <v>215</v>
      </c>
      <c r="O162" s="57">
        <v>46304.518541666665</v>
      </c>
      <c r="P162" s="57">
        <v>46304.696412037039</v>
      </c>
      <c r="Q162">
        <v>69407292</v>
      </c>
      <c r="S162">
        <v>152721299217</v>
      </c>
      <c r="T162" t="s">
        <v>4948</v>
      </c>
      <c r="U162" t="s">
        <v>4949</v>
      </c>
      <c r="V162" t="s">
        <v>4950</v>
      </c>
      <c r="Z162">
        <v>112.658472955226</v>
      </c>
      <c r="AA162">
        <v>-7.9010641587026296</v>
      </c>
      <c r="AB162" t="s">
        <v>4951</v>
      </c>
      <c r="AC162" t="s">
        <v>216</v>
      </c>
      <c r="AL162" t="s">
        <v>217</v>
      </c>
      <c r="AM162" t="s">
        <v>4952</v>
      </c>
      <c r="AN162" t="s">
        <v>6</v>
      </c>
      <c r="AO162" s="57">
        <v>46275.528298611112</v>
      </c>
      <c r="AP162" s="57">
        <v>46305.458333333336</v>
      </c>
      <c r="AR162" t="s">
        <v>218</v>
      </c>
      <c r="AS162" t="s">
        <v>566</v>
      </c>
      <c r="AT162" t="s">
        <v>230</v>
      </c>
      <c r="AU162">
        <v>20261009</v>
      </c>
      <c r="AV162" t="s">
        <v>221</v>
      </c>
      <c r="AW162" t="s">
        <v>880</v>
      </c>
      <c r="AX162" t="s">
        <v>222</v>
      </c>
      <c r="BA162" s="57">
        <v>46305.458333333336</v>
      </c>
      <c r="BB162" t="s">
        <v>4952</v>
      </c>
      <c r="BC162">
        <v>2026</v>
      </c>
      <c r="BD162">
        <v>10</v>
      </c>
      <c r="BE162">
        <v>9</v>
      </c>
      <c r="BF162" s="6">
        <f t="shared" si="6"/>
        <v>46304</v>
      </c>
      <c r="BG162">
        <f t="shared" si="7"/>
        <v>-1.4583333333357587</v>
      </c>
      <c r="BH162" t="str">
        <f t="shared" si="8"/>
        <v>COMPLY</v>
      </c>
      <c r="BI162" t="str">
        <f>VLOOKUP(H162,Sheet2!$A$1:$B$270,2,FALSE)</f>
        <v>BATU</v>
      </c>
    </row>
    <row r="163" spans="1:61">
      <c r="A163">
        <v>162</v>
      </c>
      <c r="B163">
        <v>1002624419</v>
      </c>
      <c r="C163">
        <v>3</v>
      </c>
      <c r="D163" t="s">
        <v>38</v>
      </c>
      <c r="E163">
        <v>5</v>
      </c>
      <c r="F163" t="s">
        <v>247</v>
      </c>
      <c r="G163" t="s">
        <v>87</v>
      </c>
      <c r="H163" t="s">
        <v>418</v>
      </c>
      <c r="I163" t="s">
        <v>212</v>
      </c>
      <c r="J163" t="s">
        <v>213</v>
      </c>
      <c r="K163" t="s">
        <v>149</v>
      </c>
      <c r="M163" t="s">
        <v>1582</v>
      </c>
      <c r="N163" t="s">
        <v>215</v>
      </c>
      <c r="O163" s="57">
        <v>46301.578356481485</v>
      </c>
      <c r="P163" s="57">
        <v>46301.579212962963</v>
      </c>
      <c r="Q163">
        <v>69405083</v>
      </c>
      <c r="S163">
        <v>152721299063</v>
      </c>
      <c r="T163" t="s">
        <v>3193</v>
      </c>
      <c r="Z163">
        <v>112.68279790878201</v>
      </c>
      <c r="AA163">
        <v>-7.8768153214368199</v>
      </c>
      <c r="AB163" t="s">
        <v>3194</v>
      </c>
      <c r="AC163" t="s">
        <v>225</v>
      </c>
      <c r="AO163" s="57">
        <v>46183.601145833331</v>
      </c>
      <c r="AR163" t="s">
        <v>6</v>
      </c>
      <c r="AS163" t="s">
        <v>566</v>
      </c>
      <c r="AT163" t="s">
        <v>230</v>
      </c>
      <c r="AV163" t="s">
        <v>1585</v>
      </c>
      <c r="AW163" t="s">
        <v>540</v>
      </c>
      <c r="AX163" t="s">
        <v>222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BATU</v>
      </c>
    </row>
    <row r="164" spans="1:61">
      <c r="A164">
        <v>163</v>
      </c>
      <c r="B164">
        <v>1002623870</v>
      </c>
      <c r="C164">
        <v>3</v>
      </c>
      <c r="D164" t="s">
        <v>38</v>
      </c>
      <c r="E164">
        <v>5</v>
      </c>
      <c r="F164" t="s">
        <v>247</v>
      </c>
      <c r="G164" t="s">
        <v>87</v>
      </c>
      <c r="H164" t="s">
        <v>418</v>
      </c>
      <c r="I164" t="s">
        <v>212</v>
      </c>
      <c r="J164" t="s">
        <v>213</v>
      </c>
      <c r="K164" t="s">
        <v>149</v>
      </c>
      <c r="M164" t="s">
        <v>1626</v>
      </c>
      <c r="N164" t="s">
        <v>215</v>
      </c>
      <c r="O164" s="57">
        <v>46301.445798611108</v>
      </c>
      <c r="P164" s="57">
        <v>46301.625717592593</v>
      </c>
      <c r="Q164">
        <v>69404851</v>
      </c>
      <c r="S164">
        <v>152721299061</v>
      </c>
      <c r="T164" t="s">
        <v>3193</v>
      </c>
      <c r="U164" t="s">
        <v>3195</v>
      </c>
      <c r="Z164">
        <v>112.68282499999999</v>
      </c>
      <c r="AA164">
        <v>-7.8760870000000001</v>
      </c>
      <c r="AB164" t="s">
        <v>3196</v>
      </c>
      <c r="AC164" t="s">
        <v>225</v>
      </c>
      <c r="AO164" s="57">
        <v>46183.454942129632</v>
      </c>
      <c r="AR164" t="s">
        <v>12</v>
      </c>
      <c r="AS164" t="s">
        <v>566</v>
      </c>
      <c r="AT164" t="s">
        <v>230</v>
      </c>
      <c r="AV164" t="s">
        <v>3197</v>
      </c>
      <c r="AW164" t="s">
        <v>540</v>
      </c>
      <c r="AX164" t="s">
        <v>222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BATU</v>
      </c>
    </row>
    <row r="165" spans="1:61">
      <c r="A165">
        <v>164</v>
      </c>
      <c r="B165">
        <v>1002617199</v>
      </c>
      <c r="C165">
        <v>3</v>
      </c>
      <c r="D165" t="s">
        <v>38</v>
      </c>
      <c r="E165">
        <v>5</v>
      </c>
      <c r="F165" t="s">
        <v>247</v>
      </c>
      <c r="G165" t="s">
        <v>87</v>
      </c>
      <c r="H165" t="s">
        <v>423</v>
      </c>
      <c r="I165" t="s">
        <v>212</v>
      </c>
      <c r="J165" t="s">
        <v>213</v>
      </c>
      <c r="K165" t="s">
        <v>149</v>
      </c>
      <c r="M165" t="s">
        <v>76</v>
      </c>
      <c r="N165" t="s">
        <v>215</v>
      </c>
      <c r="O165" s="57">
        <v>46296.412326388891</v>
      </c>
      <c r="P165" s="57">
        <v>46296.629166666666</v>
      </c>
      <c r="Q165">
        <v>69402128</v>
      </c>
      <c r="S165">
        <v>152717206397</v>
      </c>
      <c r="T165" t="s">
        <v>986</v>
      </c>
      <c r="U165" t="s">
        <v>987</v>
      </c>
      <c r="V165" t="s">
        <v>988</v>
      </c>
      <c r="Z165">
        <v>112.7620486</v>
      </c>
      <c r="AA165">
        <v>-8.0064463999999997</v>
      </c>
      <c r="AB165" t="s">
        <v>989</v>
      </c>
      <c r="AC165" t="s">
        <v>283</v>
      </c>
      <c r="AL165" t="s">
        <v>217</v>
      </c>
      <c r="AM165" t="s">
        <v>990</v>
      </c>
      <c r="AN165" t="s">
        <v>6</v>
      </c>
      <c r="AO165" s="57">
        <v>46032.413738425923</v>
      </c>
      <c r="AP165" s="57">
        <v>46297.333333333336</v>
      </c>
      <c r="AR165" t="s">
        <v>218</v>
      </c>
      <c r="AS165" t="s">
        <v>566</v>
      </c>
      <c r="AT165" t="s">
        <v>230</v>
      </c>
      <c r="AU165">
        <v>20261001</v>
      </c>
      <c r="AV165" t="s">
        <v>221</v>
      </c>
      <c r="AW165" t="s">
        <v>540</v>
      </c>
      <c r="AX165" t="s">
        <v>222</v>
      </c>
      <c r="BA165" s="57">
        <v>46297.333333333336</v>
      </c>
      <c r="BB165" t="s">
        <v>990</v>
      </c>
      <c r="BC165">
        <v>2026</v>
      </c>
      <c r="BD165">
        <v>10</v>
      </c>
      <c r="BE165">
        <v>1</v>
      </c>
      <c r="BF165" s="6">
        <f t="shared" si="6"/>
        <v>46296</v>
      </c>
      <c r="BG165">
        <f t="shared" si="7"/>
        <v>-1.3333333333357587</v>
      </c>
      <c r="BH165" t="str">
        <f t="shared" si="8"/>
        <v>COMPLY</v>
      </c>
      <c r="BI165" t="str">
        <f>VLOOKUP(H165,Sheet2!$A$1:$B$270,2,FALSE)</f>
        <v>BATU</v>
      </c>
    </row>
    <row r="166" spans="1:61">
      <c r="A166">
        <v>165</v>
      </c>
      <c r="B166">
        <v>1002625749</v>
      </c>
      <c r="C166">
        <v>3</v>
      </c>
      <c r="D166" t="s">
        <v>38</v>
      </c>
      <c r="E166">
        <v>5</v>
      </c>
      <c r="F166" t="s">
        <v>247</v>
      </c>
      <c r="G166" t="s">
        <v>87</v>
      </c>
      <c r="H166" t="s">
        <v>352</v>
      </c>
      <c r="I166" t="s">
        <v>212</v>
      </c>
      <c r="J166" t="s">
        <v>213</v>
      </c>
      <c r="K166" t="s">
        <v>149</v>
      </c>
      <c r="L166" t="s">
        <v>214</v>
      </c>
      <c r="M166" t="s">
        <v>76</v>
      </c>
      <c r="N166" t="s">
        <v>215</v>
      </c>
      <c r="O166" s="57">
        <v>46302.46020833333</v>
      </c>
      <c r="P166" s="57">
        <v>46303.540219907409</v>
      </c>
      <c r="Q166">
        <v>69405642</v>
      </c>
      <c r="S166">
        <v>152707239494</v>
      </c>
      <c r="T166" t="s">
        <v>3814</v>
      </c>
      <c r="U166" t="s">
        <v>3815</v>
      </c>
      <c r="V166" t="s">
        <v>3816</v>
      </c>
      <c r="Z166">
        <v>112.561160168562</v>
      </c>
      <c r="AA166">
        <v>-7.8658375008197599</v>
      </c>
      <c r="AB166" t="s">
        <v>3817</v>
      </c>
      <c r="AC166" t="s">
        <v>235</v>
      </c>
      <c r="AL166" t="s">
        <v>217</v>
      </c>
      <c r="AM166" t="s">
        <v>3818</v>
      </c>
      <c r="AN166" t="s">
        <v>6</v>
      </c>
      <c r="AO166" s="57">
        <v>46213.475960648146</v>
      </c>
      <c r="AP166" s="57">
        <v>46303.333333333336</v>
      </c>
      <c r="AR166" t="s">
        <v>218</v>
      </c>
      <c r="AS166" t="s">
        <v>87</v>
      </c>
      <c r="AT166" t="s">
        <v>342</v>
      </c>
      <c r="AU166">
        <v>20261008</v>
      </c>
      <c r="AV166" t="s">
        <v>221</v>
      </c>
      <c r="AW166" t="s">
        <v>885</v>
      </c>
      <c r="AX166" t="s">
        <v>222</v>
      </c>
      <c r="BA166" s="57">
        <v>46303.333333333336</v>
      </c>
      <c r="BB166" t="s">
        <v>3818</v>
      </c>
      <c r="BC166">
        <v>2026</v>
      </c>
      <c r="BD166">
        <v>10</v>
      </c>
      <c r="BE166">
        <v>8</v>
      </c>
      <c r="BF166" s="6">
        <f t="shared" si="6"/>
        <v>46303</v>
      </c>
      <c r="BG166">
        <f t="shared" si="7"/>
        <v>-0.33333333333575865</v>
      </c>
      <c r="BH166" t="str">
        <f t="shared" si="8"/>
        <v>COMPLY</v>
      </c>
      <c r="BI166" t="str">
        <f>VLOOKUP(H166,Sheet2!$A$1:$B$270,2,FALSE)</f>
        <v>BATU</v>
      </c>
    </row>
    <row r="167" spans="1:61">
      <c r="A167">
        <v>166</v>
      </c>
      <c r="B167">
        <v>1002628583</v>
      </c>
      <c r="C167">
        <v>3</v>
      </c>
      <c r="D167" t="s">
        <v>38</v>
      </c>
      <c r="E167">
        <v>5</v>
      </c>
      <c r="F167" t="s">
        <v>247</v>
      </c>
      <c r="G167" t="s">
        <v>87</v>
      </c>
      <c r="H167" t="s">
        <v>352</v>
      </c>
      <c r="I167" t="s">
        <v>212</v>
      </c>
      <c r="J167" t="s">
        <v>213</v>
      </c>
      <c r="K167" t="s">
        <v>149</v>
      </c>
      <c r="L167" t="s">
        <v>214</v>
      </c>
      <c r="M167" t="s">
        <v>279</v>
      </c>
      <c r="N167" t="s">
        <v>215</v>
      </c>
      <c r="O167" s="57">
        <v>46303.768506944441</v>
      </c>
      <c r="P167" s="57">
        <v>46304.607002314813</v>
      </c>
      <c r="Q167">
        <v>69406863</v>
      </c>
      <c r="S167">
        <v>152707239500</v>
      </c>
      <c r="T167" t="s">
        <v>4497</v>
      </c>
      <c r="U167" t="s">
        <v>4498</v>
      </c>
      <c r="V167" t="s">
        <v>4499</v>
      </c>
      <c r="Z167">
        <v>106.827153</v>
      </c>
      <c r="AA167">
        <v>-6.1753920000000004</v>
      </c>
      <c r="AB167" t="s">
        <v>4500</v>
      </c>
      <c r="AC167" t="s">
        <v>849</v>
      </c>
      <c r="AL167" t="s">
        <v>217</v>
      </c>
      <c r="AM167" t="s">
        <v>4501</v>
      </c>
      <c r="AN167" t="s">
        <v>6</v>
      </c>
      <c r="AO167" s="57">
        <v>46244.777962962966</v>
      </c>
      <c r="AP167" s="57">
        <v>46304.625</v>
      </c>
      <c r="AR167" t="s">
        <v>239</v>
      </c>
      <c r="AS167" t="s">
        <v>87</v>
      </c>
      <c r="AT167" t="s">
        <v>230</v>
      </c>
      <c r="AV167" t="s">
        <v>3312</v>
      </c>
      <c r="AW167" t="s">
        <v>877</v>
      </c>
      <c r="AX167" t="s">
        <v>222</v>
      </c>
      <c r="BA167" s="57">
        <v>46304.625</v>
      </c>
      <c r="BB167" t="s">
        <v>4501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BATU</v>
      </c>
    </row>
    <row r="168" spans="1:61">
      <c r="A168">
        <v>167</v>
      </c>
      <c r="B168">
        <v>1002619877</v>
      </c>
      <c r="C168">
        <v>3</v>
      </c>
      <c r="D168" t="s">
        <v>38</v>
      </c>
      <c r="E168">
        <v>5</v>
      </c>
      <c r="F168" t="s">
        <v>247</v>
      </c>
      <c r="G168" t="s">
        <v>87</v>
      </c>
      <c r="H168" t="s">
        <v>352</v>
      </c>
      <c r="I168" t="s">
        <v>212</v>
      </c>
      <c r="J168" t="s">
        <v>213</v>
      </c>
      <c r="K168" t="s">
        <v>149</v>
      </c>
      <c r="M168" t="s">
        <v>1582</v>
      </c>
      <c r="N168" t="s">
        <v>215</v>
      </c>
      <c r="O168" s="57">
        <v>46297.581550925926</v>
      </c>
      <c r="P168" s="57">
        <v>46297.582685185182</v>
      </c>
      <c r="Q168">
        <v>69403129</v>
      </c>
      <c r="S168">
        <v>152707239477</v>
      </c>
      <c r="T168" t="s">
        <v>1583</v>
      </c>
      <c r="Z168">
        <v>112.518196105957</v>
      </c>
      <c r="AA168">
        <v>-7.8968585074744402</v>
      </c>
      <c r="AB168" t="s">
        <v>1584</v>
      </c>
      <c r="AC168" t="s">
        <v>225</v>
      </c>
      <c r="AO168" s="57">
        <v>46063.61105324074</v>
      </c>
      <c r="AR168" t="s">
        <v>6</v>
      </c>
      <c r="AS168" t="s">
        <v>87</v>
      </c>
      <c r="AT168" t="s">
        <v>230</v>
      </c>
      <c r="AV168" t="s">
        <v>1585</v>
      </c>
      <c r="AW168" t="s">
        <v>1586</v>
      </c>
      <c r="AX168" t="s">
        <v>222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str">
        <f>VLOOKUP(H168,Sheet2!$A$1:$B$270,2,FALSE)</f>
        <v>BATU</v>
      </c>
    </row>
    <row r="169" spans="1:61">
      <c r="A169">
        <v>168</v>
      </c>
      <c r="B169">
        <v>1002618310</v>
      </c>
      <c r="C169">
        <v>3</v>
      </c>
      <c r="D169" t="s">
        <v>38</v>
      </c>
      <c r="E169">
        <v>5</v>
      </c>
      <c r="F169" t="s">
        <v>247</v>
      </c>
      <c r="G169" t="s">
        <v>87</v>
      </c>
      <c r="H169" t="s">
        <v>248</v>
      </c>
      <c r="I169" t="s">
        <v>212</v>
      </c>
      <c r="J169" t="s">
        <v>213</v>
      </c>
      <c r="K169" t="s">
        <v>149</v>
      </c>
      <c r="M169" t="s">
        <v>76</v>
      </c>
      <c r="N169" t="s">
        <v>215</v>
      </c>
      <c r="O169" s="57">
        <v>46296.640486111108</v>
      </c>
      <c r="P169" s="57">
        <v>46296.736701388887</v>
      </c>
      <c r="Q169">
        <v>69399650</v>
      </c>
      <c r="S169">
        <v>152702232862</v>
      </c>
      <c r="T169" t="s">
        <v>916</v>
      </c>
      <c r="U169" t="s">
        <v>991</v>
      </c>
      <c r="V169" t="s">
        <v>992</v>
      </c>
      <c r="Z169">
        <v>112.6462487</v>
      </c>
      <c r="AA169">
        <v>-7.9537868999999999</v>
      </c>
      <c r="AB169" t="s">
        <v>917</v>
      </c>
      <c r="AC169" t="s">
        <v>229</v>
      </c>
      <c r="AL169" t="s">
        <v>217</v>
      </c>
      <c r="AM169" t="s">
        <v>993</v>
      </c>
      <c r="AN169" t="s">
        <v>6</v>
      </c>
      <c r="AO169" s="57">
        <v>46032.642337962963</v>
      </c>
      <c r="AR169" t="s">
        <v>218</v>
      </c>
      <c r="AS169" t="s">
        <v>845</v>
      </c>
      <c r="AT169" t="s">
        <v>230</v>
      </c>
      <c r="AU169">
        <v>20261001</v>
      </c>
      <c r="AV169" t="s">
        <v>221</v>
      </c>
      <c r="AW169" t="s">
        <v>541</v>
      </c>
      <c r="AX169" t="s">
        <v>222</v>
      </c>
      <c r="BA169" s="57">
        <v>46296.291666666664</v>
      </c>
      <c r="BB169" t="s">
        <v>993</v>
      </c>
      <c r="BC169">
        <v>2026</v>
      </c>
      <c r="BD169">
        <v>10</v>
      </c>
      <c r="BE169">
        <v>1</v>
      </c>
      <c r="BF169" s="6">
        <f t="shared" si="6"/>
        <v>46296</v>
      </c>
      <c r="BG169">
        <f t="shared" si="7"/>
        <v>-0.29166666666424135</v>
      </c>
      <c r="BH169" t="str">
        <f t="shared" si="8"/>
        <v>COMPLY</v>
      </c>
      <c r="BI169" t="str">
        <f>VLOOKUP(H169,Sheet2!$A$1:$B$270,2,FALSE)</f>
        <v>BATU</v>
      </c>
    </row>
    <row r="170" spans="1:61">
      <c r="A170">
        <v>169</v>
      </c>
      <c r="B170">
        <v>1002619594</v>
      </c>
      <c r="C170">
        <v>3</v>
      </c>
      <c r="D170" t="s">
        <v>38</v>
      </c>
      <c r="E170">
        <v>5</v>
      </c>
      <c r="F170" t="s">
        <v>247</v>
      </c>
      <c r="G170" t="s">
        <v>87</v>
      </c>
      <c r="H170" t="s">
        <v>248</v>
      </c>
      <c r="I170" t="s">
        <v>212</v>
      </c>
      <c r="J170" t="s">
        <v>213</v>
      </c>
      <c r="K170" t="s">
        <v>149</v>
      </c>
      <c r="M170" t="s">
        <v>76</v>
      </c>
      <c r="N170" t="s">
        <v>215</v>
      </c>
      <c r="O170" s="57">
        <v>46297.489386574074</v>
      </c>
      <c r="P170" s="57">
        <v>46297.828055555554</v>
      </c>
      <c r="Q170">
        <v>69396803</v>
      </c>
      <c r="S170">
        <v>152702232877</v>
      </c>
      <c r="T170" t="s">
        <v>1587</v>
      </c>
      <c r="U170" t="s">
        <v>1588</v>
      </c>
      <c r="V170" t="s">
        <v>1589</v>
      </c>
      <c r="Z170">
        <v>112.6561858</v>
      </c>
      <c r="AA170">
        <v>-7.9213461000000001</v>
      </c>
      <c r="AB170" t="s">
        <v>1590</v>
      </c>
      <c r="AC170" t="s">
        <v>216</v>
      </c>
      <c r="AL170" t="s">
        <v>217</v>
      </c>
      <c r="AM170" t="s">
        <v>1591</v>
      </c>
      <c r="AN170" t="s">
        <v>6</v>
      </c>
      <c r="AO170" s="57">
        <v>46063.507453703707</v>
      </c>
      <c r="AR170" t="s">
        <v>218</v>
      </c>
      <c r="AS170" t="s">
        <v>845</v>
      </c>
      <c r="AT170" t="s">
        <v>342</v>
      </c>
      <c r="AU170">
        <v>20261002</v>
      </c>
      <c r="AV170" t="s">
        <v>221</v>
      </c>
      <c r="AW170" t="s">
        <v>1592</v>
      </c>
      <c r="AX170" t="s">
        <v>222</v>
      </c>
      <c r="BA170" s="57">
        <v>46297.291666666664</v>
      </c>
      <c r="BB170" t="s">
        <v>1591</v>
      </c>
      <c r="BC170">
        <v>2026</v>
      </c>
      <c r="BD170">
        <v>10</v>
      </c>
      <c r="BE170">
        <v>2</v>
      </c>
      <c r="BF170" s="6">
        <f t="shared" si="6"/>
        <v>46297</v>
      </c>
      <c r="BG170">
        <f t="shared" si="7"/>
        <v>-0.29166666666424135</v>
      </c>
      <c r="BH170" t="str">
        <f t="shared" si="8"/>
        <v>COMPLY</v>
      </c>
      <c r="BI170" t="str">
        <f>VLOOKUP(H170,Sheet2!$A$1:$B$270,2,FALSE)</f>
        <v>BATU</v>
      </c>
    </row>
    <row r="171" spans="1:61">
      <c r="A171">
        <v>170</v>
      </c>
      <c r="B171">
        <v>1002620916</v>
      </c>
      <c r="C171">
        <v>3</v>
      </c>
      <c r="D171" t="s">
        <v>38</v>
      </c>
      <c r="E171">
        <v>5</v>
      </c>
      <c r="F171" t="s">
        <v>247</v>
      </c>
      <c r="G171" t="s">
        <v>87</v>
      </c>
      <c r="H171" t="s">
        <v>248</v>
      </c>
      <c r="I171" t="s">
        <v>212</v>
      </c>
      <c r="J171" t="s">
        <v>213</v>
      </c>
      <c r="K171" t="s">
        <v>149</v>
      </c>
      <c r="L171" t="s">
        <v>214</v>
      </c>
      <c r="M171" t="s">
        <v>76</v>
      </c>
      <c r="N171" t="s">
        <v>215</v>
      </c>
      <c r="O171" s="57">
        <v>46298.503599537034</v>
      </c>
      <c r="P171" s="57">
        <v>46299.322835648149</v>
      </c>
      <c r="Q171">
        <v>69403561</v>
      </c>
      <c r="S171">
        <v>152702248507</v>
      </c>
      <c r="T171" t="s">
        <v>1593</v>
      </c>
      <c r="U171" t="s">
        <v>1594</v>
      </c>
      <c r="V171" t="s">
        <v>1595</v>
      </c>
      <c r="Z171">
        <v>112.6179394</v>
      </c>
      <c r="AA171">
        <v>-7.9482950999999904</v>
      </c>
      <c r="AB171" t="s">
        <v>1596</v>
      </c>
      <c r="AC171" t="s">
        <v>235</v>
      </c>
      <c r="AL171" t="s">
        <v>217</v>
      </c>
      <c r="AM171" t="s">
        <v>1597</v>
      </c>
      <c r="AN171" t="s">
        <v>6</v>
      </c>
      <c r="AO171" s="57">
        <v>46091.517858796295</v>
      </c>
      <c r="AP171" s="57">
        <v>46299.458333333336</v>
      </c>
      <c r="AR171" t="s">
        <v>218</v>
      </c>
      <c r="AS171" t="s">
        <v>845</v>
      </c>
      <c r="AT171" t="s">
        <v>230</v>
      </c>
      <c r="AU171">
        <v>20261004</v>
      </c>
      <c r="AV171" t="s">
        <v>221</v>
      </c>
      <c r="AW171" t="s">
        <v>923</v>
      </c>
      <c r="AX171" t="s">
        <v>222</v>
      </c>
      <c r="BA171" s="57">
        <v>46299.458333333336</v>
      </c>
      <c r="BB171" t="s">
        <v>1597</v>
      </c>
      <c r="BC171">
        <v>2026</v>
      </c>
      <c r="BD171">
        <v>10</v>
      </c>
      <c r="BE171">
        <v>4</v>
      </c>
      <c r="BF171" s="6">
        <f t="shared" si="6"/>
        <v>46299</v>
      </c>
      <c r="BG171">
        <f t="shared" si="7"/>
        <v>-0.45833333333575865</v>
      </c>
      <c r="BH171" t="str">
        <f t="shared" si="8"/>
        <v>COMPLY</v>
      </c>
      <c r="BI171" t="str">
        <f>VLOOKUP(H171,Sheet2!$A$1:$B$270,2,FALSE)</f>
        <v>BATU</v>
      </c>
    </row>
    <row r="172" spans="1:61">
      <c r="A172">
        <v>171</v>
      </c>
      <c r="B172">
        <v>1002625748</v>
      </c>
      <c r="C172">
        <v>3</v>
      </c>
      <c r="D172" t="s">
        <v>38</v>
      </c>
      <c r="E172">
        <v>5</v>
      </c>
      <c r="F172" t="s">
        <v>247</v>
      </c>
      <c r="G172" t="s">
        <v>87</v>
      </c>
      <c r="H172" t="s">
        <v>248</v>
      </c>
      <c r="I172" t="s">
        <v>212</v>
      </c>
      <c r="J172" t="s">
        <v>213</v>
      </c>
      <c r="K172" t="s">
        <v>149</v>
      </c>
      <c r="L172" t="s">
        <v>826</v>
      </c>
      <c r="M172" t="s">
        <v>76</v>
      </c>
      <c r="N172" t="s">
        <v>215</v>
      </c>
      <c r="O172" s="57">
        <v>46302.459502314814</v>
      </c>
      <c r="P172" s="57">
        <v>46303.810046296298</v>
      </c>
      <c r="Q172">
        <v>69405656</v>
      </c>
      <c r="R172">
        <v>3414391682</v>
      </c>
      <c r="S172">
        <v>152702232586</v>
      </c>
      <c r="T172" t="s">
        <v>3824</v>
      </c>
      <c r="U172" t="s">
        <v>3825</v>
      </c>
      <c r="V172" t="s">
        <v>3826</v>
      </c>
      <c r="Z172">
        <v>112.62810498476</v>
      </c>
      <c r="AA172">
        <v>-7.9093879938392497</v>
      </c>
      <c r="AB172" t="s">
        <v>3827</v>
      </c>
      <c r="AC172" t="s">
        <v>216</v>
      </c>
      <c r="AL172" t="s">
        <v>217</v>
      </c>
      <c r="AM172" t="s">
        <v>3828</v>
      </c>
      <c r="AN172" t="s">
        <v>6</v>
      </c>
      <c r="AO172" s="57">
        <v>46213.475960648146</v>
      </c>
      <c r="AP172" s="57">
        <v>46303.333333333336</v>
      </c>
      <c r="AR172" t="s">
        <v>218</v>
      </c>
      <c r="AS172" t="s">
        <v>845</v>
      </c>
      <c r="AT172" t="s">
        <v>230</v>
      </c>
      <c r="AU172">
        <v>20261008</v>
      </c>
      <c r="AV172" t="s">
        <v>221</v>
      </c>
      <c r="AW172" t="s">
        <v>3829</v>
      </c>
      <c r="AX172" t="s">
        <v>222</v>
      </c>
      <c r="BA172" s="57">
        <v>46303.333333333336</v>
      </c>
      <c r="BB172" t="s">
        <v>3828</v>
      </c>
      <c r="BC172">
        <v>2026</v>
      </c>
      <c r="BD172">
        <v>10</v>
      </c>
      <c r="BE172">
        <v>8</v>
      </c>
      <c r="BF172" s="6">
        <f t="shared" si="6"/>
        <v>46303</v>
      </c>
      <c r="BG172">
        <f t="shared" si="7"/>
        <v>-0.33333333333575865</v>
      </c>
      <c r="BH172" t="str">
        <f t="shared" si="8"/>
        <v>COMPLY</v>
      </c>
      <c r="BI172" t="str">
        <f>VLOOKUP(H172,Sheet2!$A$1:$B$270,2,FALSE)</f>
        <v>BATU</v>
      </c>
    </row>
    <row r="173" spans="1:61">
      <c r="A173">
        <v>172</v>
      </c>
      <c r="B173">
        <v>1002625771</v>
      </c>
      <c r="C173">
        <v>3</v>
      </c>
      <c r="D173" t="s">
        <v>38</v>
      </c>
      <c r="E173">
        <v>5</v>
      </c>
      <c r="F173" t="s">
        <v>247</v>
      </c>
      <c r="G173" t="s">
        <v>87</v>
      </c>
      <c r="H173" t="s">
        <v>248</v>
      </c>
      <c r="I173" t="s">
        <v>212</v>
      </c>
      <c r="J173" t="s">
        <v>213</v>
      </c>
      <c r="K173" t="s">
        <v>149</v>
      </c>
      <c r="L173" t="s">
        <v>214</v>
      </c>
      <c r="M173" t="s">
        <v>76</v>
      </c>
      <c r="N173" t="s">
        <v>215</v>
      </c>
      <c r="O173" s="57">
        <v>46302.466446759259</v>
      </c>
      <c r="P173" s="57">
        <v>46302.732303240744</v>
      </c>
      <c r="Q173">
        <v>69405661</v>
      </c>
      <c r="S173">
        <v>152702232934</v>
      </c>
      <c r="T173" t="s">
        <v>3819</v>
      </c>
      <c r="U173" t="s">
        <v>3820</v>
      </c>
      <c r="V173" t="s">
        <v>3821</v>
      </c>
      <c r="Z173">
        <v>112.649908263366</v>
      </c>
      <c r="AA173">
        <v>-7.9127982323554704</v>
      </c>
      <c r="AB173" t="s">
        <v>3822</v>
      </c>
      <c r="AC173" t="s">
        <v>235</v>
      </c>
      <c r="AL173" t="s">
        <v>217</v>
      </c>
      <c r="AM173" t="s">
        <v>3823</v>
      </c>
      <c r="AN173" t="s">
        <v>6</v>
      </c>
      <c r="AO173" s="57">
        <v>46213.475960648146</v>
      </c>
      <c r="AP173" s="57">
        <v>46303.333333333336</v>
      </c>
      <c r="AR173" t="s">
        <v>218</v>
      </c>
      <c r="AS173" t="s">
        <v>845</v>
      </c>
      <c r="AT173" t="s">
        <v>220</v>
      </c>
      <c r="AU173">
        <v>20261007</v>
      </c>
      <c r="AV173" t="s">
        <v>221</v>
      </c>
      <c r="AW173" t="s">
        <v>869</v>
      </c>
      <c r="AX173" t="s">
        <v>222</v>
      </c>
      <c r="BA173" s="57">
        <v>46303.333333333336</v>
      </c>
      <c r="BB173" t="s">
        <v>3823</v>
      </c>
      <c r="BC173">
        <v>2026</v>
      </c>
      <c r="BD173">
        <v>10</v>
      </c>
      <c r="BE173">
        <v>7</v>
      </c>
      <c r="BF173" s="6">
        <f t="shared" si="6"/>
        <v>46302</v>
      </c>
      <c r="BG173">
        <f t="shared" si="7"/>
        <v>-1.3333333333357587</v>
      </c>
      <c r="BH173" t="str">
        <f t="shared" si="8"/>
        <v>COMPLY</v>
      </c>
      <c r="BI173" t="str">
        <f>VLOOKUP(H173,Sheet2!$A$1:$B$270,2,FALSE)</f>
        <v>BATU</v>
      </c>
    </row>
    <row r="174" spans="1:61">
      <c r="A174">
        <v>173</v>
      </c>
      <c r="B174">
        <v>1002628750</v>
      </c>
      <c r="C174">
        <v>3</v>
      </c>
      <c r="D174" t="s">
        <v>38</v>
      </c>
      <c r="E174">
        <v>5</v>
      </c>
      <c r="F174" t="s">
        <v>247</v>
      </c>
      <c r="G174" t="s">
        <v>87</v>
      </c>
      <c r="H174" t="s">
        <v>248</v>
      </c>
      <c r="I174" t="s">
        <v>212</v>
      </c>
      <c r="J174" t="s">
        <v>213</v>
      </c>
      <c r="K174" t="s">
        <v>149</v>
      </c>
      <c r="L174" t="s">
        <v>214</v>
      </c>
      <c r="M174" t="s">
        <v>76</v>
      </c>
      <c r="N174" t="s">
        <v>215</v>
      </c>
      <c r="O174" s="57">
        <v>46304.341377314813</v>
      </c>
      <c r="P174" s="57">
        <v>46304.520671296297</v>
      </c>
      <c r="Q174">
        <v>69406959</v>
      </c>
      <c r="S174">
        <v>152702232610</v>
      </c>
      <c r="T174" t="s">
        <v>4953</v>
      </c>
      <c r="U174" t="s">
        <v>4954</v>
      </c>
      <c r="V174" t="s">
        <v>4955</v>
      </c>
      <c r="Z174">
        <v>112.62508870000001</v>
      </c>
      <c r="AA174">
        <v>-7.9374224</v>
      </c>
      <c r="AB174" t="s">
        <v>4956</v>
      </c>
      <c r="AC174" t="s">
        <v>235</v>
      </c>
      <c r="AL174" t="s">
        <v>217</v>
      </c>
      <c r="AM174" t="s">
        <v>4957</v>
      </c>
      <c r="AN174" t="s">
        <v>6</v>
      </c>
      <c r="AO174" s="57">
        <v>46275.361435185187</v>
      </c>
      <c r="AP174" s="57">
        <v>46305.333333333336</v>
      </c>
      <c r="AR174" t="s">
        <v>218</v>
      </c>
      <c r="AS174" t="s">
        <v>845</v>
      </c>
      <c r="AT174" t="s">
        <v>220</v>
      </c>
      <c r="AU174">
        <v>20261009</v>
      </c>
      <c r="AV174" t="s">
        <v>221</v>
      </c>
      <c r="AW174" t="s">
        <v>1815</v>
      </c>
      <c r="AX174" t="s">
        <v>222</v>
      </c>
      <c r="BA174" s="57">
        <v>46305.333333333336</v>
      </c>
      <c r="BB174" t="s">
        <v>4957</v>
      </c>
      <c r="BC174">
        <v>2026</v>
      </c>
      <c r="BD174">
        <v>10</v>
      </c>
      <c r="BE174">
        <v>9</v>
      </c>
      <c r="BF174" s="6">
        <f t="shared" si="6"/>
        <v>46304</v>
      </c>
      <c r="BG174">
        <f t="shared" si="7"/>
        <v>-1.3333333333357587</v>
      </c>
      <c r="BH174" t="str">
        <f t="shared" si="8"/>
        <v>COMPLY</v>
      </c>
      <c r="BI174" t="str">
        <f>VLOOKUP(H174,Sheet2!$A$1:$B$270,2,FALSE)</f>
        <v>BATU</v>
      </c>
    </row>
    <row r="175" spans="1:61">
      <c r="A175">
        <v>174</v>
      </c>
      <c r="B175">
        <v>1002631731</v>
      </c>
      <c r="C175">
        <v>3</v>
      </c>
      <c r="D175" t="s">
        <v>38</v>
      </c>
      <c r="E175">
        <v>5</v>
      </c>
      <c r="F175" t="s">
        <v>247</v>
      </c>
      <c r="G175" t="s">
        <v>87</v>
      </c>
      <c r="H175" t="s">
        <v>248</v>
      </c>
      <c r="I175" t="s">
        <v>212</v>
      </c>
      <c r="J175" t="s">
        <v>213</v>
      </c>
      <c r="K175" t="s">
        <v>149</v>
      </c>
      <c r="L175" t="s">
        <v>214</v>
      </c>
      <c r="M175" t="s">
        <v>76</v>
      </c>
      <c r="N175" t="s">
        <v>215</v>
      </c>
      <c r="O175" s="57">
        <v>46306.684432870374</v>
      </c>
      <c r="P175" s="57">
        <v>46307.725081018521</v>
      </c>
      <c r="Q175">
        <v>69408245</v>
      </c>
      <c r="S175">
        <v>152702245525</v>
      </c>
      <c r="T175" t="s">
        <v>4964</v>
      </c>
      <c r="U175" t="s">
        <v>4965</v>
      </c>
      <c r="V175" t="s">
        <v>4966</v>
      </c>
      <c r="Z175">
        <v>112.6294022</v>
      </c>
      <c r="AA175">
        <v>-7.9117198000000002</v>
      </c>
      <c r="AB175" t="s">
        <v>4967</v>
      </c>
      <c r="AC175" t="s">
        <v>216</v>
      </c>
      <c r="AL175" t="s">
        <v>217</v>
      </c>
      <c r="AM175" t="s">
        <v>4968</v>
      </c>
      <c r="AN175" t="s">
        <v>6</v>
      </c>
      <c r="AO175" s="57">
        <v>46336.694560185184</v>
      </c>
      <c r="AP175" s="57">
        <v>46307.625</v>
      </c>
      <c r="AR175" t="s">
        <v>218</v>
      </c>
      <c r="AS175" t="s">
        <v>845</v>
      </c>
      <c r="AT175" t="s">
        <v>342</v>
      </c>
      <c r="AU175">
        <v>20261012</v>
      </c>
      <c r="AV175" t="s">
        <v>221</v>
      </c>
      <c r="AW175" t="s">
        <v>4969</v>
      </c>
      <c r="AX175" t="s">
        <v>222</v>
      </c>
      <c r="BA175" s="57">
        <v>46307.625</v>
      </c>
      <c r="BB175" t="s">
        <v>4968</v>
      </c>
      <c r="BC175">
        <v>2026</v>
      </c>
      <c r="BD175">
        <v>10</v>
      </c>
      <c r="BE175">
        <v>12</v>
      </c>
      <c r="BF175" s="6">
        <f t="shared" si="6"/>
        <v>46307</v>
      </c>
      <c r="BG175">
        <f t="shared" si="7"/>
        <v>-0.625</v>
      </c>
      <c r="BH175" t="str">
        <f t="shared" si="8"/>
        <v>COMPLY</v>
      </c>
      <c r="BI175" t="str">
        <f>VLOOKUP(H175,Sheet2!$A$1:$B$270,2,FALSE)</f>
        <v>BATU</v>
      </c>
    </row>
    <row r="176" spans="1:61">
      <c r="A176">
        <v>175</v>
      </c>
      <c r="B176">
        <v>1002635776</v>
      </c>
      <c r="C176">
        <v>3</v>
      </c>
      <c r="D176" t="s">
        <v>38</v>
      </c>
      <c r="E176">
        <v>5</v>
      </c>
      <c r="F176" t="s">
        <v>247</v>
      </c>
      <c r="G176" t="s">
        <v>87</v>
      </c>
      <c r="H176" t="s">
        <v>248</v>
      </c>
      <c r="I176" t="s">
        <v>212</v>
      </c>
      <c r="J176" t="s">
        <v>213</v>
      </c>
      <c r="K176" t="s">
        <v>149</v>
      </c>
      <c r="L176" t="s">
        <v>214</v>
      </c>
      <c r="M176" t="s">
        <v>255</v>
      </c>
      <c r="N176" t="s">
        <v>215</v>
      </c>
      <c r="O176" s="57">
        <v>46308.730266203704</v>
      </c>
      <c r="P176" s="57">
        <v>46309.482418981483</v>
      </c>
      <c r="Q176">
        <v>69409664</v>
      </c>
      <c r="S176">
        <v>152702232989</v>
      </c>
      <c r="T176" t="s">
        <v>6655</v>
      </c>
      <c r="U176" t="s">
        <v>6656</v>
      </c>
      <c r="V176" t="s">
        <v>6657</v>
      </c>
      <c r="Z176">
        <v>112.6553894</v>
      </c>
      <c r="AA176">
        <v>-7.9599364000000001</v>
      </c>
      <c r="AB176" t="s">
        <v>6658</v>
      </c>
      <c r="AC176" t="s">
        <v>235</v>
      </c>
      <c r="AL176" t="s">
        <v>217</v>
      </c>
      <c r="AM176" t="s">
        <v>6659</v>
      </c>
      <c r="AN176" t="s">
        <v>6</v>
      </c>
      <c r="AO176" t="s">
        <v>6647</v>
      </c>
      <c r="AP176" s="57">
        <v>46309.625</v>
      </c>
      <c r="AR176" t="s">
        <v>256</v>
      </c>
      <c r="AS176" t="s">
        <v>845</v>
      </c>
      <c r="AT176" t="s">
        <v>230</v>
      </c>
      <c r="AV176" t="s">
        <v>257</v>
      </c>
      <c r="AW176" t="s">
        <v>5866</v>
      </c>
      <c r="AX176" t="s">
        <v>222</v>
      </c>
      <c r="BA176" s="57">
        <v>46309.625</v>
      </c>
      <c r="BB176" t="s">
        <v>6659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BATU</v>
      </c>
    </row>
    <row r="177" spans="1:61">
      <c r="A177">
        <v>176</v>
      </c>
      <c r="B177">
        <v>1002629575</v>
      </c>
      <c r="C177">
        <v>3</v>
      </c>
      <c r="D177" t="s">
        <v>38</v>
      </c>
      <c r="E177">
        <v>5</v>
      </c>
      <c r="F177" t="s">
        <v>247</v>
      </c>
      <c r="G177" t="s">
        <v>87</v>
      </c>
      <c r="H177" t="s">
        <v>248</v>
      </c>
      <c r="I177" t="s">
        <v>212</v>
      </c>
      <c r="J177" t="s">
        <v>213</v>
      </c>
      <c r="K177" t="s">
        <v>149</v>
      </c>
      <c r="L177" t="s">
        <v>214</v>
      </c>
      <c r="M177" t="s">
        <v>279</v>
      </c>
      <c r="N177" t="s">
        <v>215</v>
      </c>
      <c r="O177" s="57">
        <v>46304.517777777779</v>
      </c>
      <c r="P177" s="57">
        <v>46305.332685185182</v>
      </c>
      <c r="Q177">
        <v>69407291</v>
      </c>
      <c r="S177">
        <v>152702232953</v>
      </c>
      <c r="T177" t="s">
        <v>4958</v>
      </c>
      <c r="U177" t="s">
        <v>4959</v>
      </c>
      <c r="V177" t="s">
        <v>4960</v>
      </c>
      <c r="Z177">
        <v>112.6641436</v>
      </c>
      <c r="AA177">
        <v>-7.9299416000000003</v>
      </c>
      <c r="AB177" t="s">
        <v>4961</v>
      </c>
      <c r="AC177" t="s">
        <v>216</v>
      </c>
      <c r="AL177" t="s">
        <v>217</v>
      </c>
      <c r="AM177" t="s">
        <v>4962</v>
      </c>
      <c r="AN177" t="s">
        <v>6</v>
      </c>
      <c r="AO177" s="57">
        <v>46275.528298611112</v>
      </c>
      <c r="AP177" s="57">
        <v>46305.458333333336</v>
      </c>
      <c r="AR177" t="s">
        <v>239</v>
      </c>
      <c r="AS177" t="s">
        <v>845</v>
      </c>
      <c r="AT177" t="s">
        <v>230</v>
      </c>
      <c r="AV177" t="s">
        <v>4963</v>
      </c>
      <c r="AW177" t="s">
        <v>875</v>
      </c>
      <c r="AX177" t="s">
        <v>222</v>
      </c>
      <c r="BA177" s="57">
        <v>46305.458333333336</v>
      </c>
      <c r="BB177" t="s">
        <v>4962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BATU</v>
      </c>
    </row>
    <row r="178" spans="1:61">
      <c r="A178">
        <v>177</v>
      </c>
      <c r="B178">
        <v>1002630036</v>
      </c>
      <c r="C178">
        <v>3</v>
      </c>
      <c r="D178" t="s">
        <v>38</v>
      </c>
      <c r="E178">
        <v>5</v>
      </c>
      <c r="F178" t="s">
        <v>247</v>
      </c>
      <c r="G178" t="s">
        <v>87</v>
      </c>
      <c r="H178" t="s">
        <v>248</v>
      </c>
      <c r="I178" t="s">
        <v>212</v>
      </c>
      <c r="J178" t="s">
        <v>213</v>
      </c>
      <c r="K178" t="s">
        <v>149</v>
      </c>
      <c r="L178" t="s">
        <v>214</v>
      </c>
      <c r="M178" t="s">
        <v>1626</v>
      </c>
      <c r="N178" t="s">
        <v>215</v>
      </c>
      <c r="O178" s="57">
        <v>46304.621932870374</v>
      </c>
      <c r="P178" s="57">
        <v>46307.157870370371</v>
      </c>
      <c r="Q178">
        <v>69407474</v>
      </c>
      <c r="S178">
        <v>152702232959</v>
      </c>
      <c r="T178" t="s">
        <v>4964</v>
      </c>
      <c r="U178" t="s">
        <v>4965</v>
      </c>
      <c r="V178" t="s">
        <v>4970</v>
      </c>
      <c r="Z178">
        <v>112.6294022</v>
      </c>
      <c r="AA178">
        <v>-7.9117198000000002</v>
      </c>
      <c r="AB178" t="s">
        <v>4971</v>
      </c>
      <c r="AC178" t="s">
        <v>216</v>
      </c>
      <c r="AL178" t="s">
        <v>217</v>
      </c>
      <c r="AM178" t="s">
        <v>4972</v>
      </c>
      <c r="AN178" t="s">
        <v>6</v>
      </c>
      <c r="AO178" s="57">
        <v>46275.653252314813</v>
      </c>
      <c r="AP178" s="57">
        <v>46305.458333333336</v>
      </c>
      <c r="AR178" t="s">
        <v>12</v>
      </c>
      <c r="AS178" t="s">
        <v>845</v>
      </c>
      <c r="AT178" t="s">
        <v>342</v>
      </c>
      <c r="AV178" t="s">
        <v>1627</v>
      </c>
      <c r="AW178" t="s">
        <v>1902</v>
      </c>
      <c r="AX178" t="s">
        <v>222</v>
      </c>
      <c r="AZ178" t="s">
        <v>1627</v>
      </c>
      <c r="BA178" s="57">
        <v>46305.458333333336</v>
      </c>
      <c r="BB178" t="s">
        <v>4972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BATU</v>
      </c>
    </row>
    <row r="179" spans="1:61">
      <c r="A179">
        <v>178</v>
      </c>
      <c r="B179">
        <v>1002620870</v>
      </c>
      <c r="C179">
        <v>3</v>
      </c>
      <c r="D179" t="s">
        <v>38</v>
      </c>
      <c r="E179">
        <v>5</v>
      </c>
      <c r="F179" t="s">
        <v>247</v>
      </c>
      <c r="G179" t="s">
        <v>87</v>
      </c>
      <c r="H179" t="s">
        <v>437</v>
      </c>
      <c r="I179" t="s">
        <v>212</v>
      </c>
      <c r="J179" t="s">
        <v>213</v>
      </c>
      <c r="K179" t="s">
        <v>149</v>
      </c>
      <c r="M179" t="s">
        <v>279</v>
      </c>
      <c r="N179" t="s">
        <v>563</v>
      </c>
      <c r="O179" s="57">
        <v>46298.476145833331</v>
      </c>
      <c r="P179" s="57">
        <v>46300.224872685183</v>
      </c>
      <c r="Q179">
        <v>69403484</v>
      </c>
      <c r="S179">
        <v>152710214293</v>
      </c>
      <c r="T179" t="s">
        <v>1598</v>
      </c>
      <c r="U179" t="s">
        <v>1599</v>
      </c>
      <c r="V179" t="s">
        <v>1600</v>
      </c>
      <c r="Z179">
        <v>112.68331019999999</v>
      </c>
      <c r="AA179">
        <v>-7.9638188000000003</v>
      </c>
      <c r="AB179" t="s">
        <v>1601</v>
      </c>
      <c r="AC179" t="s">
        <v>229</v>
      </c>
      <c r="AL179" t="s">
        <v>217</v>
      </c>
      <c r="AM179" t="s">
        <v>1602</v>
      </c>
      <c r="AN179" t="s">
        <v>6</v>
      </c>
      <c r="AO179" s="57">
        <v>46091.486087962963</v>
      </c>
      <c r="AP179" s="57">
        <v>46300.333333333336</v>
      </c>
      <c r="AR179" t="s">
        <v>239</v>
      </c>
      <c r="AS179" t="s">
        <v>566</v>
      </c>
      <c r="AT179" t="s">
        <v>230</v>
      </c>
      <c r="AV179" t="s">
        <v>799</v>
      </c>
      <c r="AW179" t="s">
        <v>540</v>
      </c>
      <c r="AX179" t="s">
        <v>222</v>
      </c>
      <c r="BA179" s="57">
        <v>46300.333333333336</v>
      </c>
      <c r="BB179" t="s">
        <v>1602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str">
        <f>VLOOKUP(H179,Sheet2!$A$1:$B$270,2,FALSE)</f>
        <v>BATU</v>
      </c>
    </row>
    <row r="180" spans="1:61">
      <c r="A180">
        <v>179</v>
      </c>
      <c r="B180">
        <v>1002634487</v>
      </c>
      <c r="C180">
        <v>3</v>
      </c>
      <c r="D180" t="s">
        <v>38</v>
      </c>
      <c r="E180">
        <v>5</v>
      </c>
      <c r="F180" t="s">
        <v>90</v>
      </c>
      <c r="G180" t="s">
        <v>88</v>
      </c>
      <c r="H180" t="s">
        <v>500</v>
      </c>
      <c r="I180" t="s">
        <v>212</v>
      </c>
      <c r="J180" t="s">
        <v>213</v>
      </c>
      <c r="K180" t="s">
        <v>149</v>
      </c>
      <c r="L180" t="s">
        <v>214</v>
      </c>
      <c r="M180" t="s">
        <v>76</v>
      </c>
      <c r="N180" t="s">
        <v>215</v>
      </c>
      <c r="O180" s="57">
        <v>46308.442835648151</v>
      </c>
      <c r="P180" s="57">
        <v>46309.256284722222</v>
      </c>
      <c r="Q180">
        <v>69409206</v>
      </c>
      <c r="S180">
        <v>152734209045</v>
      </c>
      <c r="T180" t="s">
        <v>5841</v>
      </c>
      <c r="U180" t="s">
        <v>5842</v>
      </c>
      <c r="V180" t="s">
        <v>5843</v>
      </c>
      <c r="Z180">
        <v>112.24482399999999</v>
      </c>
      <c r="AA180">
        <v>-8.2864350000000009</v>
      </c>
      <c r="AB180" t="s">
        <v>5844</v>
      </c>
      <c r="AC180" t="s">
        <v>235</v>
      </c>
      <c r="AL180" t="s">
        <v>217</v>
      </c>
      <c r="AM180" t="s">
        <v>5769</v>
      </c>
      <c r="AN180" t="s">
        <v>6</v>
      </c>
      <c r="AO180" t="s">
        <v>5845</v>
      </c>
      <c r="AP180" s="57">
        <v>46309.333333333336</v>
      </c>
      <c r="AR180" t="s">
        <v>218</v>
      </c>
      <c r="AS180" t="s">
        <v>550</v>
      </c>
      <c r="AT180" t="s">
        <v>342</v>
      </c>
      <c r="AU180">
        <v>20261014</v>
      </c>
      <c r="AV180" t="s">
        <v>221</v>
      </c>
      <c r="AW180" t="s">
        <v>2949</v>
      </c>
      <c r="AX180" t="s">
        <v>222</v>
      </c>
      <c r="BA180" s="57">
        <v>46309.333333333336</v>
      </c>
      <c r="BB180" t="s">
        <v>5769</v>
      </c>
      <c r="BC180">
        <v>2026</v>
      </c>
      <c r="BD180">
        <v>10</v>
      </c>
      <c r="BE180">
        <v>14</v>
      </c>
      <c r="BF180" s="6">
        <f t="shared" si="6"/>
        <v>46309</v>
      </c>
      <c r="BG180">
        <f t="shared" si="7"/>
        <v>-0.33333333333575865</v>
      </c>
      <c r="BH180" t="str">
        <f t="shared" si="8"/>
        <v>COMPLY</v>
      </c>
      <c r="BI180" t="str">
        <f>VLOOKUP(H180,Sheet2!$A$1:$B$270,2,FALSE)</f>
        <v>BLITAR</v>
      </c>
    </row>
    <row r="181" spans="1:61">
      <c r="A181">
        <v>180</v>
      </c>
      <c r="B181">
        <v>1002622541</v>
      </c>
      <c r="C181">
        <v>3</v>
      </c>
      <c r="D181" t="s">
        <v>38</v>
      </c>
      <c r="E181">
        <v>5</v>
      </c>
      <c r="F181" t="s">
        <v>90</v>
      </c>
      <c r="G181" t="s">
        <v>88</v>
      </c>
      <c r="H181" t="s">
        <v>341</v>
      </c>
      <c r="I181" t="s">
        <v>212</v>
      </c>
      <c r="J181" t="s">
        <v>213</v>
      </c>
      <c r="K181" t="s">
        <v>149</v>
      </c>
      <c r="L181" t="s">
        <v>214</v>
      </c>
      <c r="M181" t="s">
        <v>76</v>
      </c>
      <c r="N181" t="s">
        <v>215</v>
      </c>
      <c r="O181" s="57">
        <v>46300.581018518518</v>
      </c>
      <c r="P181" s="57">
        <v>46300.73883101852</v>
      </c>
      <c r="Q181">
        <v>69404406</v>
      </c>
      <c r="S181">
        <v>152736203849</v>
      </c>
      <c r="T181" t="s">
        <v>2577</v>
      </c>
      <c r="U181" t="s">
        <v>2578</v>
      </c>
      <c r="V181" t="s">
        <v>2579</v>
      </c>
      <c r="Z181">
        <v>112.057755</v>
      </c>
      <c r="AA181">
        <v>-8.0763940000000005</v>
      </c>
      <c r="AB181" t="s">
        <v>2580</v>
      </c>
      <c r="AC181" t="s">
        <v>235</v>
      </c>
      <c r="AL181" t="s">
        <v>217</v>
      </c>
      <c r="AM181" t="s">
        <v>2581</v>
      </c>
      <c r="AN181" t="s">
        <v>6</v>
      </c>
      <c r="AO181" s="57">
        <v>46152.601203703707</v>
      </c>
      <c r="AP181" s="57">
        <v>46301.458333333336</v>
      </c>
      <c r="AR181" t="s">
        <v>218</v>
      </c>
      <c r="AS181" t="s">
        <v>219</v>
      </c>
      <c r="AT181" t="s">
        <v>230</v>
      </c>
      <c r="AU181">
        <v>20261005</v>
      </c>
      <c r="AV181" t="s">
        <v>221</v>
      </c>
      <c r="AW181" t="s">
        <v>876</v>
      </c>
      <c r="AX181" t="s">
        <v>222</v>
      </c>
      <c r="BA181" s="57">
        <v>46301.458333333336</v>
      </c>
      <c r="BB181" t="s">
        <v>2581</v>
      </c>
      <c r="BC181">
        <v>2026</v>
      </c>
      <c r="BD181">
        <v>10</v>
      </c>
      <c r="BE181">
        <v>5</v>
      </c>
      <c r="BF181" s="6">
        <f t="shared" si="6"/>
        <v>46300</v>
      </c>
      <c r="BG181">
        <f t="shared" si="7"/>
        <v>-1.4583333333357587</v>
      </c>
      <c r="BH181" t="str">
        <f t="shared" si="8"/>
        <v>COMPLY</v>
      </c>
      <c r="BI181" t="str">
        <f>VLOOKUP(H181,Sheet2!$A$1:$B$270,2,FALSE)</f>
        <v>BLITAR</v>
      </c>
    </row>
    <row r="182" spans="1:61">
      <c r="A182">
        <v>181</v>
      </c>
      <c r="B182">
        <v>1002628438</v>
      </c>
      <c r="C182">
        <v>3</v>
      </c>
      <c r="D182" t="s">
        <v>38</v>
      </c>
      <c r="E182">
        <v>5</v>
      </c>
      <c r="F182" t="s">
        <v>90</v>
      </c>
      <c r="G182" t="s">
        <v>88</v>
      </c>
      <c r="H182" t="s">
        <v>341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46303.706030092595</v>
      </c>
      <c r="P182" s="57">
        <v>46304.874525462961</v>
      </c>
      <c r="Q182">
        <v>69406826</v>
      </c>
      <c r="S182">
        <v>152736204026</v>
      </c>
      <c r="T182" t="s">
        <v>4502</v>
      </c>
      <c r="U182" t="s">
        <v>4503</v>
      </c>
      <c r="V182" t="s">
        <v>4504</v>
      </c>
      <c r="Z182">
        <v>112.103182</v>
      </c>
      <c r="AA182">
        <v>-7.9956040000000002</v>
      </c>
      <c r="AB182" t="s">
        <v>4505</v>
      </c>
      <c r="AC182" t="s">
        <v>235</v>
      </c>
      <c r="AL182" t="s">
        <v>217</v>
      </c>
      <c r="AM182" t="s">
        <v>4506</v>
      </c>
      <c r="AN182" t="s">
        <v>6</v>
      </c>
      <c r="AO182" s="57">
        <v>46244.72587962963</v>
      </c>
      <c r="AP182" s="57">
        <v>46304.625</v>
      </c>
      <c r="AR182" t="s">
        <v>218</v>
      </c>
      <c r="AS182" t="s">
        <v>219</v>
      </c>
      <c r="AT182" t="s">
        <v>230</v>
      </c>
      <c r="AU182">
        <v>20261009</v>
      </c>
      <c r="AV182" t="s">
        <v>221</v>
      </c>
      <c r="AW182" t="s">
        <v>923</v>
      </c>
      <c r="AX182" t="s">
        <v>222</v>
      </c>
      <c r="BA182" s="57">
        <v>46304.625</v>
      </c>
      <c r="BB182" t="s">
        <v>4506</v>
      </c>
      <c r="BC182">
        <v>2026</v>
      </c>
      <c r="BD182">
        <v>10</v>
      </c>
      <c r="BE182">
        <v>9</v>
      </c>
      <c r="BF182" s="6">
        <f t="shared" si="6"/>
        <v>46304</v>
      </c>
      <c r="BG182">
        <f t="shared" si="7"/>
        <v>-0.625</v>
      </c>
      <c r="BH182" t="str">
        <f t="shared" si="8"/>
        <v>COMPLY</v>
      </c>
      <c r="BI182" t="str">
        <f>VLOOKUP(H182,Sheet2!$A$1:$B$270,2,FALSE)</f>
        <v>BLITAR</v>
      </c>
    </row>
    <row r="183" spans="1:61">
      <c r="A183">
        <v>182</v>
      </c>
      <c r="B183">
        <v>1002632487</v>
      </c>
      <c r="C183">
        <v>3</v>
      </c>
      <c r="D183" t="s">
        <v>38</v>
      </c>
      <c r="E183">
        <v>5</v>
      </c>
      <c r="F183" t="s">
        <v>90</v>
      </c>
      <c r="G183" t="s">
        <v>88</v>
      </c>
      <c r="H183" t="s">
        <v>341</v>
      </c>
      <c r="I183" t="s">
        <v>212</v>
      </c>
      <c r="J183" t="s">
        <v>213</v>
      </c>
      <c r="K183" t="s">
        <v>149</v>
      </c>
      <c r="L183" t="s">
        <v>214</v>
      </c>
      <c r="M183" t="s">
        <v>76</v>
      </c>
      <c r="N183" t="s">
        <v>215</v>
      </c>
      <c r="O183" s="57">
        <v>46307.455312500002</v>
      </c>
      <c r="P183" s="57">
        <v>46308.448969907404</v>
      </c>
      <c r="Q183">
        <v>69408493</v>
      </c>
      <c r="S183">
        <v>152736204029</v>
      </c>
      <c r="T183" t="s">
        <v>5846</v>
      </c>
      <c r="U183" t="s">
        <v>5847</v>
      </c>
      <c r="V183" t="s">
        <v>5848</v>
      </c>
      <c r="Z183">
        <v>112.071659</v>
      </c>
      <c r="AA183">
        <v>-8.0636969999999994</v>
      </c>
      <c r="AB183" t="s">
        <v>5849</v>
      </c>
      <c r="AC183" t="s">
        <v>235</v>
      </c>
      <c r="AL183" t="s">
        <v>217</v>
      </c>
      <c r="AM183" t="s">
        <v>5850</v>
      </c>
      <c r="AN183" t="s">
        <v>6</v>
      </c>
      <c r="AO183" s="57">
        <v>46366.486458333333</v>
      </c>
      <c r="AP183" s="57">
        <v>46308.333333333336</v>
      </c>
      <c r="AR183" t="s">
        <v>218</v>
      </c>
      <c r="AS183" t="s">
        <v>219</v>
      </c>
      <c r="AT183" t="s">
        <v>230</v>
      </c>
      <c r="AU183">
        <v>20261013</v>
      </c>
      <c r="AV183" t="s">
        <v>221</v>
      </c>
      <c r="AW183" t="s">
        <v>883</v>
      </c>
      <c r="AX183" t="s">
        <v>222</v>
      </c>
      <c r="BA183" s="57">
        <v>46308.333333333336</v>
      </c>
      <c r="BB183" t="s">
        <v>5850</v>
      </c>
      <c r="BC183">
        <v>2026</v>
      </c>
      <c r="BD183">
        <v>10</v>
      </c>
      <c r="BE183">
        <v>13</v>
      </c>
      <c r="BF183" s="6">
        <f t="shared" si="6"/>
        <v>46308</v>
      </c>
      <c r="BG183">
        <f t="shared" si="7"/>
        <v>-0.33333333333575865</v>
      </c>
      <c r="BH183" t="str">
        <f t="shared" si="8"/>
        <v>COMPLY</v>
      </c>
      <c r="BI183" t="str">
        <f>VLOOKUP(H183,Sheet2!$A$1:$B$270,2,FALSE)</f>
        <v>BLITAR</v>
      </c>
    </row>
    <row r="184" spans="1:61">
      <c r="A184">
        <v>183</v>
      </c>
      <c r="B184">
        <v>1002618740</v>
      </c>
      <c r="C184">
        <v>3</v>
      </c>
      <c r="D184" t="s">
        <v>38</v>
      </c>
      <c r="E184">
        <v>5</v>
      </c>
      <c r="F184" t="s">
        <v>90</v>
      </c>
      <c r="G184" t="s">
        <v>88</v>
      </c>
      <c r="H184" t="s">
        <v>453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46296.732349537036</v>
      </c>
      <c r="P184" s="57">
        <v>46297.56758101852</v>
      </c>
      <c r="Q184">
        <v>69402633</v>
      </c>
      <c r="S184">
        <v>152737202990</v>
      </c>
      <c r="T184" t="s">
        <v>994</v>
      </c>
      <c r="U184" t="s">
        <v>995</v>
      </c>
      <c r="V184" t="s">
        <v>996</v>
      </c>
      <c r="Z184">
        <v>112.282687</v>
      </c>
      <c r="AA184">
        <v>-8.1238980000000005</v>
      </c>
      <c r="AB184" t="s">
        <v>997</v>
      </c>
      <c r="AC184" t="s">
        <v>235</v>
      </c>
      <c r="AL184" t="s">
        <v>217</v>
      </c>
      <c r="AM184" t="s">
        <v>998</v>
      </c>
      <c r="AN184" t="s">
        <v>6</v>
      </c>
      <c r="AO184" s="57">
        <v>46032.736354166664</v>
      </c>
      <c r="AP184" s="57">
        <v>46297.625</v>
      </c>
      <c r="AR184" t="s">
        <v>218</v>
      </c>
      <c r="AS184" t="s">
        <v>550</v>
      </c>
      <c r="AT184" t="s">
        <v>342</v>
      </c>
      <c r="AU184">
        <v>20261002</v>
      </c>
      <c r="AV184" t="s">
        <v>221</v>
      </c>
      <c r="AW184" t="s">
        <v>901</v>
      </c>
      <c r="AX184" t="s">
        <v>222</v>
      </c>
      <c r="BA184" s="57">
        <v>46297.625</v>
      </c>
      <c r="BB184" t="s">
        <v>998</v>
      </c>
      <c r="BC184">
        <v>2026</v>
      </c>
      <c r="BD184">
        <v>10</v>
      </c>
      <c r="BE184">
        <v>2</v>
      </c>
      <c r="BF184" s="6">
        <f t="shared" si="6"/>
        <v>46297</v>
      </c>
      <c r="BG184">
        <f t="shared" si="7"/>
        <v>-0.625</v>
      </c>
      <c r="BH184" t="str">
        <f t="shared" si="8"/>
        <v>COMPLY</v>
      </c>
      <c r="BI184" t="str">
        <f>VLOOKUP(H184,Sheet2!$A$1:$B$270,2,FALSE)</f>
        <v>BLITAR</v>
      </c>
    </row>
    <row r="185" spans="1:61">
      <c r="A185">
        <v>184</v>
      </c>
      <c r="B185">
        <v>1002624647</v>
      </c>
      <c r="C185">
        <v>3</v>
      </c>
      <c r="D185" t="s">
        <v>38</v>
      </c>
      <c r="E185">
        <v>5</v>
      </c>
      <c r="F185" t="s">
        <v>90</v>
      </c>
      <c r="G185" t="s">
        <v>88</v>
      </c>
      <c r="H185" t="s">
        <v>453</v>
      </c>
      <c r="I185" t="s">
        <v>212</v>
      </c>
      <c r="J185" t="s">
        <v>213</v>
      </c>
      <c r="K185" t="s">
        <v>149</v>
      </c>
      <c r="L185" t="s">
        <v>214</v>
      </c>
      <c r="M185" t="s">
        <v>76</v>
      </c>
      <c r="N185" t="s">
        <v>215</v>
      </c>
      <c r="O185" s="57">
        <v>46301.61990740741</v>
      </c>
      <c r="P185" s="57">
        <v>46301.787488425929</v>
      </c>
      <c r="Q185">
        <v>69405198</v>
      </c>
      <c r="S185">
        <v>152737203167</v>
      </c>
      <c r="T185" t="s">
        <v>3198</v>
      </c>
      <c r="U185" t="s">
        <v>3199</v>
      </c>
      <c r="V185" t="s">
        <v>3200</v>
      </c>
      <c r="Z185">
        <v>112.286918</v>
      </c>
      <c r="AA185">
        <v>-8.0895279999999996</v>
      </c>
      <c r="AB185" t="s">
        <v>3201</v>
      </c>
      <c r="AC185" t="s">
        <v>235</v>
      </c>
      <c r="AL185" t="s">
        <v>217</v>
      </c>
      <c r="AM185" t="s">
        <v>3202</v>
      </c>
      <c r="AN185" t="s">
        <v>6</v>
      </c>
      <c r="AO185" s="57">
        <v>46183.621979166666</v>
      </c>
      <c r="AP185" s="57">
        <v>46302.458333333336</v>
      </c>
      <c r="AR185" t="s">
        <v>218</v>
      </c>
      <c r="AS185" t="s">
        <v>550</v>
      </c>
      <c r="AT185" t="s">
        <v>342</v>
      </c>
      <c r="AU185">
        <v>20261006</v>
      </c>
      <c r="AV185" t="s">
        <v>221</v>
      </c>
      <c r="AW185" t="s">
        <v>3203</v>
      </c>
      <c r="AX185" t="s">
        <v>222</v>
      </c>
      <c r="BA185" s="57">
        <v>46302.458333333336</v>
      </c>
      <c r="BB185" t="s">
        <v>3202</v>
      </c>
      <c r="BC185">
        <v>2026</v>
      </c>
      <c r="BD185">
        <v>10</v>
      </c>
      <c r="BE185">
        <v>6</v>
      </c>
      <c r="BF185" s="6">
        <f t="shared" si="6"/>
        <v>46301</v>
      </c>
      <c r="BG185">
        <f t="shared" si="7"/>
        <v>-1.4583333333357587</v>
      </c>
      <c r="BH185" t="str">
        <f t="shared" si="8"/>
        <v>COMPLY</v>
      </c>
      <c r="BI185" t="str">
        <f>VLOOKUP(H185,Sheet2!$A$1:$B$270,2,FALSE)</f>
        <v>BLITAR</v>
      </c>
    </row>
    <row r="186" spans="1:61">
      <c r="A186">
        <v>185</v>
      </c>
      <c r="B186">
        <v>1002627906</v>
      </c>
      <c r="C186">
        <v>3</v>
      </c>
      <c r="D186" t="s">
        <v>38</v>
      </c>
      <c r="E186">
        <v>5</v>
      </c>
      <c r="F186" t="s">
        <v>90</v>
      </c>
      <c r="G186" t="s">
        <v>88</v>
      </c>
      <c r="H186" t="s">
        <v>453</v>
      </c>
      <c r="I186" t="s">
        <v>212</v>
      </c>
      <c r="J186" t="s">
        <v>213</v>
      </c>
      <c r="K186" t="s">
        <v>149</v>
      </c>
      <c r="L186" t="s">
        <v>214</v>
      </c>
      <c r="M186" t="s">
        <v>76</v>
      </c>
      <c r="N186" t="s">
        <v>215</v>
      </c>
      <c r="O186" s="57">
        <v>46303.610127314816</v>
      </c>
      <c r="P186" s="57">
        <v>46304.528900462959</v>
      </c>
      <c r="Q186">
        <v>69406586</v>
      </c>
      <c r="S186">
        <v>152737203168</v>
      </c>
      <c r="T186" t="s">
        <v>4507</v>
      </c>
      <c r="U186" t="s">
        <v>4508</v>
      </c>
      <c r="V186" t="s">
        <v>4509</v>
      </c>
      <c r="Z186">
        <v>112.30763899999999</v>
      </c>
      <c r="AA186">
        <v>-8.0578339999999997</v>
      </c>
      <c r="AB186" t="s">
        <v>4510</v>
      </c>
      <c r="AC186" t="s">
        <v>235</v>
      </c>
      <c r="AL186" t="s">
        <v>217</v>
      </c>
      <c r="AM186" t="s">
        <v>4511</v>
      </c>
      <c r="AN186" t="s">
        <v>6</v>
      </c>
      <c r="AO186" s="57">
        <v>46244.611331018517</v>
      </c>
      <c r="AP186" s="57">
        <v>46305.458333333336</v>
      </c>
      <c r="AR186" t="s">
        <v>218</v>
      </c>
      <c r="AS186" t="s">
        <v>550</v>
      </c>
      <c r="AT186" t="s">
        <v>342</v>
      </c>
      <c r="AU186">
        <v>20261009</v>
      </c>
      <c r="AV186" t="s">
        <v>221</v>
      </c>
      <c r="AW186" t="s">
        <v>4512</v>
      </c>
      <c r="AX186" t="s">
        <v>222</v>
      </c>
      <c r="BA186" s="57">
        <v>46305.458333333336</v>
      </c>
      <c r="BB186" t="s">
        <v>4511</v>
      </c>
      <c r="BC186">
        <v>2026</v>
      </c>
      <c r="BD186">
        <v>10</v>
      </c>
      <c r="BE186">
        <v>9</v>
      </c>
      <c r="BF186" s="6">
        <f t="shared" si="6"/>
        <v>46304</v>
      </c>
      <c r="BG186">
        <f t="shared" si="7"/>
        <v>-1.4583333333357587</v>
      </c>
      <c r="BH186" t="str">
        <f t="shared" si="8"/>
        <v>COMPLY</v>
      </c>
      <c r="BI186" t="str">
        <f>VLOOKUP(H186,Sheet2!$A$1:$B$270,2,FALSE)</f>
        <v>BLITAR</v>
      </c>
    </row>
    <row r="187" spans="1:61">
      <c r="A187">
        <v>186</v>
      </c>
      <c r="B187">
        <v>1002620821</v>
      </c>
      <c r="C187">
        <v>3</v>
      </c>
      <c r="D187" t="s">
        <v>38</v>
      </c>
      <c r="E187">
        <v>5</v>
      </c>
      <c r="F187" t="s">
        <v>90</v>
      </c>
      <c r="G187" t="s">
        <v>98</v>
      </c>
      <c r="H187" t="s">
        <v>506</v>
      </c>
      <c r="I187" t="s">
        <v>212</v>
      </c>
      <c r="J187" t="s">
        <v>213</v>
      </c>
      <c r="K187" t="s">
        <v>149</v>
      </c>
      <c r="L187" t="s">
        <v>214</v>
      </c>
      <c r="M187" t="s">
        <v>76</v>
      </c>
      <c r="N187" t="s">
        <v>215</v>
      </c>
      <c r="O187" s="57">
        <v>46298.434421296297</v>
      </c>
      <c r="P187" s="57">
        <v>46298.710335648146</v>
      </c>
      <c r="Q187">
        <v>69403511</v>
      </c>
      <c r="S187">
        <v>152637211616</v>
      </c>
      <c r="T187" t="s">
        <v>1603</v>
      </c>
      <c r="U187" t="s">
        <v>1604</v>
      </c>
      <c r="V187" t="s">
        <v>1605</v>
      </c>
      <c r="Z187">
        <v>111.991340853273</v>
      </c>
      <c r="AA187">
        <v>-8.1386068885492904</v>
      </c>
      <c r="AB187" t="s">
        <v>1606</v>
      </c>
      <c r="AC187" t="s">
        <v>216</v>
      </c>
      <c r="AL187" t="s">
        <v>217</v>
      </c>
      <c r="AM187" t="s">
        <v>1607</v>
      </c>
      <c r="AN187" t="s">
        <v>6</v>
      </c>
      <c r="AO187" s="57">
        <v>46091.444571759261</v>
      </c>
      <c r="AP187" s="57">
        <v>46299.333333333336</v>
      </c>
      <c r="AR187" t="s">
        <v>218</v>
      </c>
      <c r="AS187" t="s">
        <v>98</v>
      </c>
      <c r="AT187" t="s">
        <v>230</v>
      </c>
      <c r="AU187">
        <v>20261003</v>
      </c>
      <c r="AV187" t="s">
        <v>221</v>
      </c>
      <c r="AW187" t="s">
        <v>878</v>
      </c>
      <c r="AX187" t="s">
        <v>222</v>
      </c>
      <c r="BA187" s="57">
        <v>46299.333333333336</v>
      </c>
      <c r="BB187" t="s">
        <v>1607</v>
      </c>
      <c r="BC187">
        <v>2026</v>
      </c>
      <c r="BD187">
        <v>10</v>
      </c>
      <c r="BE187">
        <v>3</v>
      </c>
      <c r="BF187" s="6">
        <f t="shared" si="6"/>
        <v>46298</v>
      </c>
      <c r="BG187">
        <f t="shared" si="7"/>
        <v>-1.3333333333357587</v>
      </c>
      <c r="BH187" t="str">
        <f t="shared" si="8"/>
        <v>COMPLY</v>
      </c>
      <c r="BI187" t="str">
        <f>VLOOKUP(H187,Sheet2!$A$1:$B$270,2,FALSE)</f>
        <v>BLITAR</v>
      </c>
    </row>
    <row r="188" spans="1:61">
      <c r="A188">
        <v>187</v>
      </c>
      <c r="B188">
        <v>1002626571</v>
      </c>
      <c r="C188">
        <v>3</v>
      </c>
      <c r="D188" t="s">
        <v>38</v>
      </c>
      <c r="E188">
        <v>5</v>
      </c>
      <c r="F188" t="s">
        <v>90</v>
      </c>
      <c r="G188" t="s">
        <v>98</v>
      </c>
      <c r="H188" t="s">
        <v>506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46302.645532407405</v>
      </c>
      <c r="P188" s="57">
        <v>46303.671388888892</v>
      </c>
      <c r="Q188">
        <v>69406011</v>
      </c>
      <c r="S188">
        <v>152637211619</v>
      </c>
      <c r="T188" t="s">
        <v>3830</v>
      </c>
      <c r="U188" t="s">
        <v>3831</v>
      </c>
      <c r="V188" t="s">
        <v>3832</v>
      </c>
      <c r="Z188">
        <v>112.058847</v>
      </c>
      <c r="AA188">
        <v>-8.1209959000000005</v>
      </c>
      <c r="AB188" t="s">
        <v>3833</v>
      </c>
      <c r="AC188" t="s">
        <v>235</v>
      </c>
      <c r="AL188" t="s">
        <v>217</v>
      </c>
      <c r="AM188" t="s">
        <v>3834</v>
      </c>
      <c r="AN188" t="s">
        <v>6</v>
      </c>
      <c r="AO188" s="57">
        <v>46213.66333333333</v>
      </c>
      <c r="AP188" s="57">
        <v>46303.625</v>
      </c>
      <c r="AR188" t="s">
        <v>218</v>
      </c>
      <c r="AS188" t="s">
        <v>98</v>
      </c>
      <c r="AT188" t="s">
        <v>342</v>
      </c>
      <c r="AU188">
        <v>20261008</v>
      </c>
      <c r="AV188" t="s">
        <v>221</v>
      </c>
      <c r="AW188" t="s">
        <v>1902</v>
      </c>
      <c r="AX188" t="s">
        <v>222</v>
      </c>
      <c r="BA188" s="57">
        <v>46303.625</v>
      </c>
      <c r="BB188" t="s">
        <v>3834</v>
      </c>
      <c r="BC188">
        <v>2026</v>
      </c>
      <c r="BD188">
        <v>10</v>
      </c>
      <c r="BE188">
        <v>8</v>
      </c>
      <c r="BF188" s="6">
        <f t="shared" si="6"/>
        <v>46303</v>
      </c>
      <c r="BG188">
        <f t="shared" si="7"/>
        <v>-0.625</v>
      </c>
      <c r="BH188" t="str">
        <f t="shared" si="8"/>
        <v>COMPLY</v>
      </c>
      <c r="BI188" t="str">
        <f>VLOOKUP(H188,Sheet2!$A$1:$B$270,2,FALSE)</f>
        <v>BLITAR</v>
      </c>
    </row>
    <row r="189" spans="1:61">
      <c r="A189">
        <v>188</v>
      </c>
      <c r="B189">
        <v>1002627130</v>
      </c>
      <c r="C189">
        <v>3</v>
      </c>
      <c r="D189" t="s">
        <v>38</v>
      </c>
      <c r="E189">
        <v>5</v>
      </c>
      <c r="F189" t="s">
        <v>90</v>
      </c>
      <c r="G189" t="s">
        <v>98</v>
      </c>
      <c r="H189" t="s">
        <v>506</v>
      </c>
      <c r="I189" t="s">
        <v>212</v>
      </c>
      <c r="J189" t="s">
        <v>213</v>
      </c>
      <c r="K189" t="s">
        <v>149</v>
      </c>
      <c r="L189" t="s">
        <v>214</v>
      </c>
      <c r="M189" t="s">
        <v>76</v>
      </c>
      <c r="N189" t="s">
        <v>215</v>
      </c>
      <c r="O189" s="57">
        <v>46303.372696759259</v>
      </c>
      <c r="P189" s="57">
        <v>46303.927210648151</v>
      </c>
      <c r="Q189">
        <v>69406224</v>
      </c>
      <c r="S189">
        <v>152637211986</v>
      </c>
      <c r="T189" t="s">
        <v>3835</v>
      </c>
      <c r="U189" t="s">
        <v>3836</v>
      </c>
      <c r="V189" t="s">
        <v>3837</v>
      </c>
      <c r="Z189">
        <v>112.0115211</v>
      </c>
      <c r="AA189">
        <v>-8.1042863999999994</v>
      </c>
      <c r="AB189" t="s">
        <v>3838</v>
      </c>
      <c r="AC189" t="s">
        <v>235</v>
      </c>
      <c r="AL189" t="s">
        <v>217</v>
      </c>
      <c r="AM189" t="s">
        <v>3839</v>
      </c>
      <c r="AN189" t="s">
        <v>6</v>
      </c>
      <c r="AO189" s="57">
        <v>46244.392905092594</v>
      </c>
      <c r="AP189" s="57">
        <v>46304.333333333336</v>
      </c>
      <c r="AR189" t="s">
        <v>218</v>
      </c>
      <c r="AS189" t="s">
        <v>98</v>
      </c>
      <c r="AT189" t="s">
        <v>342</v>
      </c>
      <c r="AU189">
        <v>20261008</v>
      </c>
      <c r="AV189" t="s">
        <v>221</v>
      </c>
      <c r="AW189" t="s">
        <v>2326</v>
      </c>
      <c r="AX189" t="s">
        <v>222</v>
      </c>
      <c r="BA189" s="57">
        <v>46304.333333333336</v>
      </c>
      <c r="BB189" t="s">
        <v>3839</v>
      </c>
      <c r="BC189">
        <v>2026</v>
      </c>
      <c r="BD189">
        <v>10</v>
      </c>
      <c r="BE189">
        <v>8</v>
      </c>
      <c r="BF189" s="6">
        <f t="shared" si="6"/>
        <v>46303</v>
      </c>
      <c r="BG189">
        <f t="shared" si="7"/>
        <v>-1.3333333333357587</v>
      </c>
      <c r="BH189" t="str">
        <f t="shared" si="8"/>
        <v>COMPLY</v>
      </c>
      <c r="BI189" t="str">
        <f>VLOOKUP(H189,Sheet2!$A$1:$B$270,2,FALSE)</f>
        <v>BLITAR</v>
      </c>
    </row>
    <row r="190" spans="1:61">
      <c r="A190">
        <v>189</v>
      </c>
      <c r="B190">
        <v>1002621375</v>
      </c>
      <c r="C190">
        <v>3</v>
      </c>
      <c r="D190" t="s">
        <v>38</v>
      </c>
      <c r="E190">
        <v>5</v>
      </c>
      <c r="F190" t="s">
        <v>90</v>
      </c>
      <c r="G190" t="s">
        <v>98</v>
      </c>
      <c r="H190" t="s">
        <v>294</v>
      </c>
      <c r="I190" t="s">
        <v>212</v>
      </c>
      <c r="J190" t="s">
        <v>213</v>
      </c>
      <c r="K190" t="s">
        <v>149</v>
      </c>
      <c r="L190" t="s">
        <v>214</v>
      </c>
      <c r="M190" t="s">
        <v>76</v>
      </c>
      <c r="N190" t="s">
        <v>215</v>
      </c>
      <c r="O190" s="57">
        <v>46299.54074074074</v>
      </c>
      <c r="P190" s="57">
        <v>46300.738981481481</v>
      </c>
      <c r="Q190">
        <v>69403892</v>
      </c>
      <c r="S190">
        <v>152606246698</v>
      </c>
      <c r="T190" t="s">
        <v>1613</v>
      </c>
      <c r="U190" t="s">
        <v>1614</v>
      </c>
      <c r="V190" t="s">
        <v>1615</v>
      </c>
      <c r="Z190">
        <v>111.93372298032</v>
      </c>
      <c r="AA190">
        <v>-8.0174769243447894</v>
      </c>
      <c r="AB190" t="s">
        <v>1616</v>
      </c>
      <c r="AC190" t="s">
        <v>216</v>
      </c>
      <c r="AL190" t="s">
        <v>217</v>
      </c>
      <c r="AM190" t="s">
        <v>1617</v>
      </c>
      <c r="AN190" t="s">
        <v>6</v>
      </c>
      <c r="AO190" s="57">
        <v>46122.549178240741</v>
      </c>
      <c r="AP190" s="57">
        <v>46300.458333333336</v>
      </c>
      <c r="AR190" t="s">
        <v>218</v>
      </c>
      <c r="AS190" t="s">
        <v>98</v>
      </c>
      <c r="AT190" t="s">
        <v>230</v>
      </c>
      <c r="AU190">
        <v>20261005</v>
      </c>
      <c r="AV190" t="s">
        <v>221</v>
      </c>
      <c r="AW190" t="s">
        <v>877</v>
      </c>
      <c r="AX190" t="s">
        <v>222</v>
      </c>
      <c r="BA190" s="57">
        <v>46300.458333333336</v>
      </c>
      <c r="BB190" t="s">
        <v>1617</v>
      </c>
      <c r="BC190">
        <v>2026</v>
      </c>
      <c r="BD190">
        <v>10</v>
      </c>
      <c r="BE190">
        <v>5</v>
      </c>
      <c r="BF190" s="6">
        <f t="shared" si="6"/>
        <v>46300</v>
      </c>
      <c r="BG190">
        <f t="shared" si="7"/>
        <v>-0.45833333333575865</v>
      </c>
      <c r="BH190" t="str">
        <f t="shared" si="8"/>
        <v>COMPLY</v>
      </c>
      <c r="BI190" t="str">
        <f>VLOOKUP(H190,Sheet2!$A$1:$B$270,2,FALSE)</f>
        <v>BLITAR</v>
      </c>
    </row>
    <row r="191" spans="1:61">
      <c r="A191">
        <v>190</v>
      </c>
      <c r="B191">
        <v>1002621302</v>
      </c>
      <c r="C191">
        <v>3</v>
      </c>
      <c r="D191" t="s">
        <v>38</v>
      </c>
      <c r="E191">
        <v>5</v>
      </c>
      <c r="F191" t="s">
        <v>90</v>
      </c>
      <c r="G191" t="s">
        <v>98</v>
      </c>
      <c r="H191" t="s">
        <v>294</v>
      </c>
      <c r="I191" t="s">
        <v>212</v>
      </c>
      <c r="J191" t="s">
        <v>213</v>
      </c>
      <c r="K191" t="s">
        <v>149</v>
      </c>
      <c r="M191" t="s">
        <v>76</v>
      </c>
      <c r="N191" t="s">
        <v>215</v>
      </c>
      <c r="O191" s="57">
        <v>46299.446296296293</v>
      </c>
      <c r="P191" s="57">
        <v>46300.677523148152</v>
      </c>
      <c r="Q191">
        <v>69403845</v>
      </c>
      <c r="R191" t="s">
        <v>3793</v>
      </c>
      <c r="S191">
        <v>-152606246697</v>
      </c>
      <c r="T191" t="s">
        <v>1622</v>
      </c>
      <c r="U191" t="s">
        <v>1623</v>
      </c>
      <c r="V191" t="s">
        <v>2582</v>
      </c>
      <c r="Z191">
        <v>111.893053650856</v>
      </c>
      <c r="AA191">
        <v>-8.0677154444563897</v>
      </c>
      <c r="AB191" t="s">
        <v>1624</v>
      </c>
      <c r="AC191" t="s">
        <v>1625</v>
      </c>
      <c r="AL191" t="s">
        <v>217</v>
      </c>
      <c r="AM191" t="s">
        <v>2583</v>
      </c>
      <c r="AN191" t="s">
        <v>6</v>
      </c>
      <c r="AO191" s="57">
        <v>46122.454733796294</v>
      </c>
      <c r="AP191" s="57">
        <v>46301.333333333336</v>
      </c>
      <c r="AR191" t="s">
        <v>218</v>
      </c>
      <c r="AS191" t="s">
        <v>98</v>
      </c>
      <c r="AT191" t="s">
        <v>230</v>
      </c>
      <c r="AU191">
        <v>20261005</v>
      </c>
      <c r="AV191" t="s">
        <v>221</v>
      </c>
      <c r="AW191" t="s">
        <v>540</v>
      </c>
      <c r="AX191" t="s">
        <v>222</v>
      </c>
      <c r="BA191" s="57">
        <v>46301.333333333336</v>
      </c>
      <c r="BB191" t="s">
        <v>2583</v>
      </c>
      <c r="BC191">
        <v>2026</v>
      </c>
      <c r="BD191">
        <v>10</v>
      </c>
      <c r="BE191">
        <v>5</v>
      </c>
      <c r="BF191" s="6">
        <f t="shared" si="6"/>
        <v>46300</v>
      </c>
      <c r="BG191">
        <f t="shared" si="7"/>
        <v>-1.3333333333357587</v>
      </c>
      <c r="BH191" t="str">
        <f t="shared" si="8"/>
        <v>COMPLY</v>
      </c>
      <c r="BI191" t="str">
        <f>VLOOKUP(H191,Sheet2!$A$1:$B$270,2,FALSE)</f>
        <v>BLITAR</v>
      </c>
    </row>
    <row r="192" spans="1:61">
      <c r="A192">
        <v>191</v>
      </c>
      <c r="B192">
        <v>1002623923</v>
      </c>
      <c r="C192">
        <v>3</v>
      </c>
      <c r="D192" t="s">
        <v>38</v>
      </c>
      <c r="E192">
        <v>5</v>
      </c>
      <c r="F192" t="s">
        <v>90</v>
      </c>
      <c r="G192" t="s">
        <v>98</v>
      </c>
      <c r="H192" t="s">
        <v>294</v>
      </c>
      <c r="I192" t="s">
        <v>212</v>
      </c>
      <c r="J192" t="s">
        <v>213</v>
      </c>
      <c r="K192" t="s">
        <v>149</v>
      </c>
      <c r="L192" t="s">
        <v>214</v>
      </c>
      <c r="M192" t="s">
        <v>76</v>
      </c>
      <c r="N192" t="s">
        <v>215</v>
      </c>
      <c r="O192" s="57">
        <v>46301.456006944441</v>
      </c>
      <c r="P192" s="57">
        <v>46302.570081018515</v>
      </c>
      <c r="Q192">
        <v>69404881</v>
      </c>
      <c r="S192">
        <v>152606246705</v>
      </c>
      <c r="T192" t="s">
        <v>3204</v>
      </c>
      <c r="U192" t="s">
        <v>3205</v>
      </c>
      <c r="V192" t="s">
        <v>3206</v>
      </c>
      <c r="Z192">
        <v>111.913242</v>
      </c>
      <c r="AA192">
        <v>-8.0642049999999994</v>
      </c>
      <c r="AB192" t="s">
        <v>3207</v>
      </c>
      <c r="AC192" t="s">
        <v>235</v>
      </c>
      <c r="AL192" t="s">
        <v>217</v>
      </c>
      <c r="AM192" t="s">
        <v>3208</v>
      </c>
      <c r="AN192" t="s">
        <v>6</v>
      </c>
      <c r="AO192" s="57">
        <v>46183.475752314815</v>
      </c>
      <c r="AP192" s="57">
        <v>46302.333333333336</v>
      </c>
      <c r="AR192" t="s">
        <v>218</v>
      </c>
      <c r="AS192" t="s">
        <v>98</v>
      </c>
      <c r="AT192" t="s">
        <v>230</v>
      </c>
      <c r="AU192">
        <v>20261007</v>
      </c>
      <c r="AV192" t="s">
        <v>221</v>
      </c>
      <c r="AW192" t="s">
        <v>877</v>
      </c>
      <c r="AX192" t="s">
        <v>222</v>
      </c>
      <c r="BA192" s="57">
        <v>46302.333333333336</v>
      </c>
      <c r="BB192" t="s">
        <v>3208</v>
      </c>
      <c r="BC192">
        <v>2026</v>
      </c>
      <c r="BD192">
        <v>10</v>
      </c>
      <c r="BE192">
        <v>7</v>
      </c>
      <c r="BF192" s="6">
        <f t="shared" si="6"/>
        <v>46302</v>
      </c>
      <c r="BG192">
        <f t="shared" si="7"/>
        <v>-0.33333333333575865</v>
      </c>
      <c r="BH192" t="str">
        <f t="shared" si="8"/>
        <v>COMPLY</v>
      </c>
      <c r="BI192" t="str">
        <f>VLOOKUP(H192,Sheet2!$A$1:$B$270,2,FALSE)</f>
        <v>BLITAR</v>
      </c>
    </row>
    <row r="193" spans="1:61">
      <c r="A193">
        <v>192</v>
      </c>
      <c r="B193">
        <v>1002629363</v>
      </c>
      <c r="C193">
        <v>3</v>
      </c>
      <c r="D193" t="s">
        <v>38</v>
      </c>
      <c r="E193">
        <v>5</v>
      </c>
      <c r="F193" t="s">
        <v>90</v>
      </c>
      <c r="G193" t="s">
        <v>98</v>
      </c>
      <c r="H193" t="s">
        <v>294</v>
      </c>
      <c r="I193" t="s">
        <v>212</v>
      </c>
      <c r="J193" t="s">
        <v>213</v>
      </c>
      <c r="K193" t="s">
        <v>149</v>
      </c>
      <c r="L193" t="s">
        <v>214</v>
      </c>
      <c r="M193" t="s">
        <v>76</v>
      </c>
      <c r="N193" t="s">
        <v>215</v>
      </c>
      <c r="O193" s="57">
        <v>46304.460196759261</v>
      </c>
      <c r="P193" s="57">
        <v>46304.69604166667</v>
      </c>
      <c r="Q193">
        <v>69407212</v>
      </c>
      <c r="S193">
        <v>152606246728</v>
      </c>
      <c r="T193" t="s">
        <v>4973</v>
      </c>
      <c r="U193" t="s">
        <v>4974</v>
      </c>
      <c r="V193" t="s">
        <v>4975</v>
      </c>
      <c r="Z193">
        <v>111.958645060658</v>
      </c>
      <c r="AA193">
        <v>-8.0327761460935996</v>
      </c>
      <c r="AB193" t="s">
        <v>4976</v>
      </c>
      <c r="AC193" t="s">
        <v>216</v>
      </c>
      <c r="AL193" t="s">
        <v>217</v>
      </c>
      <c r="AM193" t="s">
        <v>4977</v>
      </c>
      <c r="AN193" t="s">
        <v>6</v>
      </c>
      <c r="AO193" s="57">
        <v>46275.47583333333</v>
      </c>
      <c r="AP193" s="57">
        <v>46305.333333333336</v>
      </c>
      <c r="AR193" t="s">
        <v>218</v>
      </c>
      <c r="AS193" t="s">
        <v>98</v>
      </c>
      <c r="AT193" t="s">
        <v>342</v>
      </c>
      <c r="AU193">
        <v>20261009</v>
      </c>
      <c r="AV193" t="s">
        <v>221</v>
      </c>
      <c r="AW193" t="s">
        <v>821</v>
      </c>
      <c r="AX193" t="s">
        <v>222</v>
      </c>
      <c r="BA193" s="57">
        <v>46305.333333333336</v>
      </c>
      <c r="BB193" t="s">
        <v>4977</v>
      </c>
      <c r="BC193">
        <v>2026</v>
      </c>
      <c r="BD193">
        <v>10</v>
      </c>
      <c r="BE193">
        <v>9</v>
      </c>
      <c r="BF193" s="6">
        <f t="shared" si="6"/>
        <v>46304</v>
      </c>
      <c r="BG193">
        <f t="shared" si="7"/>
        <v>-1.3333333333357587</v>
      </c>
      <c r="BH193" t="str">
        <f t="shared" si="8"/>
        <v>COMPLY</v>
      </c>
      <c r="BI193" t="str">
        <f>VLOOKUP(H193,Sheet2!$A$1:$B$270,2,FALSE)</f>
        <v>BLITAR</v>
      </c>
    </row>
    <row r="194" spans="1:61">
      <c r="A194">
        <v>193</v>
      </c>
      <c r="B194">
        <v>1002634827</v>
      </c>
      <c r="C194">
        <v>3</v>
      </c>
      <c r="D194" t="s">
        <v>38</v>
      </c>
      <c r="E194">
        <v>5</v>
      </c>
      <c r="F194" t="s">
        <v>90</v>
      </c>
      <c r="G194" t="s">
        <v>98</v>
      </c>
      <c r="H194" t="s">
        <v>294</v>
      </c>
      <c r="I194" t="s">
        <v>212</v>
      </c>
      <c r="J194" t="s">
        <v>213</v>
      </c>
      <c r="K194" t="s">
        <v>149</v>
      </c>
      <c r="L194" t="s">
        <v>214</v>
      </c>
      <c r="M194" t="s">
        <v>76</v>
      </c>
      <c r="N194" t="s">
        <v>215</v>
      </c>
      <c r="O194" s="57">
        <v>46308.503877314812</v>
      </c>
      <c r="P194" s="57">
        <v>46308.739976851852</v>
      </c>
      <c r="Q194">
        <v>69409317</v>
      </c>
      <c r="S194">
        <v>152606246745</v>
      </c>
      <c r="T194" t="s">
        <v>5851</v>
      </c>
      <c r="U194" t="s">
        <v>5852</v>
      </c>
      <c r="V194" t="s">
        <v>5853</v>
      </c>
      <c r="Z194">
        <v>111.9074001</v>
      </c>
      <c r="AA194">
        <v>-8.0620691999999998</v>
      </c>
      <c r="AB194" t="s">
        <v>5854</v>
      </c>
      <c r="AC194" t="s">
        <v>235</v>
      </c>
      <c r="AL194" t="s">
        <v>217</v>
      </c>
      <c r="AM194" t="s">
        <v>5811</v>
      </c>
      <c r="AN194" t="s">
        <v>6</v>
      </c>
      <c r="AO194" t="s">
        <v>5770</v>
      </c>
      <c r="AP194" s="57">
        <v>46309.458333333336</v>
      </c>
      <c r="AR194" t="s">
        <v>218</v>
      </c>
      <c r="AS194" t="s">
        <v>98</v>
      </c>
      <c r="AT194" t="s">
        <v>230</v>
      </c>
      <c r="AU194">
        <v>20261013</v>
      </c>
      <c r="AV194" t="s">
        <v>221</v>
      </c>
      <c r="AW194" t="s">
        <v>875</v>
      </c>
      <c r="AX194" t="s">
        <v>222</v>
      </c>
      <c r="BA194" s="57">
        <v>46309.458333333336</v>
      </c>
      <c r="BB194" t="s">
        <v>5811</v>
      </c>
      <c r="BC194">
        <v>2026</v>
      </c>
      <c r="BD194">
        <v>10</v>
      </c>
      <c r="BE194">
        <v>13</v>
      </c>
      <c r="BF194" s="6">
        <f t="shared" ref="BF194:BF257" si="9">DATE(BC194,BD194,BE194)</f>
        <v>46308</v>
      </c>
      <c r="BG194">
        <f t="shared" ref="BG194:BG257" si="10">BF194-BA194</f>
        <v>-1.4583333333357587</v>
      </c>
      <c r="BH194" t="str">
        <f t="shared" ref="BH194:BH257" si="11">IF(BG194=1,"COMPLY",IF(BG194&lt;1,"COMPLY","NOT COMPLY"))</f>
        <v>COMPLY</v>
      </c>
      <c r="BI194" t="str">
        <f>VLOOKUP(H194,Sheet2!$A$1:$B$270,2,FALSE)</f>
        <v>BLITAR</v>
      </c>
    </row>
    <row r="195" spans="1:61">
      <c r="A195">
        <v>194</v>
      </c>
      <c r="B195">
        <v>1002620356</v>
      </c>
      <c r="C195">
        <v>3</v>
      </c>
      <c r="D195" t="s">
        <v>38</v>
      </c>
      <c r="E195">
        <v>5</v>
      </c>
      <c r="F195" t="s">
        <v>90</v>
      </c>
      <c r="G195" t="s">
        <v>98</v>
      </c>
      <c r="H195" t="s">
        <v>294</v>
      </c>
      <c r="I195" t="s">
        <v>212</v>
      </c>
      <c r="J195" t="s">
        <v>213</v>
      </c>
      <c r="K195" t="s">
        <v>149</v>
      </c>
      <c r="L195" t="s">
        <v>214</v>
      </c>
      <c r="M195" t="s">
        <v>279</v>
      </c>
      <c r="N195" t="s">
        <v>215</v>
      </c>
      <c r="O195" s="57">
        <v>46297.664293981485</v>
      </c>
      <c r="P195" s="57">
        <v>46298.224351851852</v>
      </c>
      <c r="Q195">
        <v>69403273</v>
      </c>
      <c r="S195">
        <v>152606246689</v>
      </c>
      <c r="T195" t="s">
        <v>1608</v>
      </c>
      <c r="U195" t="s">
        <v>1609</v>
      </c>
      <c r="V195" t="s">
        <v>1610</v>
      </c>
      <c r="Z195">
        <v>111.91484490000001</v>
      </c>
      <c r="AA195">
        <v>-8.0690539000000001</v>
      </c>
      <c r="AB195" t="s">
        <v>1611</v>
      </c>
      <c r="AC195" t="s">
        <v>849</v>
      </c>
      <c r="AL195" t="s">
        <v>217</v>
      </c>
      <c r="AM195" t="s">
        <v>1612</v>
      </c>
      <c r="AN195" t="s">
        <v>6</v>
      </c>
      <c r="AO195" s="57">
        <v>46063.673761574071</v>
      </c>
      <c r="AP195" s="57">
        <v>46298.625</v>
      </c>
      <c r="AR195" t="s">
        <v>239</v>
      </c>
      <c r="AS195" t="s">
        <v>98</v>
      </c>
      <c r="AT195" t="s">
        <v>220</v>
      </c>
      <c r="AV195" t="s">
        <v>799</v>
      </c>
      <c r="AW195" t="s">
        <v>869</v>
      </c>
      <c r="AX195" t="s">
        <v>222</v>
      </c>
      <c r="BA195" s="57">
        <v>46298.625</v>
      </c>
      <c r="BB195" t="s">
        <v>1612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BLITAR</v>
      </c>
    </row>
    <row r="196" spans="1:61">
      <c r="A196">
        <v>195</v>
      </c>
      <c r="B196">
        <v>1002631026</v>
      </c>
      <c r="C196">
        <v>3</v>
      </c>
      <c r="D196" t="s">
        <v>38</v>
      </c>
      <c r="E196">
        <v>5</v>
      </c>
      <c r="F196" t="s">
        <v>90</v>
      </c>
      <c r="G196" t="s">
        <v>98</v>
      </c>
      <c r="H196" t="s">
        <v>294</v>
      </c>
      <c r="I196" t="s">
        <v>212</v>
      </c>
      <c r="J196" t="s">
        <v>213</v>
      </c>
      <c r="K196" t="s">
        <v>149</v>
      </c>
      <c r="L196" t="s">
        <v>214</v>
      </c>
      <c r="M196" t="s">
        <v>279</v>
      </c>
      <c r="N196" t="s">
        <v>215</v>
      </c>
      <c r="O196" s="57">
        <v>46305.628194444442</v>
      </c>
      <c r="P196" s="57">
        <v>46305.803576388891</v>
      </c>
      <c r="Q196">
        <v>69407977</v>
      </c>
      <c r="S196">
        <v>152606246737</v>
      </c>
      <c r="T196" t="s">
        <v>4978</v>
      </c>
      <c r="U196" t="s">
        <v>4979</v>
      </c>
      <c r="V196" t="s">
        <v>4980</v>
      </c>
      <c r="Z196">
        <v>111.91283300000001</v>
      </c>
      <c r="AA196">
        <v>-7.9916390000000002</v>
      </c>
      <c r="AB196" t="s">
        <v>4981</v>
      </c>
      <c r="AC196" t="s">
        <v>235</v>
      </c>
      <c r="AL196" t="s">
        <v>217</v>
      </c>
      <c r="AM196" t="s">
        <v>4982</v>
      </c>
      <c r="AN196" t="s">
        <v>6</v>
      </c>
      <c r="AO196" s="57">
        <v>46305.642407407409</v>
      </c>
      <c r="AP196" s="57">
        <v>46307.333333333336</v>
      </c>
      <c r="AR196" t="s">
        <v>239</v>
      </c>
      <c r="AS196" t="s">
        <v>98</v>
      </c>
      <c r="AT196" t="s">
        <v>230</v>
      </c>
      <c r="AV196" t="s">
        <v>4963</v>
      </c>
      <c r="AW196" t="s">
        <v>877</v>
      </c>
      <c r="AX196" t="s">
        <v>222</v>
      </c>
      <c r="BA196" s="57">
        <v>46307.333333333336</v>
      </c>
      <c r="BB196" t="s">
        <v>4982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BLITAR</v>
      </c>
    </row>
    <row r="197" spans="1:61">
      <c r="A197">
        <v>196</v>
      </c>
      <c r="B197">
        <v>1002620919</v>
      </c>
      <c r="C197">
        <v>3</v>
      </c>
      <c r="D197" t="s">
        <v>38</v>
      </c>
      <c r="E197">
        <v>5</v>
      </c>
      <c r="F197" t="s">
        <v>90</v>
      </c>
      <c r="G197" t="s">
        <v>98</v>
      </c>
      <c r="H197" t="s">
        <v>294</v>
      </c>
      <c r="I197" t="s">
        <v>212</v>
      </c>
      <c r="J197" t="s">
        <v>213</v>
      </c>
      <c r="K197" t="s">
        <v>149</v>
      </c>
      <c r="M197" t="s">
        <v>1618</v>
      </c>
      <c r="N197" t="s">
        <v>215</v>
      </c>
      <c r="O197" s="57">
        <v>46298.508611111109</v>
      </c>
      <c r="P197" s="57">
        <v>46308.76902777778</v>
      </c>
      <c r="Q197">
        <v>69403543</v>
      </c>
      <c r="S197">
        <v>152606246690</v>
      </c>
      <c r="T197" t="s">
        <v>1619</v>
      </c>
      <c r="U197" t="s">
        <v>1620</v>
      </c>
      <c r="Z197">
        <v>111.892297493252</v>
      </c>
      <c r="AA197">
        <v>-8.0674503695408593</v>
      </c>
      <c r="AB197" t="s">
        <v>1621</v>
      </c>
      <c r="AC197" t="s">
        <v>229</v>
      </c>
      <c r="AO197" s="57">
        <v>46091.517858796295</v>
      </c>
      <c r="AR197" t="s">
        <v>5</v>
      </c>
      <c r="AS197" t="s">
        <v>98</v>
      </c>
      <c r="AT197" t="s">
        <v>230</v>
      </c>
      <c r="AV197" t="s">
        <v>6660</v>
      </c>
      <c r="AW197" t="s">
        <v>559</v>
      </c>
      <c r="AX197" t="s">
        <v>222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BLITAR</v>
      </c>
    </row>
    <row r="198" spans="1:61">
      <c r="A198">
        <v>197</v>
      </c>
      <c r="B198">
        <v>1002617286</v>
      </c>
      <c r="C198">
        <v>3</v>
      </c>
      <c r="D198" t="s">
        <v>38</v>
      </c>
      <c r="E198">
        <v>5</v>
      </c>
      <c r="F198" t="s">
        <v>90</v>
      </c>
      <c r="G198" t="s">
        <v>98</v>
      </c>
      <c r="H198" t="s">
        <v>294</v>
      </c>
      <c r="I198" t="s">
        <v>212</v>
      </c>
      <c r="J198" t="s">
        <v>213</v>
      </c>
      <c r="K198" t="s">
        <v>149</v>
      </c>
      <c r="L198" t="s">
        <v>214</v>
      </c>
      <c r="M198" t="s">
        <v>1626</v>
      </c>
      <c r="N198" t="s">
        <v>215</v>
      </c>
      <c r="O198" s="57">
        <v>46296.426168981481</v>
      </c>
      <c r="P198" s="57">
        <v>46298.957824074074</v>
      </c>
      <c r="Q198">
        <v>69402140</v>
      </c>
      <c r="S198">
        <v>152606246682</v>
      </c>
      <c r="T198" t="s">
        <v>999</v>
      </c>
      <c r="U198" t="s">
        <v>931</v>
      </c>
      <c r="V198" t="s">
        <v>1000</v>
      </c>
      <c r="Z198">
        <v>111.90527480095599</v>
      </c>
      <c r="AA198">
        <v>-8.0650980588810999</v>
      </c>
      <c r="AB198" t="s">
        <v>1001</v>
      </c>
      <c r="AC198" t="s">
        <v>216</v>
      </c>
      <c r="AL198" t="s">
        <v>217</v>
      </c>
      <c r="AM198" t="s">
        <v>1002</v>
      </c>
      <c r="AN198" t="s">
        <v>6</v>
      </c>
      <c r="AO198" s="57">
        <v>46032.434247685182</v>
      </c>
      <c r="AP198" s="57">
        <v>46297.333333333336</v>
      </c>
      <c r="AR198" t="s">
        <v>12</v>
      </c>
      <c r="AS198" t="s">
        <v>98</v>
      </c>
      <c r="AT198" t="s">
        <v>220</v>
      </c>
      <c r="AV198" t="s">
        <v>1627</v>
      </c>
      <c r="AW198" t="s">
        <v>869</v>
      </c>
      <c r="AX198" t="s">
        <v>222</v>
      </c>
      <c r="AZ198" t="s">
        <v>1627</v>
      </c>
      <c r="BA198" s="57">
        <v>46297.333333333336</v>
      </c>
      <c r="BB198" t="s">
        <v>1002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BLITAR</v>
      </c>
    </row>
    <row r="199" spans="1:61">
      <c r="A199">
        <v>198</v>
      </c>
      <c r="B199">
        <v>1002619658</v>
      </c>
      <c r="C199">
        <v>3</v>
      </c>
      <c r="D199" t="s">
        <v>38</v>
      </c>
      <c r="E199">
        <v>5</v>
      </c>
      <c r="F199" t="s">
        <v>90</v>
      </c>
      <c r="G199" t="s">
        <v>98</v>
      </c>
      <c r="H199" t="s">
        <v>294</v>
      </c>
      <c r="I199" t="s">
        <v>212</v>
      </c>
      <c r="J199" t="s">
        <v>213</v>
      </c>
      <c r="K199" t="s">
        <v>149</v>
      </c>
      <c r="M199" t="s">
        <v>1626</v>
      </c>
      <c r="N199" t="s">
        <v>215</v>
      </c>
      <c r="O199" s="57">
        <v>46297.51966435185</v>
      </c>
      <c r="P199" s="57">
        <v>46297.711157407408</v>
      </c>
      <c r="Q199">
        <v>69403019</v>
      </c>
      <c r="S199">
        <v>152606246517</v>
      </c>
      <c r="T199" t="s">
        <v>1628</v>
      </c>
      <c r="U199" t="s">
        <v>1629</v>
      </c>
      <c r="Z199">
        <v>111.894285678863</v>
      </c>
      <c r="AA199">
        <v>-8.0674879426031794</v>
      </c>
      <c r="AB199" t="s">
        <v>1630</v>
      </c>
      <c r="AC199" t="s">
        <v>229</v>
      </c>
      <c r="AO199" s="57">
        <v>46063.538553240738</v>
      </c>
      <c r="AR199" t="s">
        <v>1631</v>
      </c>
      <c r="AS199" t="s">
        <v>98</v>
      </c>
      <c r="AT199" t="s">
        <v>220</v>
      </c>
      <c r="AV199" t="s">
        <v>1632</v>
      </c>
      <c r="AW199" t="s">
        <v>540</v>
      </c>
      <c r="AX199" t="s">
        <v>222</v>
      </c>
      <c r="AZ199" t="s">
        <v>1632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BLITAR</v>
      </c>
    </row>
    <row r="200" spans="1:61">
      <c r="A200">
        <v>199</v>
      </c>
      <c r="B200">
        <v>1002619957</v>
      </c>
      <c r="C200">
        <v>3</v>
      </c>
      <c r="D200" t="s">
        <v>38</v>
      </c>
      <c r="E200">
        <v>5</v>
      </c>
      <c r="F200" t="s">
        <v>90</v>
      </c>
      <c r="G200" t="s">
        <v>88</v>
      </c>
      <c r="H200" t="s">
        <v>424</v>
      </c>
      <c r="I200" t="s">
        <v>212</v>
      </c>
      <c r="J200" t="s">
        <v>213</v>
      </c>
      <c r="K200" t="s">
        <v>149</v>
      </c>
      <c r="L200" t="s">
        <v>214</v>
      </c>
      <c r="M200" t="s">
        <v>76</v>
      </c>
      <c r="N200" t="s">
        <v>215</v>
      </c>
      <c r="O200" s="57">
        <v>46297.594895833332</v>
      </c>
      <c r="P200" s="57">
        <v>46298.601631944446</v>
      </c>
      <c r="Q200">
        <v>69403144</v>
      </c>
      <c r="S200">
        <v>152730235859</v>
      </c>
      <c r="T200" t="s">
        <v>1633</v>
      </c>
      <c r="U200" t="s">
        <v>1634</v>
      </c>
      <c r="V200" t="s">
        <v>1635</v>
      </c>
      <c r="Z200">
        <v>112.2589758</v>
      </c>
      <c r="AA200">
        <v>-8.1243128000000002</v>
      </c>
      <c r="AB200" t="s">
        <v>1636</v>
      </c>
      <c r="AC200" t="s">
        <v>235</v>
      </c>
      <c r="AL200" t="s">
        <v>217</v>
      </c>
      <c r="AM200" t="s">
        <v>1637</v>
      </c>
      <c r="AN200" t="s">
        <v>6</v>
      </c>
      <c r="AO200" s="57">
        <v>46063.61105324074</v>
      </c>
      <c r="AP200" s="57">
        <v>46298.458333333336</v>
      </c>
      <c r="AR200" t="s">
        <v>218</v>
      </c>
      <c r="AS200" t="s">
        <v>219</v>
      </c>
      <c r="AT200" t="s">
        <v>230</v>
      </c>
      <c r="AU200">
        <v>20261003</v>
      </c>
      <c r="AV200" t="s">
        <v>221</v>
      </c>
      <c r="AW200" t="s">
        <v>883</v>
      </c>
      <c r="AX200" t="s">
        <v>222</v>
      </c>
      <c r="BA200" s="57">
        <v>46298.458333333336</v>
      </c>
      <c r="BB200" t="s">
        <v>1637</v>
      </c>
      <c r="BC200">
        <v>2026</v>
      </c>
      <c r="BD200">
        <v>10</v>
      </c>
      <c r="BE200">
        <v>3</v>
      </c>
      <c r="BF200" s="6">
        <f t="shared" si="9"/>
        <v>46298</v>
      </c>
      <c r="BG200">
        <f t="shared" si="10"/>
        <v>-0.45833333333575865</v>
      </c>
      <c r="BH200" t="str">
        <f t="shared" si="11"/>
        <v>COMPLY</v>
      </c>
      <c r="BI200" t="str">
        <f>VLOOKUP(H200,Sheet2!$A$1:$B$270,2,FALSE)</f>
        <v>BLITAR</v>
      </c>
    </row>
    <row r="201" spans="1:61">
      <c r="A201">
        <v>200</v>
      </c>
      <c r="B201">
        <v>1002620520</v>
      </c>
      <c r="C201">
        <v>3</v>
      </c>
      <c r="D201" t="s">
        <v>38</v>
      </c>
      <c r="E201">
        <v>5</v>
      </c>
      <c r="F201" t="s">
        <v>90</v>
      </c>
      <c r="G201" t="s">
        <v>88</v>
      </c>
      <c r="H201" t="s">
        <v>424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46297.709479166668</v>
      </c>
      <c r="P201" s="57">
        <v>46298.813194444447</v>
      </c>
      <c r="Q201">
        <v>69403336</v>
      </c>
      <c r="S201">
        <v>152730235864</v>
      </c>
      <c r="T201" t="s">
        <v>1638</v>
      </c>
      <c r="U201" t="s">
        <v>1639</v>
      </c>
      <c r="V201" t="s">
        <v>1640</v>
      </c>
      <c r="Z201">
        <v>112.195503090279</v>
      </c>
      <c r="AA201">
        <v>-8.0827403309527295</v>
      </c>
      <c r="AB201" t="s">
        <v>1641</v>
      </c>
      <c r="AC201" t="s">
        <v>235</v>
      </c>
      <c r="AL201" t="s">
        <v>217</v>
      </c>
      <c r="AM201" t="s">
        <v>1642</v>
      </c>
      <c r="AN201" t="s">
        <v>6</v>
      </c>
      <c r="AO201" s="57">
        <v>46063.716145833336</v>
      </c>
      <c r="AP201" s="57">
        <v>46298.625</v>
      </c>
      <c r="AR201" t="s">
        <v>218</v>
      </c>
      <c r="AS201" t="s">
        <v>219</v>
      </c>
      <c r="AT201" t="s">
        <v>230</v>
      </c>
      <c r="AU201">
        <v>20261003</v>
      </c>
      <c r="AV201" t="s">
        <v>221</v>
      </c>
      <c r="AW201" t="s">
        <v>875</v>
      </c>
      <c r="AX201" t="s">
        <v>222</v>
      </c>
      <c r="BA201" s="57">
        <v>46298.625</v>
      </c>
      <c r="BB201" t="s">
        <v>1642</v>
      </c>
      <c r="BC201">
        <v>2026</v>
      </c>
      <c r="BD201">
        <v>10</v>
      </c>
      <c r="BE201">
        <v>3</v>
      </c>
      <c r="BF201" s="6">
        <f t="shared" si="9"/>
        <v>46298</v>
      </c>
      <c r="BG201">
        <f t="shared" si="10"/>
        <v>-0.625</v>
      </c>
      <c r="BH201" t="str">
        <f t="shared" si="11"/>
        <v>COMPLY</v>
      </c>
      <c r="BI201" t="str">
        <f>VLOOKUP(H201,Sheet2!$A$1:$B$270,2,FALSE)</f>
        <v>BLITAR</v>
      </c>
    </row>
    <row r="202" spans="1:61">
      <c r="A202">
        <v>201</v>
      </c>
      <c r="B202">
        <v>1002621598</v>
      </c>
      <c r="C202">
        <v>3</v>
      </c>
      <c r="D202" t="s">
        <v>38</v>
      </c>
      <c r="E202">
        <v>5</v>
      </c>
      <c r="F202" t="s">
        <v>90</v>
      </c>
      <c r="G202" t="s">
        <v>88</v>
      </c>
      <c r="H202" t="s">
        <v>424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46300.358101851853</v>
      </c>
      <c r="P202" s="57">
        <v>46301.688356481478</v>
      </c>
      <c r="Q202">
        <v>69404037</v>
      </c>
      <c r="S202">
        <v>152730235881</v>
      </c>
      <c r="T202" t="s">
        <v>2584</v>
      </c>
      <c r="U202" t="s">
        <v>2585</v>
      </c>
      <c r="V202" t="s">
        <v>2586</v>
      </c>
      <c r="Z202">
        <v>112.15760714823401</v>
      </c>
      <c r="AA202">
        <v>-8.10727050232002</v>
      </c>
      <c r="AB202" t="s">
        <v>2587</v>
      </c>
      <c r="AC202" t="s">
        <v>235</v>
      </c>
      <c r="AL202" t="s">
        <v>217</v>
      </c>
      <c r="AM202" t="s">
        <v>2588</v>
      </c>
      <c r="AN202" t="s">
        <v>6</v>
      </c>
      <c r="AO202" s="57">
        <v>46152.361574074072</v>
      </c>
      <c r="AP202" s="57">
        <v>46301.333333333336</v>
      </c>
      <c r="AR202" t="s">
        <v>218</v>
      </c>
      <c r="AS202" t="s">
        <v>219</v>
      </c>
      <c r="AT202" t="s">
        <v>342</v>
      </c>
      <c r="AU202">
        <v>20261006</v>
      </c>
      <c r="AV202" t="s">
        <v>221</v>
      </c>
      <c r="AW202" t="s">
        <v>2589</v>
      </c>
      <c r="AX202" t="s">
        <v>222</v>
      </c>
      <c r="BA202" s="57">
        <v>46301.333333333336</v>
      </c>
      <c r="BB202" t="s">
        <v>2588</v>
      </c>
      <c r="BC202">
        <v>2026</v>
      </c>
      <c r="BD202">
        <v>10</v>
      </c>
      <c r="BE202">
        <v>6</v>
      </c>
      <c r="BF202" s="6">
        <f t="shared" si="9"/>
        <v>46301</v>
      </c>
      <c r="BG202">
        <f t="shared" si="10"/>
        <v>-0.33333333333575865</v>
      </c>
      <c r="BH202" t="str">
        <f t="shared" si="11"/>
        <v>COMPLY</v>
      </c>
      <c r="BI202" t="str">
        <f>VLOOKUP(H202,Sheet2!$A$1:$B$270,2,FALSE)</f>
        <v>BLITAR</v>
      </c>
    </row>
    <row r="203" spans="1:61">
      <c r="A203">
        <v>202</v>
      </c>
      <c r="B203">
        <v>1002628216</v>
      </c>
      <c r="C203">
        <v>3</v>
      </c>
      <c r="D203" t="s">
        <v>59</v>
      </c>
      <c r="E203">
        <v>4</v>
      </c>
      <c r="F203" t="s">
        <v>241</v>
      </c>
      <c r="G203" t="s">
        <v>3840</v>
      </c>
      <c r="H203" t="s">
        <v>4513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46303.674699074072</v>
      </c>
      <c r="P203" s="57">
        <v>46304.591643518521</v>
      </c>
      <c r="Q203">
        <v>69406733</v>
      </c>
      <c r="S203">
        <v>146140112415</v>
      </c>
      <c r="T203" t="s">
        <v>4514</v>
      </c>
      <c r="U203" t="s">
        <v>4515</v>
      </c>
      <c r="V203" t="s">
        <v>4516</v>
      </c>
      <c r="Z203">
        <v>109.4991311</v>
      </c>
      <c r="AA203">
        <v>-7.5775895999999996</v>
      </c>
      <c r="AB203" t="s">
        <v>4517</v>
      </c>
      <c r="AC203" t="s">
        <v>235</v>
      </c>
      <c r="AL203" t="s">
        <v>217</v>
      </c>
      <c r="AM203" t="s">
        <v>4518</v>
      </c>
      <c r="AN203" t="s">
        <v>6</v>
      </c>
      <c r="AO203" s="57">
        <v>46244.684513888889</v>
      </c>
      <c r="AP203" s="57">
        <v>46306.333333333336</v>
      </c>
      <c r="AR203" t="s">
        <v>218</v>
      </c>
      <c r="AS203" t="s">
        <v>4519</v>
      </c>
      <c r="AT203" t="s">
        <v>230</v>
      </c>
      <c r="AU203">
        <v>20261009</v>
      </c>
      <c r="AV203" t="s">
        <v>221</v>
      </c>
      <c r="AW203" t="s">
        <v>2899</v>
      </c>
      <c r="AX203" t="s">
        <v>222</v>
      </c>
      <c r="BA203" s="57">
        <v>46306.333333333336</v>
      </c>
      <c r="BB203" t="s">
        <v>4518</v>
      </c>
      <c r="BC203">
        <v>2026</v>
      </c>
      <c r="BD203">
        <v>10</v>
      </c>
      <c r="BE203">
        <v>9</v>
      </c>
      <c r="BF203" s="6">
        <f t="shared" si="9"/>
        <v>46304</v>
      </c>
      <c r="BG203">
        <f t="shared" si="10"/>
        <v>-2.3333333333357587</v>
      </c>
      <c r="BH203" t="str">
        <f t="shared" si="11"/>
        <v>COMPLY</v>
      </c>
      <c r="BI203" t="e">
        <f>VLOOKUP(H203,Sheet2!$A$1:$B$270,2,FALSE)</f>
        <v>#N/A</v>
      </c>
    </row>
    <row r="204" spans="1:61">
      <c r="A204">
        <v>203</v>
      </c>
      <c r="B204">
        <v>1002633297</v>
      </c>
      <c r="C204">
        <v>3</v>
      </c>
      <c r="D204" t="s">
        <v>59</v>
      </c>
      <c r="E204">
        <v>4</v>
      </c>
      <c r="F204" t="s">
        <v>241</v>
      </c>
      <c r="G204" t="s">
        <v>3840</v>
      </c>
      <c r="H204" t="s">
        <v>4513</v>
      </c>
      <c r="I204" t="s">
        <v>212</v>
      </c>
      <c r="J204" t="s">
        <v>213</v>
      </c>
      <c r="K204" t="s">
        <v>149</v>
      </c>
      <c r="L204" t="s">
        <v>214</v>
      </c>
      <c r="M204" t="s">
        <v>76</v>
      </c>
      <c r="N204" t="s">
        <v>215</v>
      </c>
      <c r="O204" s="57">
        <v>46307.626828703702</v>
      </c>
      <c r="P204" s="57">
        <v>46308.712395833332</v>
      </c>
      <c r="Q204">
        <v>69408772</v>
      </c>
      <c r="S204">
        <v>146140112425</v>
      </c>
      <c r="T204" t="s">
        <v>5855</v>
      </c>
      <c r="U204" t="s">
        <v>5856</v>
      </c>
      <c r="V204" t="s">
        <v>5857</v>
      </c>
      <c r="Z204">
        <v>109.40616</v>
      </c>
      <c r="AA204">
        <v>-7.7500210000000003</v>
      </c>
      <c r="AB204" t="s">
        <v>5858</v>
      </c>
      <c r="AC204" t="s">
        <v>235</v>
      </c>
      <c r="AL204" t="s">
        <v>217</v>
      </c>
      <c r="AM204" t="s">
        <v>5859</v>
      </c>
      <c r="AN204" t="s">
        <v>6</v>
      </c>
      <c r="AO204" s="57">
        <v>46366.642951388887</v>
      </c>
      <c r="AP204" s="57">
        <v>46309.458333333336</v>
      </c>
      <c r="AR204" t="s">
        <v>218</v>
      </c>
      <c r="AS204" t="s">
        <v>4519</v>
      </c>
      <c r="AT204" t="s">
        <v>230</v>
      </c>
      <c r="AU204">
        <v>20261013</v>
      </c>
      <c r="AV204" t="s">
        <v>221</v>
      </c>
      <c r="AW204" t="s">
        <v>880</v>
      </c>
      <c r="AX204" t="s">
        <v>222</v>
      </c>
      <c r="BA204" s="57">
        <v>46309.458333333336</v>
      </c>
      <c r="BB204" t="s">
        <v>5859</v>
      </c>
      <c r="BC204">
        <v>2026</v>
      </c>
      <c r="BD204">
        <v>10</v>
      </c>
      <c r="BE204">
        <v>13</v>
      </c>
      <c r="BF204" s="6">
        <f t="shared" si="9"/>
        <v>46308</v>
      </c>
      <c r="BG204">
        <f t="shared" si="10"/>
        <v>-1.4583333333357587</v>
      </c>
      <c r="BH204" t="str">
        <f t="shared" si="11"/>
        <v>COMPLY</v>
      </c>
      <c r="BI204" t="e">
        <f>VLOOKUP(H204,Sheet2!$A$1:$B$270,2,FALSE)</f>
        <v>#N/A</v>
      </c>
    </row>
    <row r="205" spans="1:61">
      <c r="A205">
        <v>204</v>
      </c>
      <c r="B205">
        <v>1002634938</v>
      </c>
      <c r="C205">
        <v>3</v>
      </c>
      <c r="D205" t="s">
        <v>59</v>
      </c>
      <c r="E205">
        <v>4</v>
      </c>
      <c r="F205" t="s">
        <v>241</v>
      </c>
      <c r="G205" t="s">
        <v>3840</v>
      </c>
      <c r="H205" t="s">
        <v>4513</v>
      </c>
      <c r="I205" t="s">
        <v>212</v>
      </c>
      <c r="J205" t="s">
        <v>213</v>
      </c>
      <c r="K205" t="s">
        <v>149</v>
      </c>
      <c r="L205" t="s">
        <v>214</v>
      </c>
      <c r="M205" t="s">
        <v>224</v>
      </c>
      <c r="N205" t="s">
        <v>215</v>
      </c>
      <c r="O205" s="57">
        <v>46308.547627314816</v>
      </c>
      <c r="P205" s="57">
        <v>46309.467719907407</v>
      </c>
      <c r="Q205">
        <v>69409385</v>
      </c>
      <c r="S205">
        <v>146140112427</v>
      </c>
      <c r="T205" t="s">
        <v>5860</v>
      </c>
      <c r="U205" t="s">
        <v>5861</v>
      </c>
      <c r="V205" t="s">
        <v>5862</v>
      </c>
      <c r="Z205">
        <v>109.503471</v>
      </c>
      <c r="AA205">
        <v>-7.6610259999999997</v>
      </c>
      <c r="AB205" t="s">
        <v>5863</v>
      </c>
      <c r="AC205" t="s">
        <v>235</v>
      </c>
      <c r="AL205" t="s">
        <v>217</v>
      </c>
      <c r="AM205" t="s">
        <v>5864</v>
      </c>
      <c r="AN205" t="s">
        <v>6</v>
      </c>
      <c r="AO205" t="s">
        <v>5865</v>
      </c>
      <c r="AP205" s="57">
        <v>46309.458333333336</v>
      </c>
      <c r="AR205" t="s">
        <v>18</v>
      </c>
      <c r="AS205" t="s">
        <v>4519</v>
      </c>
      <c r="AT205" t="s">
        <v>230</v>
      </c>
      <c r="AV205" t="s">
        <v>226</v>
      </c>
      <c r="AW205" t="s">
        <v>5866</v>
      </c>
      <c r="AX205" t="s">
        <v>222</v>
      </c>
      <c r="BA205" s="57">
        <v>46309.458333333336</v>
      </c>
      <c r="BB205" t="s">
        <v>5864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e">
        <f>VLOOKUP(H205,Sheet2!$A$1:$B$270,2,FALSE)</f>
        <v>#N/A</v>
      </c>
    </row>
    <row r="206" spans="1:61">
      <c r="A206">
        <v>205</v>
      </c>
      <c r="B206">
        <v>1002629923</v>
      </c>
      <c r="C206">
        <v>3</v>
      </c>
      <c r="D206" t="s">
        <v>59</v>
      </c>
      <c r="E206">
        <v>4</v>
      </c>
      <c r="F206" t="s">
        <v>241</v>
      </c>
      <c r="G206" t="s">
        <v>3840</v>
      </c>
      <c r="H206" t="s">
        <v>4983</v>
      </c>
      <c r="I206" t="s">
        <v>212</v>
      </c>
      <c r="J206" t="s">
        <v>213</v>
      </c>
      <c r="K206" t="s">
        <v>149</v>
      </c>
      <c r="L206" t="s">
        <v>214</v>
      </c>
      <c r="M206" t="s">
        <v>76</v>
      </c>
      <c r="N206" t="s">
        <v>215</v>
      </c>
      <c r="O206" s="57">
        <v>46304.60527777778</v>
      </c>
      <c r="P206" s="57">
        <v>46305.544398148151</v>
      </c>
      <c r="Q206">
        <v>69407448</v>
      </c>
      <c r="S206">
        <v>141177105470</v>
      </c>
      <c r="T206" t="s">
        <v>4984</v>
      </c>
      <c r="U206" t="s">
        <v>4985</v>
      </c>
      <c r="V206" t="s">
        <v>4986</v>
      </c>
      <c r="Z206">
        <v>109.58526639999999</v>
      </c>
      <c r="AA206">
        <v>-7.7667143999999899</v>
      </c>
      <c r="AB206" t="s">
        <v>4987</v>
      </c>
      <c r="AC206" t="s">
        <v>235</v>
      </c>
      <c r="AL206" t="s">
        <v>217</v>
      </c>
      <c r="AM206" t="s">
        <v>4988</v>
      </c>
      <c r="AN206" t="s">
        <v>6</v>
      </c>
      <c r="AO206" s="57">
        <v>46275.611446759256</v>
      </c>
      <c r="AP206" s="57">
        <v>46305.458333333336</v>
      </c>
      <c r="AR206" t="s">
        <v>218</v>
      </c>
      <c r="AS206" t="s">
        <v>4519</v>
      </c>
      <c r="AT206" t="s">
        <v>230</v>
      </c>
      <c r="AU206">
        <v>20261010</v>
      </c>
      <c r="AV206" t="s">
        <v>221</v>
      </c>
      <c r="AW206" t="s">
        <v>886</v>
      </c>
      <c r="AX206" t="s">
        <v>222</v>
      </c>
      <c r="BA206" s="57">
        <v>46305.458333333336</v>
      </c>
      <c r="BB206" t="s">
        <v>4988</v>
      </c>
      <c r="BC206">
        <v>2026</v>
      </c>
      <c r="BD206">
        <v>10</v>
      </c>
      <c r="BE206">
        <v>10</v>
      </c>
      <c r="BF206" s="6">
        <f t="shared" si="9"/>
        <v>46305</v>
      </c>
      <c r="BG206">
        <f>BF206-BA206</f>
        <v>-0.45833333333575865</v>
      </c>
      <c r="BH206" t="str">
        <f t="shared" si="11"/>
        <v>COMPLY</v>
      </c>
      <c r="BI206" t="e">
        <f>VLOOKUP(H206,Sheet2!$A$1:$B$270,2,FALSE)</f>
        <v>#N/A</v>
      </c>
    </row>
    <row r="207" spans="1:61">
      <c r="A207">
        <v>206</v>
      </c>
      <c r="B207">
        <v>1002626689</v>
      </c>
      <c r="C207">
        <v>3</v>
      </c>
      <c r="D207" t="s">
        <v>59</v>
      </c>
      <c r="E207">
        <v>4</v>
      </c>
      <c r="F207" t="s">
        <v>241</v>
      </c>
      <c r="G207" t="s">
        <v>3840</v>
      </c>
      <c r="H207" t="s">
        <v>3841</v>
      </c>
      <c r="I207" t="s">
        <v>212</v>
      </c>
      <c r="J207" t="s">
        <v>213</v>
      </c>
      <c r="K207" t="s">
        <v>149</v>
      </c>
      <c r="L207" t="s">
        <v>214</v>
      </c>
      <c r="M207" t="s">
        <v>76</v>
      </c>
      <c r="N207" t="s">
        <v>215</v>
      </c>
      <c r="O207" s="57">
        <v>46302.667824074073</v>
      </c>
      <c r="P207" s="57">
        <v>46304.451886574076</v>
      </c>
      <c r="Q207">
        <v>69406051</v>
      </c>
      <c r="S207">
        <v>142141120376</v>
      </c>
      <c r="T207" t="s">
        <v>3842</v>
      </c>
      <c r="U207" t="s">
        <v>3843</v>
      </c>
      <c r="V207" t="s">
        <v>3844</v>
      </c>
      <c r="Z207">
        <v>109.67054</v>
      </c>
      <c r="AA207">
        <v>-7.6745599999999996</v>
      </c>
      <c r="AB207" t="s">
        <v>3845</v>
      </c>
      <c r="AC207" t="s">
        <v>235</v>
      </c>
      <c r="AL207" t="s">
        <v>217</v>
      </c>
      <c r="AM207" t="s">
        <v>3846</v>
      </c>
      <c r="AN207" t="s">
        <v>6</v>
      </c>
      <c r="AO207" s="57">
        <v>46213.67386574074</v>
      </c>
      <c r="AP207" s="57">
        <v>46303.625</v>
      </c>
      <c r="AR207" t="s">
        <v>218</v>
      </c>
      <c r="AS207" t="s">
        <v>219</v>
      </c>
      <c r="AT207" t="s">
        <v>230</v>
      </c>
      <c r="AU207">
        <v>20261009</v>
      </c>
      <c r="AV207" t="s">
        <v>221</v>
      </c>
      <c r="AW207" t="s">
        <v>877</v>
      </c>
      <c r="AX207" t="s">
        <v>222</v>
      </c>
      <c r="BA207" s="57">
        <v>46303.625</v>
      </c>
      <c r="BB207" t="s">
        <v>3846</v>
      </c>
      <c r="BC207">
        <v>2026</v>
      </c>
      <c r="BD207">
        <v>10</v>
      </c>
      <c r="BE207">
        <v>9</v>
      </c>
      <c r="BF207" s="6">
        <f t="shared" si="9"/>
        <v>46304</v>
      </c>
      <c r="BG207">
        <f t="shared" si="10"/>
        <v>0.375</v>
      </c>
      <c r="BH207" t="str">
        <f t="shared" si="11"/>
        <v>COMPLY</v>
      </c>
      <c r="BI207" t="e">
        <f>VLOOKUP(H207,Sheet2!$A$1:$B$270,2,FALSE)</f>
        <v>#N/A</v>
      </c>
    </row>
    <row r="208" spans="1:61">
      <c r="A208">
        <v>207</v>
      </c>
      <c r="B208">
        <v>1002632713</v>
      </c>
      <c r="C208">
        <v>3</v>
      </c>
      <c r="D208" t="s">
        <v>59</v>
      </c>
      <c r="E208">
        <v>4</v>
      </c>
      <c r="F208" t="s">
        <v>241</v>
      </c>
      <c r="G208" t="s">
        <v>3840</v>
      </c>
      <c r="H208" t="s">
        <v>3841</v>
      </c>
      <c r="I208" t="s">
        <v>212</v>
      </c>
      <c r="J208" t="s">
        <v>213</v>
      </c>
      <c r="K208" t="s">
        <v>149</v>
      </c>
      <c r="L208" t="s">
        <v>214</v>
      </c>
      <c r="M208" t="s">
        <v>76</v>
      </c>
      <c r="N208" t="s">
        <v>215</v>
      </c>
      <c r="O208" s="57">
        <v>46307.497627314813</v>
      </c>
      <c r="P208" s="57">
        <v>46308.543668981481</v>
      </c>
      <c r="Q208">
        <v>69408557</v>
      </c>
      <c r="S208">
        <v>142141120392</v>
      </c>
      <c r="T208" t="s">
        <v>5867</v>
      </c>
      <c r="U208" t="s">
        <v>5868</v>
      </c>
      <c r="V208" t="s">
        <v>5869</v>
      </c>
      <c r="Z208">
        <v>109.636905</v>
      </c>
      <c r="AA208">
        <v>-7.6793269999999998</v>
      </c>
      <c r="AB208" t="s">
        <v>5870</v>
      </c>
      <c r="AC208" t="s">
        <v>235</v>
      </c>
      <c r="AL208" t="s">
        <v>217</v>
      </c>
      <c r="AM208" t="s">
        <v>5871</v>
      </c>
      <c r="AN208" t="s">
        <v>6</v>
      </c>
      <c r="AO208" s="57">
        <v>46366.517546296294</v>
      </c>
      <c r="AP208" s="57">
        <v>46308.333333333336</v>
      </c>
      <c r="AR208" t="s">
        <v>218</v>
      </c>
      <c r="AS208" t="s">
        <v>219</v>
      </c>
      <c r="AT208" t="s">
        <v>230</v>
      </c>
      <c r="AU208">
        <v>20261013</v>
      </c>
      <c r="AV208" t="s">
        <v>221</v>
      </c>
      <c r="AW208" t="s">
        <v>5872</v>
      </c>
      <c r="AX208" t="s">
        <v>222</v>
      </c>
      <c r="BA208" s="57">
        <v>46308.333333333336</v>
      </c>
      <c r="BB208" t="s">
        <v>5871</v>
      </c>
      <c r="BC208">
        <v>2026</v>
      </c>
      <c r="BD208">
        <v>10</v>
      </c>
      <c r="BE208">
        <v>13</v>
      </c>
      <c r="BF208" s="6">
        <f t="shared" si="9"/>
        <v>46308</v>
      </c>
      <c r="BG208">
        <f t="shared" si="10"/>
        <v>-0.33333333333575865</v>
      </c>
      <c r="BH208" t="str">
        <f t="shared" si="11"/>
        <v>COMPLY</v>
      </c>
      <c r="BI208" t="e">
        <f>VLOOKUP(H208,Sheet2!$A$1:$B$270,2,FALSE)</f>
        <v>#N/A</v>
      </c>
    </row>
    <row r="209" spans="1:61">
      <c r="A209">
        <v>208</v>
      </c>
      <c r="B209">
        <v>1002628737</v>
      </c>
      <c r="C209">
        <v>3</v>
      </c>
      <c r="D209" t="s">
        <v>59</v>
      </c>
      <c r="E209">
        <v>4</v>
      </c>
      <c r="F209" t="s">
        <v>241</v>
      </c>
      <c r="G209" t="s">
        <v>3209</v>
      </c>
      <c r="H209" t="s">
        <v>4989</v>
      </c>
      <c r="I209" t="s">
        <v>212</v>
      </c>
      <c r="J209" t="s">
        <v>213</v>
      </c>
      <c r="K209" t="s">
        <v>149</v>
      </c>
      <c r="L209" t="s">
        <v>214</v>
      </c>
      <c r="M209" t="s">
        <v>76</v>
      </c>
      <c r="N209" t="s">
        <v>215</v>
      </c>
      <c r="O209" s="57">
        <v>46304.333043981482</v>
      </c>
      <c r="P209" s="57">
        <v>46308.552824074075</v>
      </c>
      <c r="Q209">
        <v>69406955</v>
      </c>
      <c r="S209">
        <v>146142107657</v>
      </c>
      <c r="T209" t="s">
        <v>4990</v>
      </c>
      <c r="U209" t="s">
        <v>4991</v>
      </c>
      <c r="V209" t="s">
        <v>4992</v>
      </c>
      <c r="Z209">
        <v>109.90255000000001</v>
      </c>
      <c r="AA209">
        <v>-7.720548</v>
      </c>
      <c r="AB209" t="s">
        <v>4993</v>
      </c>
      <c r="AC209" t="s">
        <v>235</v>
      </c>
      <c r="AL209" t="s">
        <v>217</v>
      </c>
      <c r="AM209" t="s">
        <v>4994</v>
      </c>
      <c r="AN209" t="s">
        <v>6</v>
      </c>
      <c r="AO209" s="57">
        <v>46275.340740740743</v>
      </c>
      <c r="AP209" s="57">
        <v>46308.333333333336</v>
      </c>
      <c r="AR209" t="s">
        <v>218</v>
      </c>
      <c r="AS209" t="s">
        <v>4995</v>
      </c>
      <c r="AT209" t="s">
        <v>230</v>
      </c>
      <c r="AU209">
        <v>20261013</v>
      </c>
      <c r="AV209" t="s">
        <v>221</v>
      </c>
      <c r="AW209" t="s">
        <v>881</v>
      </c>
      <c r="AX209" t="s">
        <v>222</v>
      </c>
      <c r="BA209" s="57">
        <v>46308.333333333336</v>
      </c>
      <c r="BB209" t="s">
        <v>4994</v>
      </c>
      <c r="BC209">
        <v>2026</v>
      </c>
      <c r="BD209">
        <v>10</v>
      </c>
      <c r="BE209">
        <v>13</v>
      </c>
      <c r="BF209" s="6">
        <f t="shared" si="9"/>
        <v>46308</v>
      </c>
      <c r="BG209">
        <f t="shared" si="10"/>
        <v>-0.33333333333575865</v>
      </c>
      <c r="BH209" t="str">
        <f t="shared" si="11"/>
        <v>COMPLY</v>
      </c>
      <c r="BI209" t="e">
        <f>VLOOKUP(H209,Sheet2!$A$1:$B$270,2,FALSE)</f>
        <v>#N/A</v>
      </c>
    </row>
    <row r="210" spans="1:61">
      <c r="A210">
        <v>209</v>
      </c>
      <c r="B210">
        <v>1002623361</v>
      </c>
      <c r="C210">
        <v>3</v>
      </c>
      <c r="D210" t="s">
        <v>59</v>
      </c>
      <c r="E210">
        <v>4</v>
      </c>
      <c r="F210" t="s">
        <v>241</v>
      </c>
      <c r="G210" t="s">
        <v>3209</v>
      </c>
      <c r="H210" t="s">
        <v>3210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46301.310173611113</v>
      </c>
      <c r="P210" s="57">
        <v>46301.552870370368</v>
      </c>
      <c r="Q210">
        <v>69404657</v>
      </c>
      <c r="S210">
        <v>142138510638</v>
      </c>
      <c r="T210" t="s">
        <v>3211</v>
      </c>
      <c r="U210" t="s">
        <v>3212</v>
      </c>
      <c r="V210" t="s">
        <v>3213</v>
      </c>
      <c r="Z210">
        <v>110.12300380000001</v>
      </c>
      <c r="AA210">
        <v>-7.7518275999999897</v>
      </c>
      <c r="AB210" t="s">
        <v>3214</v>
      </c>
      <c r="AC210" t="s">
        <v>235</v>
      </c>
      <c r="AL210" t="s">
        <v>217</v>
      </c>
      <c r="AM210" t="s">
        <v>3215</v>
      </c>
      <c r="AN210" t="s">
        <v>6</v>
      </c>
      <c r="AO210" s="57">
        <v>46183.340474537035</v>
      </c>
      <c r="AP210" s="57">
        <v>46303.333333333336</v>
      </c>
      <c r="AR210" t="s">
        <v>218</v>
      </c>
      <c r="AS210" t="s">
        <v>219</v>
      </c>
      <c r="AT210" t="s">
        <v>230</v>
      </c>
      <c r="AU210">
        <v>20261006</v>
      </c>
      <c r="AV210" t="s">
        <v>221</v>
      </c>
      <c r="AW210" t="s">
        <v>2232</v>
      </c>
      <c r="AX210" t="s">
        <v>222</v>
      </c>
      <c r="BA210" s="57">
        <v>46303.333333333336</v>
      </c>
      <c r="BB210" t="s">
        <v>3215</v>
      </c>
      <c r="BC210">
        <v>2026</v>
      </c>
      <c r="BD210">
        <v>10</v>
      </c>
      <c r="BE210">
        <v>6</v>
      </c>
      <c r="BF210" s="6">
        <f t="shared" si="9"/>
        <v>46301</v>
      </c>
      <c r="BG210">
        <f t="shared" si="10"/>
        <v>-2.3333333333357587</v>
      </c>
      <c r="BH210" t="str">
        <f t="shared" si="11"/>
        <v>COMPLY</v>
      </c>
      <c r="BI210" t="e">
        <f>VLOOKUP(H210,Sheet2!$A$1:$B$270,2,FALSE)</f>
        <v>#N/A</v>
      </c>
    </row>
    <row r="211" spans="1:61">
      <c r="A211">
        <v>210</v>
      </c>
      <c r="B211">
        <v>1002617592</v>
      </c>
      <c r="C211">
        <v>3</v>
      </c>
      <c r="D211" t="s">
        <v>59</v>
      </c>
      <c r="E211">
        <v>4</v>
      </c>
      <c r="F211" t="s">
        <v>241</v>
      </c>
      <c r="G211" t="s">
        <v>241</v>
      </c>
      <c r="H211" t="s">
        <v>287</v>
      </c>
      <c r="I211" t="s">
        <v>212</v>
      </c>
      <c r="J211" t="s">
        <v>213</v>
      </c>
      <c r="K211" t="s">
        <v>149</v>
      </c>
      <c r="L211" t="s">
        <v>214</v>
      </c>
      <c r="M211" t="s">
        <v>76</v>
      </c>
      <c r="N211" t="s">
        <v>215</v>
      </c>
      <c r="O211" s="57">
        <v>46296.476782407408</v>
      </c>
      <c r="P211" s="57">
        <v>46298.369155092594</v>
      </c>
      <c r="Q211">
        <v>69402247</v>
      </c>
      <c r="S211">
        <v>146137148326</v>
      </c>
      <c r="T211" t="s">
        <v>1003</v>
      </c>
      <c r="U211" t="s">
        <v>1643</v>
      </c>
      <c r="V211" t="s">
        <v>1004</v>
      </c>
      <c r="Z211">
        <v>110.25726611905201</v>
      </c>
      <c r="AA211">
        <v>-7.3721803621597299</v>
      </c>
      <c r="AB211" t="s">
        <v>1005</v>
      </c>
      <c r="AC211" t="s">
        <v>235</v>
      </c>
      <c r="AL211" t="s">
        <v>217</v>
      </c>
      <c r="AM211" t="s">
        <v>1006</v>
      </c>
      <c r="AN211" t="s">
        <v>6</v>
      </c>
      <c r="AO211" s="57">
        <v>46032.486342592594</v>
      </c>
      <c r="AP211" s="57">
        <v>46298.625</v>
      </c>
      <c r="AR211" t="s">
        <v>218</v>
      </c>
      <c r="AS211" t="s">
        <v>219</v>
      </c>
      <c r="AT211" t="s">
        <v>230</v>
      </c>
      <c r="AU211">
        <v>20261003</v>
      </c>
      <c r="AV211" t="s">
        <v>221</v>
      </c>
      <c r="AW211" t="s">
        <v>875</v>
      </c>
      <c r="AX211" t="s">
        <v>222</v>
      </c>
      <c r="BA211" s="57">
        <v>46298.625</v>
      </c>
      <c r="BB211" t="s">
        <v>1006</v>
      </c>
      <c r="BC211">
        <v>2026</v>
      </c>
      <c r="BD211">
        <v>10</v>
      </c>
      <c r="BE211">
        <v>3</v>
      </c>
      <c r="BF211" s="6">
        <f t="shared" si="9"/>
        <v>46298</v>
      </c>
      <c r="BG211">
        <f t="shared" si="10"/>
        <v>-0.625</v>
      </c>
      <c r="BH211" t="str">
        <f t="shared" si="11"/>
        <v>COMPLY</v>
      </c>
      <c r="BI211" t="e">
        <f>VLOOKUP(H211,Sheet2!$A$1:$B$270,2,FALSE)</f>
        <v>#N/A</v>
      </c>
    </row>
    <row r="212" spans="1:61">
      <c r="A212">
        <v>211</v>
      </c>
      <c r="B212">
        <v>1002619545</v>
      </c>
      <c r="C212">
        <v>3</v>
      </c>
      <c r="D212" t="s">
        <v>59</v>
      </c>
      <c r="E212">
        <v>4</v>
      </c>
      <c r="F212" t="s">
        <v>241</v>
      </c>
      <c r="G212" t="s">
        <v>241</v>
      </c>
      <c r="H212" t="s">
        <v>287</v>
      </c>
      <c r="I212" t="s">
        <v>212</v>
      </c>
      <c r="J212" t="s">
        <v>213</v>
      </c>
      <c r="K212" t="s">
        <v>149</v>
      </c>
      <c r="L212" t="s">
        <v>214</v>
      </c>
      <c r="M212" t="s">
        <v>76</v>
      </c>
      <c r="N212" t="s">
        <v>215</v>
      </c>
      <c r="O212" s="57">
        <v>46297.476087962961</v>
      </c>
      <c r="P212" s="57">
        <v>46300.377060185187</v>
      </c>
      <c r="Q212">
        <v>69402950</v>
      </c>
      <c r="S212">
        <v>146137148318</v>
      </c>
      <c r="T212" t="s">
        <v>1644</v>
      </c>
      <c r="U212" t="s">
        <v>1645</v>
      </c>
      <c r="V212" t="s">
        <v>1646</v>
      </c>
      <c r="Z212">
        <v>110.1687846</v>
      </c>
      <c r="AA212">
        <v>-7.5391551999999997</v>
      </c>
      <c r="AB212" t="s">
        <v>1647</v>
      </c>
      <c r="AC212" t="s">
        <v>235</v>
      </c>
      <c r="AL212" t="s">
        <v>217</v>
      </c>
      <c r="AM212" t="s">
        <v>1648</v>
      </c>
      <c r="AN212" t="s">
        <v>6</v>
      </c>
      <c r="AO212" s="57">
        <v>46063.486087962963</v>
      </c>
      <c r="AP212" s="57">
        <v>46299.625</v>
      </c>
      <c r="AR212" t="s">
        <v>218</v>
      </c>
      <c r="AS212" t="s">
        <v>219</v>
      </c>
      <c r="AT212" t="s">
        <v>230</v>
      </c>
      <c r="AU212">
        <v>20261005</v>
      </c>
      <c r="AV212" t="s">
        <v>221</v>
      </c>
      <c r="AW212" t="s">
        <v>881</v>
      </c>
      <c r="AX212" t="s">
        <v>222</v>
      </c>
      <c r="BA212" s="57">
        <v>46299.625</v>
      </c>
      <c r="BB212" t="s">
        <v>1648</v>
      </c>
      <c r="BC212">
        <v>2026</v>
      </c>
      <c r="BD212">
        <v>10</v>
      </c>
      <c r="BE212">
        <v>5</v>
      </c>
      <c r="BF212" s="6">
        <f t="shared" si="9"/>
        <v>46300</v>
      </c>
      <c r="BG212">
        <f t="shared" si="10"/>
        <v>0.375</v>
      </c>
      <c r="BH212" t="str">
        <f t="shared" si="11"/>
        <v>COMPLY</v>
      </c>
      <c r="BI212" t="e">
        <f>VLOOKUP(H212,Sheet2!$A$1:$B$270,2,FALSE)</f>
        <v>#N/A</v>
      </c>
    </row>
    <row r="213" spans="1:61">
      <c r="A213">
        <v>212</v>
      </c>
      <c r="B213">
        <v>1002620316</v>
      </c>
      <c r="C213">
        <v>3</v>
      </c>
      <c r="D213" t="s">
        <v>59</v>
      </c>
      <c r="E213">
        <v>4</v>
      </c>
      <c r="F213" t="s">
        <v>241</v>
      </c>
      <c r="G213" t="s">
        <v>241</v>
      </c>
      <c r="H213" t="s">
        <v>287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46297.655312499999</v>
      </c>
      <c r="P213" s="57">
        <v>46300.605127314811</v>
      </c>
      <c r="Q213">
        <v>69403267</v>
      </c>
      <c r="S213">
        <v>146137148354</v>
      </c>
      <c r="T213" t="s">
        <v>1649</v>
      </c>
      <c r="U213" t="s">
        <v>2595</v>
      </c>
      <c r="V213" t="s">
        <v>1650</v>
      </c>
      <c r="Z213">
        <v>110.294973</v>
      </c>
      <c r="AA213">
        <v>-7.453913</v>
      </c>
      <c r="AB213" t="s">
        <v>1651</v>
      </c>
      <c r="AC213" t="s">
        <v>235</v>
      </c>
      <c r="AL213" t="s">
        <v>217</v>
      </c>
      <c r="AM213" t="s">
        <v>1652</v>
      </c>
      <c r="AN213" t="s">
        <v>6</v>
      </c>
      <c r="AO213" s="57">
        <v>46063.663495370369</v>
      </c>
      <c r="AP213" s="57">
        <v>46300.625</v>
      </c>
      <c r="AR213" t="s">
        <v>218</v>
      </c>
      <c r="AS213" t="s">
        <v>219</v>
      </c>
      <c r="AT213" t="s">
        <v>230</v>
      </c>
      <c r="AU213">
        <v>20261005</v>
      </c>
      <c r="AV213" t="s">
        <v>221</v>
      </c>
      <c r="AW213" t="s">
        <v>880</v>
      </c>
      <c r="AX213" t="s">
        <v>222</v>
      </c>
      <c r="BA213" s="57">
        <v>46300.625</v>
      </c>
      <c r="BB213" t="s">
        <v>1652</v>
      </c>
      <c r="BC213">
        <v>2026</v>
      </c>
      <c r="BD213">
        <v>10</v>
      </c>
      <c r="BE213">
        <v>5</v>
      </c>
      <c r="BF213" s="6">
        <f t="shared" si="9"/>
        <v>46300</v>
      </c>
      <c r="BG213">
        <f t="shared" si="10"/>
        <v>-0.625</v>
      </c>
      <c r="BH213" t="str">
        <f t="shared" si="11"/>
        <v>COMPLY</v>
      </c>
      <c r="BI213" t="e">
        <f>VLOOKUP(H213,Sheet2!$A$1:$B$270,2,FALSE)</f>
        <v>#N/A</v>
      </c>
    </row>
    <row r="214" spans="1:61">
      <c r="A214">
        <v>213</v>
      </c>
      <c r="B214">
        <v>1002623165</v>
      </c>
      <c r="C214">
        <v>3</v>
      </c>
      <c r="D214" t="s">
        <v>59</v>
      </c>
      <c r="E214">
        <v>4</v>
      </c>
      <c r="F214" t="s">
        <v>241</v>
      </c>
      <c r="G214" t="s">
        <v>241</v>
      </c>
      <c r="H214" t="s">
        <v>287</v>
      </c>
      <c r="I214" t="s">
        <v>212</v>
      </c>
      <c r="J214" t="s">
        <v>213</v>
      </c>
      <c r="K214" t="s">
        <v>149</v>
      </c>
      <c r="L214" t="s">
        <v>214</v>
      </c>
      <c r="M214" t="s">
        <v>76</v>
      </c>
      <c r="N214" t="s">
        <v>215</v>
      </c>
      <c r="O214" s="57">
        <v>46300.699016203704</v>
      </c>
      <c r="P214" s="57">
        <v>46303.498483796298</v>
      </c>
      <c r="Q214">
        <v>69404579</v>
      </c>
      <c r="S214">
        <v>146137148364</v>
      </c>
      <c r="T214" t="s">
        <v>2590</v>
      </c>
      <c r="U214" t="s">
        <v>2591</v>
      </c>
      <c r="V214" t="s">
        <v>2592</v>
      </c>
      <c r="Z214">
        <v>110.18037881659799</v>
      </c>
      <c r="AA214">
        <v>-7.4892017508885802</v>
      </c>
      <c r="AB214" t="s">
        <v>2593</v>
      </c>
      <c r="AC214" t="s">
        <v>235</v>
      </c>
      <c r="AL214" t="s">
        <v>217</v>
      </c>
      <c r="AM214" t="s">
        <v>2594</v>
      </c>
      <c r="AN214" t="s">
        <v>6</v>
      </c>
      <c r="AO214" s="57">
        <v>46152.726238425923</v>
      </c>
      <c r="AP214" s="57">
        <v>46302.333333333336</v>
      </c>
      <c r="AR214" t="s">
        <v>218</v>
      </c>
      <c r="AS214" t="s">
        <v>219</v>
      </c>
      <c r="AT214" t="s">
        <v>230</v>
      </c>
      <c r="AU214">
        <v>20261008</v>
      </c>
      <c r="AV214" t="s">
        <v>221</v>
      </c>
      <c r="AW214" t="s">
        <v>875</v>
      </c>
      <c r="AX214" t="s">
        <v>222</v>
      </c>
      <c r="BA214" s="57">
        <v>46302.333333333336</v>
      </c>
      <c r="BB214" t="s">
        <v>2594</v>
      </c>
      <c r="BC214">
        <v>2026</v>
      </c>
      <c r="BD214">
        <v>10</v>
      </c>
      <c r="BE214">
        <v>8</v>
      </c>
      <c r="BF214" s="6">
        <f t="shared" si="9"/>
        <v>46303</v>
      </c>
      <c r="BG214">
        <f t="shared" si="10"/>
        <v>0.66666666666424135</v>
      </c>
      <c r="BH214" t="str">
        <f t="shared" si="11"/>
        <v>COMPLY</v>
      </c>
      <c r="BI214" t="e">
        <f>VLOOKUP(H214,Sheet2!$A$1:$B$270,2,FALSE)</f>
        <v>#N/A</v>
      </c>
    </row>
    <row r="215" spans="1:61">
      <c r="A215">
        <v>214</v>
      </c>
      <c r="B215">
        <v>1002623325</v>
      </c>
      <c r="C215">
        <v>3</v>
      </c>
      <c r="D215" t="s">
        <v>59</v>
      </c>
      <c r="E215">
        <v>4</v>
      </c>
      <c r="F215" t="s">
        <v>241</v>
      </c>
      <c r="G215" t="s">
        <v>241</v>
      </c>
      <c r="H215" t="s">
        <v>287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46300.819212962961</v>
      </c>
      <c r="P215" s="57">
        <v>46301.529409722221</v>
      </c>
      <c r="Q215">
        <v>69404646</v>
      </c>
      <c r="S215">
        <v>146137148366</v>
      </c>
      <c r="T215" t="s">
        <v>2596</v>
      </c>
      <c r="U215" t="s">
        <v>2597</v>
      </c>
      <c r="V215" t="s">
        <v>2598</v>
      </c>
      <c r="Z215">
        <v>110.25817720000001</v>
      </c>
      <c r="AA215">
        <v>-7.3726548999999997</v>
      </c>
      <c r="AB215" t="s">
        <v>2599</v>
      </c>
      <c r="AC215" t="s">
        <v>235</v>
      </c>
      <c r="AL215" t="s">
        <v>217</v>
      </c>
      <c r="AM215" t="s">
        <v>2600</v>
      </c>
      <c r="AN215" t="s">
        <v>6</v>
      </c>
      <c r="AO215" s="57">
        <v>46152.819641203707</v>
      </c>
      <c r="AP215" s="57">
        <v>46303.333333333336</v>
      </c>
      <c r="AR215" t="s">
        <v>218</v>
      </c>
      <c r="AS215" t="s">
        <v>219</v>
      </c>
      <c r="AT215" t="s">
        <v>230</v>
      </c>
      <c r="AU215">
        <v>20261006</v>
      </c>
      <c r="AV215" t="s">
        <v>221</v>
      </c>
      <c r="AW215" t="s">
        <v>923</v>
      </c>
      <c r="AX215" t="s">
        <v>222</v>
      </c>
      <c r="BA215" s="57">
        <v>46303.333333333336</v>
      </c>
      <c r="BB215" t="s">
        <v>2600</v>
      </c>
      <c r="BC215">
        <v>2026</v>
      </c>
      <c r="BD215">
        <v>10</v>
      </c>
      <c r="BE215">
        <v>6</v>
      </c>
      <c r="BF215" s="6">
        <f t="shared" si="9"/>
        <v>46301</v>
      </c>
      <c r="BG215">
        <f t="shared" si="10"/>
        <v>-2.3333333333357587</v>
      </c>
      <c r="BH215" t="str">
        <f t="shared" si="11"/>
        <v>COMPLY</v>
      </c>
      <c r="BI215" t="e">
        <f>VLOOKUP(H215,Sheet2!$A$1:$B$270,2,FALSE)</f>
        <v>#N/A</v>
      </c>
    </row>
    <row r="216" spans="1:61">
      <c r="A216">
        <v>215</v>
      </c>
      <c r="B216">
        <v>1002625186</v>
      </c>
      <c r="C216">
        <v>3</v>
      </c>
      <c r="D216" t="s">
        <v>59</v>
      </c>
      <c r="E216">
        <v>4</v>
      </c>
      <c r="F216" t="s">
        <v>241</v>
      </c>
      <c r="G216" t="s">
        <v>241</v>
      </c>
      <c r="H216" t="s">
        <v>287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46301.793553240743</v>
      </c>
      <c r="P216" s="57">
        <v>46302.534212962964</v>
      </c>
      <c r="Q216">
        <v>69405397</v>
      </c>
      <c r="S216">
        <v>146137148389</v>
      </c>
      <c r="T216" t="s">
        <v>3216</v>
      </c>
      <c r="U216" t="s">
        <v>3217</v>
      </c>
      <c r="V216" t="s">
        <v>3218</v>
      </c>
      <c r="Z216">
        <v>110.26969561138201</v>
      </c>
      <c r="AA216">
        <v>-7.4568866252958701</v>
      </c>
      <c r="AB216" t="s">
        <v>3219</v>
      </c>
      <c r="AC216" t="s">
        <v>235</v>
      </c>
      <c r="AL216" t="s">
        <v>217</v>
      </c>
      <c r="AM216" t="s">
        <v>3220</v>
      </c>
      <c r="AN216" t="s">
        <v>6</v>
      </c>
      <c r="AO216" s="57">
        <v>46183.799340277779</v>
      </c>
      <c r="AP216" s="57">
        <v>46302.625</v>
      </c>
      <c r="AR216" t="s">
        <v>218</v>
      </c>
      <c r="AS216" t="s">
        <v>219</v>
      </c>
      <c r="AT216" t="s">
        <v>230</v>
      </c>
      <c r="AU216">
        <v>20261007</v>
      </c>
      <c r="AV216" t="s">
        <v>221</v>
      </c>
      <c r="AW216" t="s">
        <v>877</v>
      </c>
      <c r="AX216" t="s">
        <v>222</v>
      </c>
      <c r="BA216" s="57">
        <v>46302.625</v>
      </c>
      <c r="BB216" t="s">
        <v>3220</v>
      </c>
      <c r="BC216">
        <v>2026</v>
      </c>
      <c r="BD216">
        <v>10</v>
      </c>
      <c r="BE216">
        <v>7</v>
      </c>
      <c r="BF216" s="6">
        <f t="shared" si="9"/>
        <v>46302</v>
      </c>
      <c r="BG216">
        <f t="shared" si="10"/>
        <v>-0.625</v>
      </c>
      <c r="BH216" t="str">
        <f t="shared" si="11"/>
        <v>COMPLY</v>
      </c>
      <c r="BI216" t="e">
        <f>VLOOKUP(H216,Sheet2!$A$1:$B$270,2,FALSE)</f>
        <v>#N/A</v>
      </c>
    </row>
    <row r="217" spans="1:61">
      <c r="A217">
        <v>216</v>
      </c>
      <c r="B217">
        <v>1002623409</v>
      </c>
      <c r="C217">
        <v>3</v>
      </c>
      <c r="D217" t="s">
        <v>59</v>
      </c>
      <c r="E217">
        <v>4</v>
      </c>
      <c r="F217" t="s">
        <v>241</v>
      </c>
      <c r="G217" t="s">
        <v>241</v>
      </c>
      <c r="H217" t="s">
        <v>287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46301.35193287037</v>
      </c>
      <c r="P217" s="57">
        <v>46302.674479166664</v>
      </c>
      <c r="Q217">
        <v>69404680</v>
      </c>
      <c r="S217">
        <v>146137148367</v>
      </c>
      <c r="T217" t="s">
        <v>3221</v>
      </c>
      <c r="U217" t="s">
        <v>3222</v>
      </c>
      <c r="V217" t="s">
        <v>3223</v>
      </c>
      <c r="Z217">
        <v>110.21842599999999</v>
      </c>
      <c r="AA217">
        <v>-7.4423370000000002</v>
      </c>
      <c r="AB217" t="s">
        <v>3224</v>
      </c>
      <c r="AC217" t="s">
        <v>235</v>
      </c>
      <c r="AL217" t="s">
        <v>217</v>
      </c>
      <c r="AM217" t="s">
        <v>3225</v>
      </c>
      <c r="AN217" t="s">
        <v>6</v>
      </c>
      <c r="AO217" s="57">
        <v>46183.361655092594</v>
      </c>
      <c r="AP217" s="57">
        <v>46303.333333333336</v>
      </c>
      <c r="AR217" t="s">
        <v>218</v>
      </c>
      <c r="AS217" t="s">
        <v>219</v>
      </c>
      <c r="AT217" t="s">
        <v>230</v>
      </c>
      <c r="AU217">
        <v>20261007</v>
      </c>
      <c r="AV217" t="s">
        <v>221</v>
      </c>
      <c r="AW217" t="s">
        <v>881</v>
      </c>
      <c r="AX217" t="s">
        <v>222</v>
      </c>
      <c r="BA217" s="57">
        <v>46303.333333333336</v>
      </c>
      <c r="BB217" t="s">
        <v>3225</v>
      </c>
      <c r="BC217">
        <v>2026</v>
      </c>
      <c r="BD217">
        <v>10</v>
      </c>
      <c r="BE217">
        <v>7</v>
      </c>
      <c r="BF217" s="6">
        <f t="shared" si="9"/>
        <v>46302</v>
      </c>
      <c r="BG217">
        <f t="shared" si="10"/>
        <v>-1.3333333333357587</v>
      </c>
      <c r="BH217" t="str">
        <f t="shared" si="11"/>
        <v>COMPLY</v>
      </c>
      <c r="BI217" t="e">
        <f>VLOOKUP(H217,Sheet2!$A$1:$B$270,2,FALSE)</f>
        <v>#N/A</v>
      </c>
    </row>
    <row r="218" spans="1:61">
      <c r="A218">
        <v>217</v>
      </c>
      <c r="B218">
        <v>1002623818</v>
      </c>
      <c r="C218">
        <v>3</v>
      </c>
      <c r="D218" t="s">
        <v>59</v>
      </c>
      <c r="E218">
        <v>4</v>
      </c>
      <c r="F218" t="s">
        <v>241</v>
      </c>
      <c r="G218" t="s">
        <v>241</v>
      </c>
      <c r="H218" t="s">
        <v>287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46301.435115740744</v>
      </c>
      <c r="P218" s="57">
        <v>46304.67459490741</v>
      </c>
      <c r="Q218">
        <v>69404831</v>
      </c>
      <c r="S218">
        <v>146137148372</v>
      </c>
      <c r="T218" t="s">
        <v>3230</v>
      </c>
      <c r="U218" t="s">
        <v>3231</v>
      </c>
      <c r="V218" t="s">
        <v>3232</v>
      </c>
      <c r="Z218">
        <v>110.17979390000001</v>
      </c>
      <c r="AA218">
        <v>-7.4886838999999998</v>
      </c>
      <c r="AB218" t="s">
        <v>3233</v>
      </c>
      <c r="AC218" t="s">
        <v>235</v>
      </c>
      <c r="AL218" t="s">
        <v>217</v>
      </c>
      <c r="AM218" t="s">
        <v>3234</v>
      </c>
      <c r="AN218" t="s">
        <v>6</v>
      </c>
      <c r="AO218" s="57">
        <v>46183.444699074076</v>
      </c>
      <c r="AP218" s="57">
        <v>46303.333333333336</v>
      </c>
      <c r="AQ218" t="s">
        <v>838</v>
      </c>
      <c r="AR218" t="s">
        <v>218</v>
      </c>
      <c r="AS218" t="s">
        <v>219</v>
      </c>
      <c r="AT218" t="s">
        <v>230</v>
      </c>
      <c r="AU218">
        <v>20261009</v>
      </c>
      <c r="AV218" t="s">
        <v>221</v>
      </c>
      <c r="AW218" t="s">
        <v>923</v>
      </c>
      <c r="AX218" t="s">
        <v>222</v>
      </c>
      <c r="BA218" s="57">
        <v>46303.333333333336</v>
      </c>
      <c r="BB218" t="s">
        <v>3234</v>
      </c>
      <c r="BC218">
        <v>2026</v>
      </c>
      <c r="BD218">
        <v>10</v>
      </c>
      <c r="BE218">
        <v>9</v>
      </c>
      <c r="BF218" s="6">
        <f t="shared" si="9"/>
        <v>46304</v>
      </c>
      <c r="BG218">
        <f t="shared" si="10"/>
        <v>0.66666666666424135</v>
      </c>
      <c r="BH218" t="str">
        <f t="shared" si="11"/>
        <v>COMPLY</v>
      </c>
      <c r="BI218" t="e">
        <f>VLOOKUP(H218,Sheet2!$A$1:$B$270,2,FALSE)</f>
        <v>#N/A</v>
      </c>
    </row>
    <row r="219" spans="1:61">
      <c r="A219">
        <v>218</v>
      </c>
      <c r="B219">
        <v>1002623555</v>
      </c>
      <c r="C219">
        <v>3</v>
      </c>
      <c r="D219" t="s">
        <v>59</v>
      </c>
      <c r="E219">
        <v>4</v>
      </c>
      <c r="F219" t="s">
        <v>241</v>
      </c>
      <c r="G219" t="s">
        <v>241</v>
      </c>
      <c r="H219" t="s">
        <v>287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46301.385127314818</v>
      </c>
      <c r="P219" s="57">
        <v>46303.397962962961</v>
      </c>
      <c r="Q219">
        <v>69404729</v>
      </c>
      <c r="S219">
        <v>146137148369</v>
      </c>
      <c r="T219" t="s">
        <v>3226</v>
      </c>
      <c r="U219" t="s">
        <v>2591</v>
      </c>
      <c r="V219" t="s">
        <v>3227</v>
      </c>
      <c r="Z219">
        <v>110.17979390000001</v>
      </c>
      <c r="AA219">
        <v>-7.4886838999999998</v>
      </c>
      <c r="AB219" t="s">
        <v>3228</v>
      </c>
      <c r="AC219" t="s">
        <v>235</v>
      </c>
      <c r="AL219" t="s">
        <v>217</v>
      </c>
      <c r="AM219" t="s">
        <v>3229</v>
      </c>
      <c r="AN219" t="s">
        <v>6</v>
      </c>
      <c r="AO219" s="57">
        <v>46183.392407407409</v>
      </c>
      <c r="AP219" s="57">
        <v>46303.333333333336</v>
      </c>
      <c r="AR219" t="s">
        <v>218</v>
      </c>
      <c r="AS219" t="s">
        <v>219</v>
      </c>
      <c r="AT219" t="s">
        <v>230</v>
      </c>
      <c r="AU219">
        <v>20261008</v>
      </c>
      <c r="AV219" t="s">
        <v>221</v>
      </c>
      <c r="AW219" t="s">
        <v>875</v>
      </c>
      <c r="AX219" t="s">
        <v>222</v>
      </c>
      <c r="BA219" s="57">
        <v>46303.333333333336</v>
      </c>
      <c r="BB219" t="s">
        <v>3229</v>
      </c>
      <c r="BC219">
        <v>2026</v>
      </c>
      <c r="BD219">
        <v>10</v>
      </c>
      <c r="BE219">
        <v>8</v>
      </c>
      <c r="BF219" s="6">
        <f t="shared" si="9"/>
        <v>46303</v>
      </c>
      <c r="BG219">
        <f t="shared" si="10"/>
        <v>-0.33333333333575865</v>
      </c>
      <c r="BH219" t="str">
        <f t="shared" si="11"/>
        <v>COMPLY</v>
      </c>
      <c r="BI219" t="e">
        <f>VLOOKUP(H219,Sheet2!$A$1:$B$270,2,FALSE)</f>
        <v>#N/A</v>
      </c>
    </row>
    <row r="220" spans="1:61">
      <c r="A220">
        <v>219</v>
      </c>
      <c r="B220">
        <v>1002623514</v>
      </c>
      <c r="C220">
        <v>3</v>
      </c>
      <c r="D220" t="s">
        <v>59</v>
      </c>
      <c r="E220">
        <v>4</v>
      </c>
      <c r="F220" t="s">
        <v>241</v>
      </c>
      <c r="G220" t="s">
        <v>241</v>
      </c>
      <c r="H220" t="s">
        <v>287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46301.378171296295</v>
      </c>
      <c r="P220" s="57">
        <v>46303.301898148151</v>
      </c>
      <c r="Q220">
        <v>69404702</v>
      </c>
      <c r="S220">
        <v>146137148368</v>
      </c>
      <c r="T220" t="s">
        <v>3235</v>
      </c>
      <c r="U220" t="s">
        <v>3236</v>
      </c>
      <c r="V220" t="s">
        <v>3237</v>
      </c>
      <c r="Z220">
        <v>110.31117190000001</v>
      </c>
      <c r="AA220">
        <v>-7.3703938999999998</v>
      </c>
      <c r="AB220" t="s">
        <v>3238</v>
      </c>
      <c r="AC220" t="s">
        <v>235</v>
      </c>
      <c r="AL220" t="s">
        <v>217</v>
      </c>
      <c r="AM220" t="s">
        <v>3239</v>
      </c>
      <c r="AN220" t="s">
        <v>6</v>
      </c>
      <c r="AO220" s="57">
        <v>46183.392407407409</v>
      </c>
      <c r="AP220" s="57">
        <v>46303.333333333336</v>
      </c>
      <c r="AR220" t="s">
        <v>218</v>
      </c>
      <c r="AS220" t="s">
        <v>219</v>
      </c>
      <c r="AT220" t="s">
        <v>230</v>
      </c>
      <c r="AU220">
        <v>20261008</v>
      </c>
      <c r="AV220" t="s">
        <v>221</v>
      </c>
      <c r="AW220" t="s">
        <v>877</v>
      </c>
      <c r="AX220" t="s">
        <v>222</v>
      </c>
      <c r="BA220" s="57">
        <v>46303.333333333336</v>
      </c>
      <c r="BB220" t="s">
        <v>3239</v>
      </c>
      <c r="BC220">
        <v>2026</v>
      </c>
      <c r="BD220">
        <v>10</v>
      </c>
      <c r="BE220">
        <v>8</v>
      </c>
      <c r="BF220" s="6">
        <f t="shared" si="9"/>
        <v>46303</v>
      </c>
      <c r="BG220">
        <f t="shared" si="10"/>
        <v>-0.33333333333575865</v>
      </c>
      <c r="BH220" t="str">
        <f t="shared" si="11"/>
        <v>COMPLY</v>
      </c>
      <c r="BI220" t="e">
        <f>VLOOKUP(H220,Sheet2!$A$1:$B$270,2,FALSE)</f>
        <v>#N/A</v>
      </c>
    </row>
    <row r="221" spans="1:61">
      <c r="A221">
        <v>220</v>
      </c>
      <c r="B221">
        <v>1002625567</v>
      </c>
      <c r="C221">
        <v>3</v>
      </c>
      <c r="D221" t="s">
        <v>59</v>
      </c>
      <c r="E221">
        <v>4</v>
      </c>
      <c r="F221" t="s">
        <v>241</v>
      </c>
      <c r="G221" t="s">
        <v>241</v>
      </c>
      <c r="H221" t="s">
        <v>287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46302.426168981481</v>
      </c>
      <c r="P221" s="57">
        <v>46304.622824074075</v>
      </c>
      <c r="Q221">
        <v>69405555</v>
      </c>
      <c r="S221">
        <v>146137147850</v>
      </c>
      <c r="T221" t="s">
        <v>3852</v>
      </c>
      <c r="U221" t="s">
        <v>3853</v>
      </c>
      <c r="V221" t="s">
        <v>3854</v>
      </c>
      <c r="Z221">
        <v>110.27014250000001</v>
      </c>
      <c r="AA221">
        <v>-7.4568890000000003</v>
      </c>
      <c r="AB221" t="s">
        <v>3855</v>
      </c>
      <c r="AC221" t="s">
        <v>235</v>
      </c>
      <c r="AL221" t="s">
        <v>217</v>
      </c>
      <c r="AM221" t="s">
        <v>3834</v>
      </c>
      <c r="AN221" t="s">
        <v>6</v>
      </c>
      <c r="AO221" s="57">
        <v>46213.434340277781</v>
      </c>
      <c r="AP221" s="57">
        <v>46303.625</v>
      </c>
      <c r="AR221" t="s">
        <v>218</v>
      </c>
      <c r="AS221" t="s">
        <v>219</v>
      </c>
      <c r="AT221" t="s">
        <v>230</v>
      </c>
      <c r="AU221">
        <v>20261009</v>
      </c>
      <c r="AV221" t="s">
        <v>221</v>
      </c>
      <c r="AW221" t="s">
        <v>876</v>
      </c>
      <c r="AX221" t="s">
        <v>222</v>
      </c>
      <c r="BA221" s="57">
        <v>46303.625</v>
      </c>
      <c r="BB221" t="s">
        <v>3834</v>
      </c>
      <c r="BC221">
        <v>2026</v>
      </c>
      <c r="BD221">
        <v>10</v>
      </c>
      <c r="BE221">
        <v>9</v>
      </c>
      <c r="BF221" s="6">
        <f t="shared" si="9"/>
        <v>46304</v>
      </c>
      <c r="BG221">
        <f t="shared" si="10"/>
        <v>0.375</v>
      </c>
      <c r="BH221" t="str">
        <f t="shared" si="11"/>
        <v>COMPLY</v>
      </c>
      <c r="BI221" t="e">
        <f>VLOOKUP(H221,Sheet2!$A$1:$B$270,2,FALSE)</f>
        <v>#N/A</v>
      </c>
    </row>
    <row r="222" spans="1:61">
      <c r="A222">
        <v>221</v>
      </c>
      <c r="B222">
        <v>1002625778</v>
      </c>
      <c r="C222">
        <v>3</v>
      </c>
      <c r="D222" t="s">
        <v>59</v>
      </c>
      <c r="E222">
        <v>4</v>
      </c>
      <c r="F222" t="s">
        <v>241</v>
      </c>
      <c r="G222" t="s">
        <v>241</v>
      </c>
      <c r="H222" t="s">
        <v>287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46302.468518518515</v>
      </c>
      <c r="P222" s="57">
        <v>46303.705138888887</v>
      </c>
      <c r="Q222">
        <v>69405685</v>
      </c>
      <c r="S222">
        <v>146137148391</v>
      </c>
      <c r="T222" t="s">
        <v>3856</v>
      </c>
      <c r="U222" t="s">
        <v>3857</v>
      </c>
      <c r="V222" t="s">
        <v>3858</v>
      </c>
      <c r="Z222">
        <v>110.215808506835</v>
      </c>
      <c r="AA222">
        <v>-7.48061104355887</v>
      </c>
      <c r="AB222" t="s">
        <v>3859</v>
      </c>
      <c r="AC222" t="s">
        <v>235</v>
      </c>
      <c r="AL222" t="s">
        <v>217</v>
      </c>
      <c r="AM222" t="s">
        <v>3860</v>
      </c>
      <c r="AN222" t="s">
        <v>6</v>
      </c>
      <c r="AO222" s="57">
        <v>46213.475960648146</v>
      </c>
      <c r="AP222" s="57">
        <v>46303.625</v>
      </c>
      <c r="AR222" t="s">
        <v>218</v>
      </c>
      <c r="AS222" t="s">
        <v>219</v>
      </c>
      <c r="AT222" t="s">
        <v>230</v>
      </c>
      <c r="AU222">
        <v>20261008</v>
      </c>
      <c r="AV222" t="s">
        <v>221</v>
      </c>
      <c r="AW222" t="s">
        <v>880</v>
      </c>
      <c r="AX222" t="s">
        <v>222</v>
      </c>
      <c r="BA222" s="57">
        <v>46303.625</v>
      </c>
      <c r="BB222" t="s">
        <v>3860</v>
      </c>
      <c r="BC222">
        <v>2026</v>
      </c>
      <c r="BD222">
        <v>10</v>
      </c>
      <c r="BE222">
        <v>8</v>
      </c>
      <c r="BF222" s="6">
        <f t="shared" si="9"/>
        <v>46303</v>
      </c>
      <c r="BG222">
        <f t="shared" si="10"/>
        <v>-0.625</v>
      </c>
      <c r="BH222" t="str">
        <f t="shared" si="11"/>
        <v>COMPLY</v>
      </c>
      <c r="BI222" t="e">
        <f>VLOOKUP(H222,Sheet2!$A$1:$B$270,2,FALSE)</f>
        <v>#N/A</v>
      </c>
    </row>
    <row r="223" spans="1:61">
      <c r="A223">
        <v>222</v>
      </c>
      <c r="B223">
        <v>1002625468</v>
      </c>
      <c r="C223">
        <v>3</v>
      </c>
      <c r="D223" t="s">
        <v>59</v>
      </c>
      <c r="E223">
        <v>4</v>
      </c>
      <c r="F223" t="s">
        <v>241</v>
      </c>
      <c r="G223" t="s">
        <v>241</v>
      </c>
      <c r="H223" t="s">
        <v>287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46302.40179398148</v>
      </c>
      <c r="P223" s="57">
        <v>46302.560069444444</v>
      </c>
      <c r="Q223">
        <v>69405511</v>
      </c>
      <c r="S223">
        <v>146137148395</v>
      </c>
      <c r="T223" t="s">
        <v>3847</v>
      </c>
      <c r="U223" t="s">
        <v>3848</v>
      </c>
      <c r="V223" t="s">
        <v>3849</v>
      </c>
      <c r="Z223">
        <v>110.21995149999999</v>
      </c>
      <c r="AA223">
        <v>-7.4612498999999897</v>
      </c>
      <c r="AB223" t="s">
        <v>3850</v>
      </c>
      <c r="AC223" t="s">
        <v>235</v>
      </c>
      <c r="AL223" t="s">
        <v>217</v>
      </c>
      <c r="AM223" t="s">
        <v>3851</v>
      </c>
      <c r="AN223" t="s">
        <v>6</v>
      </c>
      <c r="AO223" s="57">
        <v>46213.402939814812</v>
      </c>
      <c r="AP223" s="57">
        <v>46303.625</v>
      </c>
      <c r="AR223" t="s">
        <v>218</v>
      </c>
      <c r="AS223" t="s">
        <v>219</v>
      </c>
      <c r="AT223" t="s">
        <v>230</v>
      </c>
      <c r="AU223">
        <v>20261007</v>
      </c>
      <c r="AV223" t="s">
        <v>221</v>
      </c>
      <c r="AW223" t="s">
        <v>877</v>
      </c>
      <c r="AX223" t="s">
        <v>222</v>
      </c>
      <c r="BA223" s="57">
        <v>46303.625</v>
      </c>
      <c r="BB223" t="s">
        <v>3851</v>
      </c>
      <c r="BC223">
        <v>2026</v>
      </c>
      <c r="BD223">
        <v>10</v>
      </c>
      <c r="BE223">
        <v>7</v>
      </c>
      <c r="BF223" s="6">
        <f t="shared" si="9"/>
        <v>46302</v>
      </c>
      <c r="BG223">
        <f t="shared" si="10"/>
        <v>-1.625</v>
      </c>
      <c r="BH223" t="str">
        <f t="shared" si="11"/>
        <v>COMPLY</v>
      </c>
      <c r="BI223" t="e">
        <f>VLOOKUP(H223,Sheet2!$A$1:$B$270,2,FALSE)</f>
        <v>#N/A</v>
      </c>
    </row>
    <row r="224" spans="1:61">
      <c r="A224">
        <v>223</v>
      </c>
      <c r="B224">
        <v>1002628289</v>
      </c>
      <c r="C224">
        <v>3</v>
      </c>
      <c r="D224" t="s">
        <v>59</v>
      </c>
      <c r="E224">
        <v>4</v>
      </c>
      <c r="F224" t="s">
        <v>241</v>
      </c>
      <c r="G224" t="s">
        <v>241</v>
      </c>
      <c r="H224" t="s">
        <v>287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46303.684421296297</v>
      </c>
      <c r="P224" s="57">
        <v>46307.493344907409</v>
      </c>
      <c r="Q224">
        <v>69406768</v>
      </c>
      <c r="S224">
        <v>146137148416</v>
      </c>
      <c r="T224" t="s">
        <v>4525</v>
      </c>
      <c r="U224" t="s">
        <v>4526</v>
      </c>
      <c r="V224" t="s">
        <v>4527</v>
      </c>
      <c r="Z224">
        <v>110.185754</v>
      </c>
      <c r="AA224">
        <v>-7.4937820000000004</v>
      </c>
      <c r="AB224" t="s">
        <v>4528</v>
      </c>
      <c r="AC224" t="s">
        <v>235</v>
      </c>
      <c r="AL224" t="s">
        <v>217</v>
      </c>
      <c r="AM224" t="s">
        <v>4529</v>
      </c>
      <c r="AN224" t="s">
        <v>6</v>
      </c>
      <c r="AO224" s="57">
        <v>46244.694594907407</v>
      </c>
      <c r="AP224" s="57">
        <v>46306.333333333336</v>
      </c>
      <c r="AQ224" t="s">
        <v>841</v>
      </c>
      <c r="AR224" t="s">
        <v>218</v>
      </c>
      <c r="AS224" t="s">
        <v>219</v>
      </c>
      <c r="AT224" t="s">
        <v>230</v>
      </c>
      <c r="AU224">
        <v>20261012</v>
      </c>
      <c r="AV224" t="s">
        <v>221</v>
      </c>
      <c r="AW224" t="s">
        <v>886</v>
      </c>
      <c r="AX224" t="s">
        <v>222</v>
      </c>
      <c r="BA224" s="57">
        <v>46306.333333333336</v>
      </c>
      <c r="BB224" t="s">
        <v>4529</v>
      </c>
      <c r="BC224">
        <v>2026</v>
      </c>
      <c r="BD224">
        <v>10</v>
      </c>
      <c r="BE224">
        <v>12</v>
      </c>
      <c r="BF224" s="6">
        <f t="shared" si="9"/>
        <v>46307</v>
      </c>
      <c r="BG224">
        <f t="shared" si="10"/>
        <v>0.66666666666424135</v>
      </c>
      <c r="BH224" t="str">
        <f t="shared" si="11"/>
        <v>COMPLY</v>
      </c>
      <c r="BI224" t="e">
        <f>VLOOKUP(H224,Sheet2!$A$1:$B$270,2,FALSE)</f>
        <v>#N/A</v>
      </c>
    </row>
    <row r="225" spans="1:61">
      <c r="A225">
        <v>224</v>
      </c>
      <c r="B225">
        <v>1002627467</v>
      </c>
      <c r="C225">
        <v>3</v>
      </c>
      <c r="D225" t="s">
        <v>59</v>
      </c>
      <c r="E225">
        <v>4</v>
      </c>
      <c r="F225" t="s">
        <v>241</v>
      </c>
      <c r="G225" t="s">
        <v>241</v>
      </c>
      <c r="H225" t="s">
        <v>287</v>
      </c>
      <c r="I225" t="s">
        <v>212</v>
      </c>
      <c r="J225" t="s">
        <v>213</v>
      </c>
      <c r="K225" t="s">
        <v>149</v>
      </c>
      <c r="L225" t="s">
        <v>214</v>
      </c>
      <c r="M225" t="s">
        <v>76</v>
      </c>
      <c r="N225" t="s">
        <v>215</v>
      </c>
      <c r="O225" s="57">
        <v>46303.449074074073</v>
      </c>
      <c r="P225" s="57">
        <v>46304.584918981483</v>
      </c>
      <c r="Q225">
        <v>69406368</v>
      </c>
      <c r="S225">
        <v>146137148410</v>
      </c>
      <c r="T225" t="s">
        <v>4520</v>
      </c>
      <c r="U225" t="s">
        <v>4521</v>
      </c>
      <c r="V225" t="s">
        <v>4522</v>
      </c>
      <c r="Z225">
        <v>110.215504761039</v>
      </c>
      <c r="AA225">
        <v>-7.4806413225241499</v>
      </c>
      <c r="AB225" t="s">
        <v>4523</v>
      </c>
      <c r="AC225" t="s">
        <v>235</v>
      </c>
      <c r="AL225" t="s">
        <v>217</v>
      </c>
      <c r="AM225" t="s">
        <v>4524</v>
      </c>
      <c r="AN225" t="s">
        <v>6</v>
      </c>
      <c r="AO225" s="57">
        <v>46244.476064814815</v>
      </c>
      <c r="AP225" s="57">
        <v>46305.458333333336</v>
      </c>
      <c r="AR225" t="s">
        <v>218</v>
      </c>
      <c r="AS225" t="s">
        <v>219</v>
      </c>
      <c r="AT225" t="s">
        <v>230</v>
      </c>
      <c r="AU225">
        <v>20261009</v>
      </c>
      <c r="AV225" t="s">
        <v>221</v>
      </c>
      <c r="AW225" t="s">
        <v>880</v>
      </c>
      <c r="AX225" t="s">
        <v>222</v>
      </c>
      <c r="BA225" s="57">
        <v>46305.458333333336</v>
      </c>
      <c r="BB225" t="s">
        <v>4524</v>
      </c>
      <c r="BC225">
        <v>2026</v>
      </c>
      <c r="BD225">
        <v>10</v>
      </c>
      <c r="BE225">
        <v>9</v>
      </c>
      <c r="BF225" s="6">
        <f t="shared" si="9"/>
        <v>46304</v>
      </c>
      <c r="BG225">
        <f t="shared" si="10"/>
        <v>-1.4583333333357587</v>
      </c>
      <c r="BH225" t="str">
        <f t="shared" si="11"/>
        <v>COMPLY</v>
      </c>
      <c r="BI225" t="e">
        <f>VLOOKUP(H225,Sheet2!$A$1:$B$270,2,FALSE)</f>
        <v>#N/A</v>
      </c>
    </row>
    <row r="226" spans="1:61">
      <c r="A226">
        <v>225</v>
      </c>
      <c r="B226">
        <v>1002629417</v>
      </c>
      <c r="C226">
        <v>3</v>
      </c>
      <c r="D226" t="s">
        <v>59</v>
      </c>
      <c r="E226">
        <v>4</v>
      </c>
      <c r="F226" t="s">
        <v>241</v>
      </c>
      <c r="G226" t="s">
        <v>241</v>
      </c>
      <c r="H226" t="s">
        <v>287</v>
      </c>
      <c r="I226" t="s">
        <v>212</v>
      </c>
      <c r="J226" t="s">
        <v>213</v>
      </c>
      <c r="K226" t="s">
        <v>149</v>
      </c>
      <c r="L226" t="s">
        <v>214</v>
      </c>
      <c r="M226" t="s">
        <v>76</v>
      </c>
      <c r="N226" t="s">
        <v>215</v>
      </c>
      <c r="O226" s="57">
        <v>46304.469918981478</v>
      </c>
      <c r="P226" s="57">
        <v>46307.563159722224</v>
      </c>
      <c r="Q226">
        <v>69407198</v>
      </c>
      <c r="S226">
        <v>146137148426</v>
      </c>
      <c r="T226" t="s">
        <v>4996</v>
      </c>
      <c r="U226" t="s">
        <v>4997</v>
      </c>
      <c r="V226" t="s">
        <v>4998</v>
      </c>
      <c r="Z226">
        <v>110.2758491</v>
      </c>
      <c r="AA226">
        <v>-7.4263943000000001</v>
      </c>
      <c r="AB226" t="s">
        <v>4999</v>
      </c>
      <c r="AC226" t="s">
        <v>235</v>
      </c>
      <c r="AL226" t="s">
        <v>217</v>
      </c>
      <c r="AM226" t="s">
        <v>5000</v>
      </c>
      <c r="AN226" t="s">
        <v>6</v>
      </c>
      <c r="AO226" s="57">
        <v>46275.47583333333</v>
      </c>
      <c r="AP226" s="57">
        <v>46307.333333333336</v>
      </c>
      <c r="AR226" t="s">
        <v>218</v>
      </c>
      <c r="AS226" t="s">
        <v>219</v>
      </c>
      <c r="AT226" t="s">
        <v>230</v>
      </c>
      <c r="AU226">
        <v>20261012</v>
      </c>
      <c r="AV226" t="s">
        <v>221</v>
      </c>
      <c r="AW226" t="s">
        <v>875</v>
      </c>
      <c r="AX226" t="s">
        <v>222</v>
      </c>
      <c r="BA226" s="57">
        <v>46307.333333333336</v>
      </c>
      <c r="BB226" t="s">
        <v>5000</v>
      </c>
      <c r="BC226">
        <v>2026</v>
      </c>
      <c r="BD226">
        <v>10</v>
      </c>
      <c r="BE226">
        <v>12</v>
      </c>
      <c r="BF226" s="6">
        <f t="shared" si="9"/>
        <v>46307</v>
      </c>
      <c r="BG226">
        <f t="shared" si="10"/>
        <v>-0.33333333333575865</v>
      </c>
      <c r="BH226" t="str">
        <f t="shared" si="11"/>
        <v>COMPLY</v>
      </c>
      <c r="BI226" t="e">
        <f>VLOOKUP(H226,Sheet2!$A$1:$B$270,2,FALSE)</f>
        <v>#N/A</v>
      </c>
    </row>
    <row r="227" spans="1:61">
      <c r="A227">
        <v>226</v>
      </c>
      <c r="B227">
        <v>1002632805</v>
      </c>
      <c r="C227">
        <v>3</v>
      </c>
      <c r="D227" t="s">
        <v>59</v>
      </c>
      <c r="E227">
        <v>4</v>
      </c>
      <c r="F227" t="s">
        <v>241</v>
      </c>
      <c r="G227" t="s">
        <v>241</v>
      </c>
      <c r="H227" t="s">
        <v>287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46307.528865740744</v>
      </c>
      <c r="P227" s="57">
        <v>46308.572777777779</v>
      </c>
      <c r="Q227">
        <v>69408592</v>
      </c>
      <c r="S227">
        <v>146137148452</v>
      </c>
      <c r="T227" t="s">
        <v>5873</v>
      </c>
      <c r="U227" t="s">
        <v>5874</v>
      </c>
      <c r="V227" t="s">
        <v>5875</v>
      </c>
      <c r="Z227">
        <v>110.26288839999999</v>
      </c>
      <c r="AA227">
        <v>-7.4429907000000002</v>
      </c>
      <c r="AB227" t="s">
        <v>5876</v>
      </c>
      <c r="AC227" t="s">
        <v>235</v>
      </c>
      <c r="AL227" t="s">
        <v>217</v>
      </c>
      <c r="AM227" t="s">
        <v>5877</v>
      </c>
      <c r="AN227" t="s">
        <v>6</v>
      </c>
      <c r="AO227" s="57">
        <v>46366.538518518515</v>
      </c>
      <c r="AP227" s="57">
        <v>46308.458333333336</v>
      </c>
      <c r="AR227" t="s">
        <v>218</v>
      </c>
      <c r="AS227" t="s">
        <v>219</v>
      </c>
      <c r="AT227" t="s">
        <v>230</v>
      </c>
      <c r="AU227">
        <v>20261013</v>
      </c>
      <c r="AV227" t="s">
        <v>221</v>
      </c>
      <c r="AW227" t="s">
        <v>880</v>
      </c>
      <c r="AX227" t="s">
        <v>222</v>
      </c>
      <c r="BA227" s="57">
        <v>46308.458333333336</v>
      </c>
      <c r="BB227" t="s">
        <v>5877</v>
      </c>
      <c r="BC227">
        <v>2026</v>
      </c>
      <c r="BD227">
        <v>10</v>
      </c>
      <c r="BE227">
        <v>13</v>
      </c>
      <c r="BF227" s="6">
        <f t="shared" si="9"/>
        <v>46308</v>
      </c>
      <c r="BG227">
        <f t="shared" si="10"/>
        <v>-0.45833333333575865</v>
      </c>
      <c r="BH227" t="str">
        <f t="shared" si="11"/>
        <v>COMPLY</v>
      </c>
      <c r="BI227" t="e">
        <f>VLOOKUP(H227,Sheet2!$A$1:$B$270,2,FALSE)</f>
        <v>#N/A</v>
      </c>
    </row>
    <row r="228" spans="1:61">
      <c r="A228">
        <v>227</v>
      </c>
      <c r="B228">
        <v>1002632314</v>
      </c>
      <c r="C228">
        <v>3</v>
      </c>
      <c r="D228" t="s">
        <v>59</v>
      </c>
      <c r="E228">
        <v>4</v>
      </c>
      <c r="F228" t="s">
        <v>241</v>
      </c>
      <c r="G228" t="s">
        <v>241</v>
      </c>
      <c r="H228" t="s">
        <v>287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46307.428182870368</v>
      </c>
      <c r="P228" s="57">
        <v>46308.727106481485</v>
      </c>
      <c r="Q228">
        <v>69408435</v>
      </c>
      <c r="S228">
        <v>146137148447</v>
      </c>
      <c r="T228" t="s">
        <v>4996</v>
      </c>
      <c r="U228" t="s">
        <v>4997</v>
      </c>
      <c r="V228" t="s">
        <v>5878</v>
      </c>
      <c r="Z228">
        <v>110.2758752</v>
      </c>
      <c r="AA228">
        <v>-7.4264716999999996</v>
      </c>
      <c r="AB228" t="s">
        <v>5879</v>
      </c>
      <c r="AC228" t="s">
        <v>235</v>
      </c>
      <c r="AL228" t="s">
        <v>217</v>
      </c>
      <c r="AM228" t="s">
        <v>5880</v>
      </c>
      <c r="AN228" t="s">
        <v>6</v>
      </c>
      <c r="AO228" s="57">
        <v>46366.434120370373</v>
      </c>
      <c r="AP228" s="57">
        <v>46308.333333333336</v>
      </c>
      <c r="AR228" t="s">
        <v>218</v>
      </c>
      <c r="AS228" t="s">
        <v>219</v>
      </c>
      <c r="AT228" t="s">
        <v>230</v>
      </c>
      <c r="AU228">
        <v>20261013</v>
      </c>
      <c r="AV228" t="s">
        <v>221</v>
      </c>
      <c r="AW228" t="s">
        <v>875</v>
      </c>
      <c r="AX228" t="s">
        <v>222</v>
      </c>
      <c r="BA228" s="57">
        <v>46308.333333333336</v>
      </c>
      <c r="BB228" t="s">
        <v>5880</v>
      </c>
      <c r="BC228">
        <v>2026</v>
      </c>
      <c r="BD228">
        <v>10</v>
      </c>
      <c r="BE228">
        <v>13</v>
      </c>
      <c r="BF228" s="6">
        <f t="shared" si="9"/>
        <v>46308</v>
      </c>
      <c r="BG228">
        <f t="shared" si="10"/>
        <v>-0.33333333333575865</v>
      </c>
      <c r="BH228" t="str">
        <f t="shared" si="11"/>
        <v>COMPLY</v>
      </c>
      <c r="BI228" t="e">
        <f>VLOOKUP(H228,Sheet2!$A$1:$B$270,2,FALSE)</f>
        <v>#N/A</v>
      </c>
    </row>
    <row r="229" spans="1:61">
      <c r="A229">
        <v>228</v>
      </c>
      <c r="B229">
        <v>1002633718</v>
      </c>
      <c r="C229">
        <v>3</v>
      </c>
      <c r="D229" t="s">
        <v>59</v>
      </c>
      <c r="E229">
        <v>4</v>
      </c>
      <c r="F229" t="s">
        <v>241</v>
      </c>
      <c r="G229" t="s">
        <v>241</v>
      </c>
      <c r="H229" t="s">
        <v>287</v>
      </c>
      <c r="I229" t="s">
        <v>212</v>
      </c>
      <c r="J229" t="s">
        <v>213</v>
      </c>
      <c r="K229" t="s">
        <v>149</v>
      </c>
      <c r="L229" t="s">
        <v>214</v>
      </c>
      <c r="M229" t="s">
        <v>76</v>
      </c>
      <c r="N229" t="s">
        <v>215</v>
      </c>
      <c r="O229" s="57">
        <v>46307.711562500001</v>
      </c>
      <c r="P229" s="57">
        <v>46308.613969907405</v>
      </c>
      <c r="Q229">
        <v>69408904</v>
      </c>
      <c r="S229">
        <v>146137148458</v>
      </c>
      <c r="T229" t="s">
        <v>5881</v>
      </c>
      <c r="U229" t="s">
        <v>5882</v>
      </c>
      <c r="V229" t="s">
        <v>5883</v>
      </c>
      <c r="Z229">
        <v>110.18626</v>
      </c>
      <c r="AA229">
        <v>-7.5387560000000002</v>
      </c>
      <c r="AB229" t="s">
        <v>5884</v>
      </c>
      <c r="AC229" t="s">
        <v>235</v>
      </c>
      <c r="AL229" t="s">
        <v>217</v>
      </c>
      <c r="AM229" t="s">
        <v>5885</v>
      </c>
      <c r="AN229" t="s">
        <v>6</v>
      </c>
      <c r="AO229" s="57">
        <v>46366.716041666667</v>
      </c>
      <c r="AP229" s="57">
        <v>46308.625</v>
      </c>
      <c r="AR229" t="s">
        <v>218</v>
      </c>
      <c r="AS229" t="s">
        <v>219</v>
      </c>
      <c r="AT229" t="s">
        <v>230</v>
      </c>
      <c r="AU229">
        <v>20261013</v>
      </c>
      <c r="AV229" t="s">
        <v>221</v>
      </c>
      <c r="AW229" t="s">
        <v>875</v>
      </c>
      <c r="AX229" t="s">
        <v>222</v>
      </c>
      <c r="BA229" s="57">
        <v>46308.625</v>
      </c>
      <c r="BB229" t="s">
        <v>5885</v>
      </c>
      <c r="BC229">
        <v>2026</v>
      </c>
      <c r="BD229">
        <v>10</v>
      </c>
      <c r="BE229">
        <v>13</v>
      </c>
      <c r="BF229" s="6">
        <f t="shared" si="9"/>
        <v>46308</v>
      </c>
      <c r="BG229">
        <f t="shared" si="10"/>
        <v>-0.625</v>
      </c>
      <c r="BH229" t="str">
        <f t="shared" si="11"/>
        <v>COMPLY</v>
      </c>
      <c r="BI229" t="e">
        <f>VLOOKUP(H229,Sheet2!$A$1:$B$270,2,FALSE)</f>
        <v>#N/A</v>
      </c>
    </row>
    <row r="230" spans="1:61">
      <c r="A230">
        <v>229</v>
      </c>
      <c r="B230">
        <v>1002635861</v>
      </c>
      <c r="C230">
        <v>3</v>
      </c>
      <c r="D230" t="s">
        <v>59</v>
      </c>
      <c r="E230">
        <v>4</v>
      </c>
      <c r="F230" t="s">
        <v>241</v>
      </c>
      <c r="G230" t="s">
        <v>241</v>
      </c>
      <c r="H230" t="s">
        <v>287</v>
      </c>
      <c r="I230" t="s">
        <v>212</v>
      </c>
      <c r="J230" t="s">
        <v>213</v>
      </c>
      <c r="K230" t="s">
        <v>149</v>
      </c>
      <c r="L230" t="s">
        <v>214</v>
      </c>
      <c r="M230" t="s">
        <v>238</v>
      </c>
      <c r="N230" t="s">
        <v>215</v>
      </c>
      <c r="O230" s="57">
        <v>46308.789340277777</v>
      </c>
      <c r="P230" s="57">
        <v>46308.790289351855</v>
      </c>
      <c r="Q230">
        <v>69409728</v>
      </c>
      <c r="S230">
        <v>146137148469</v>
      </c>
      <c r="T230" t="s">
        <v>6661</v>
      </c>
      <c r="U230" t="s">
        <v>6662</v>
      </c>
      <c r="V230" t="s">
        <v>6663</v>
      </c>
      <c r="Z230">
        <v>110.2180082</v>
      </c>
      <c r="AA230">
        <v>-7.4548692000000001</v>
      </c>
      <c r="AB230" t="s">
        <v>6664</v>
      </c>
      <c r="AC230" t="s">
        <v>235</v>
      </c>
      <c r="AL230" t="s">
        <v>217</v>
      </c>
      <c r="AM230" t="s">
        <v>6624</v>
      </c>
      <c r="AN230" t="s">
        <v>6</v>
      </c>
      <c r="AO230" t="s">
        <v>6665</v>
      </c>
      <c r="AP230" s="57">
        <v>46309.625</v>
      </c>
      <c r="AR230" t="s">
        <v>239</v>
      </c>
      <c r="AS230" t="s">
        <v>219</v>
      </c>
      <c r="AT230" t="s">
        <v>230</v>
      </c>
      <c r="AV230" t="s">
        <v>238</v>
      </c>
      <c r="AW230" t="s">
        <v>877</v>
      </c>
      <c r="AX230" t="s">
        <v>222</v>
      </c>
      <c r="BA230" s="57">
        <v>46309.625</v>
      </c>
      <c r="BB230" t="s">
        <v>6624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e">
        <f>VLOOKUP(H230,Sheet2!$A$1:$B$270,2,FALSE)</f>
        <v>#N/A</v>
      </c>
    </row>
    <row r="231" spans="1:61">
      <c r="A231">
        <v>230</v>
      </c>
      <c r="B231">
        <v>1002623319</v>
      </c>
      <c r="C231">
        <v>3</v>
      </c>
      <c r="D231" t="s">
        <v>59</v>
      </c>
      <c r="E231">
        <v>4</v>
      </c>
      <c r="F231" t="s">
        <v>241</v>
      </c>
      <c r="G231" t="s">
        <v>241</v>
      </c>
      <c r="H231" t="s">
        <v>287</v>
      </c>
      <c r="I231" t="s">
        <v>212</v>
      </c>
      <c r="J231" t="s">
        <v>213</v>
      </c>
      <c r="K231" t="s">
        <v>149</v>
      </c>
      <c r="L231" t="s">
        <v>214</v>
      </c>
      <c r="M231" t="s">
        <v>1919</v>
      </c>
      <c r="N231" t="s">
        <v>215</v>
      </c>
      <c r="O231" s="57">
        <v>46300.818831018521</v>
      </c>
      <c r="P231" s="57">
        <v>46303.478738425925</v>
      </c>
      <c r="Q231">
        <v>69404646</v>
      </c>
      <c r="S231">
        <v>146137148366</v>
      </c>
      <c r="T231" t="s">
        <v>2596</v>
      </c>
      <c r="U231" t="s">
        <v>2597</v>
      </c>
      <c r="V231" t="s">
        <v>2598</v>
      </c>
      <c r="Z231">
        <v>110.25817720000001</v>
      </c>
      <c r="AA231">
        <v>-7.3726548999999997</v>
      </c>
      <c r="AB231" t="s">
        <v>2599</v>
      </c>
      <c r="AC231" t="s">
        <v>235</v>
      </c>
      <c r="AL231" t="s">
        <v>217</v>
      </c>
      <c r="AM231" t="s">
        <v>2600</v>
      </c>
      <c r="AN231" t="s">
        <v>6</v>
      </c>
      <c r="AO231" s="57">
        <v>46152.819641203707</v>
      </c>
      <c r="AP231" s="57">
        <v>46303.333333333336</v>
      </c>
      <c r="AR231" t="s">
        <v>12</v>
      </c>
      <c r="AS231" t="s">
        <v>219</v>
      </c>
      <c r="AT231" t="s">
        <v>230</v>
      </c>
      <c r="AV231" t="s">
        <v>1627</v>
      </c>
      <c r="AW231" t="s">
        <v>923</v>
      </c>
      <c r="AX231" t="s">
        <v>222</v>
      </c>
      <c r="BA231" s="57">
        <v>46303.333333333336</v>
      </c>
      <c r="BB231" t="s">
        <v>2600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e">
        <f>VLOOKUP(H231,Sheet2!$A$1:$B$270,2,FALSE)</f>
        <v>#N/A</v>
      </c>
    </row>
    <row r="232" spans="1:61">
      <c r="A232">
        <v>231</v>
      </c>
      <c r="B232">
        <v>1002634637</v>
      </c>
      <c r="C232">
        <v>3</v>
      </c>
      <c r="D232" t="s">
        <v>59</v>
      </c>
      <c r="E232">
        <v>4</v>
      </c>
      <c r="F232" t="s">
        <v>241</v>
      </c>
      <c r="G232" t="s">
        <v>241</v>
      </c>
      <c r="H232" t="s">
        <v>5886</v>
      </c>
      <c r="I232" t="s">
        <v>212</v>
      </c>
      <c r="J232" t="s">
        <v>213</v>
      </c>
      <c r="K232" t="s">
        <v>149</v>
      </c>
      <c r="L232" t="s">
        <v>214</v>
      </c>
      <c r="M232" t="s">
        <v>255</v>
      </c>
      <c r="N232" t="s">
        <v>215</v>
      </c>
      <c r="O232" s="57">
        <v>46308.46429398148</v>
      </c>
      <c r="P232" s="57">
        <v>46309.520104166666</v>
      </c>
      <c r="Q232">
        <v>69409238</v>
      </c>
      <c r="S232">
        <v>146175115038</v>
      </c>
      <c r="T232" t="s">
        <v>5887</v>
      </c>
      <c r="U232" t="s">
        <v>5888</v>
      </c>
      <c r="V232" t="s">
        <v>5889</v>
      </c>
      <c r="Z232">
        <v>110.232333</v>
      </c>
      <c r="AA232">
        <v>-7.4968890000000004</v>
      </c>
      <c r="AB232" t="s">
        <v>5890</v>
      </c>
      <c r="AC232" t="s">
        <v>235</v>
      </c>
      <c r="AL232" t="s">
        <v>217</v>
      </c>
      <c r="AM232" t="s">
        <v>5891</v>
      </c>
      <c r="AN232" t="s">
        <v>6</v>
      </c>
      <c r="AO232" t="s">
        <v>5770</v>
      </c>
      <c r="AP232" s="57">
        <v>46309.333333333336</v>
      </c>
      <c r="AR232" t="s">
        <v>256</v>
      </c>
      <c r="AS232" t="s">
        <v>5892</v>
      </c>
      <c r="AT232" t="s">
        <v>230</v>
      </c>
      <c r="AV232" t="s">
        <v>257</v>
      </c>
      <c r="AW232" t="s">
        <v>3702</v>
      </c>
      <c r="AX232" t="s">
        <v>222</v>
      </c>
      <c r="BA232" s="57">
        <v>46309.333333333336</v>
      </c>
      <c r="BB232" t="s">
        <v>5891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e">
        <f>VLOOKUP(H232,Sheet2!$A$1:$B$270,2,FALSE)</f>
        <v>#N/A</v>
      </c>
    </row>
    <row r="233" spans="1:61">
      <c r="A233">
        <v>232</v>
      </c>
      <c r="B233">
        <v>1002629317</v>
      </c>
      <c r="C233">
        <v>3</v>
      </c>
      <c r="D233" t="s">
        <v>59</v>
      </c>
      <c r="E233">
        <v>4</v>
      </c>
      <c r="F233" t="s">
        <v>241</v>
      </c>
      <c r="G233" t="s">
        <v>2601</v>
      </c>
      <c r="H233" t="s">
        <v>5001</v>
      </c>
      <c r="I233" t="s">
        <v>212</v>
      </c>
      <c r="J233" t="s">
        <v>213</v>
      </c>
      <c r="K233" t="s">
        <v>149</v>
      </c>
      <c r="L233" t="s">
        <v>214</v>
      </c>
      <c r="M233" t="s">
        <v>76</v>
      </c>
      <c r="N233" t="s">
        <v>215</v>
      </c>
      <c r="O233" s="57">
        <v>46304.453229166669</v>
      </c>
      <c r="P233" s="57">
        <v>46305.72351851852</v>
      </c>
      <c r="Q233">
        <v>69407160</v>
      </c>
      <c r="S233">
        <v>141146116013</v>
      </c>
      <c r="T233" t="s">
        <v>5002</v>
      </c>
      <c r="U233" t="s">
        <v>5003</v>
      </c>
      <c r="V233" t="s">
        <v>5004</v>
      </c>
      <c r="Z233">
        <v>110.2967299</v>
      </c>
      <c r="AA233">
        <v>-7.5984923999999996</v>
      </c>
      <c r="AB233" t="s">
        <v>5005</v>
      </c>
      <c r="AC233" t="s">
        <v>235</v>
      </c>
      <c r="AL233" t="s">
        <v>217</v>
      </c>
      <c r="AM233" t="s">
        <v>5006</v>
      </c>
      <c r="AN233" t="s">
        <v>6</v>
      </c>
      <c r="AO233" s="57">
        <v>46275.454965277779</v>
      </c>
      <c r="AP233" s="57">
        <v>46305.333333333336</v>
      </c>
      <c r="AR233" t="s">
        <v>218</v>
      </c>
      <c r="AS233" t="s">
        <v>2601</v>
      </c>
      <c r="AT233" t="s">
        <v>230</v>
      </c>
      <c r="AU233">
        <v>20261010</v>
      </c>
      <c r="AV233" t="s">
        <v>221</v>
      </c>
      <c r="AW233" t="s">
        <v>886</v>
      </c>
      <c r="AX233" t="s">
        <v>222</v>
      </c>
      <c r="BA233" s="57">
        <v>46305.333333333336</v>
      </c>
      <c r="BB233" t="s">
        <v>5006</v>
      </c>
      <c r="BC233">
        <v>2026</v>
      </c>
      <c r="BD233">
        <v>10</v>
      </c>
      <c r="BE233">
        <v>10</v>
      </c>
      <c r="BF233" s="6">
        <f t="shared" si="9"/>
        <v>46305</v>
      </c>
      <c r="BG233">
        <f t="shared" si="10"/>
        <v>-0.33333333333575865</v>
      </c>
      <c r="BH233" t="str">
        <f t="shared" si="11"/>
        <v>COMPLY</v>
      </c>
      <c r="BI233" t="e">
        <f>VLOOKUP(H233,Sheet2!$A$1:$B$270,2,FALSE)</f>
        <v>#N/A</v>
      </c>
    </row>
    <row r="234" spans="1:61">
      <c r="A234">
        <v>233</v>
      </c>
      <c r="B234">
        <v>1002625869</v>
      </c>
      <c r="C234">
        <v>3</v>
      </c>
      <c r="D234" t="s">
        <v>59</v>
      </c>
      <c r="E234">
        <v>4</v>
      </c>
      <c r="F234" t="s">
        <v>241</v>
      </c>
      <c r="G234" t="s">
        <v>2601</v>
      </c>
      <c r="H234" t="s">
        <v>2602</v>
      </c>
      <c r="I234" t="s">
        <v>212</v>
      </c>
      <c r="J234" t="s">
        <v>213</v>
      </c>
      <c r="K234" t="s">
        <v>149</v>
      </c>
      <c r="M234" t="s">
        <v>76</v>
      </c>
      <c r="N234" t="s">
        <v>215</v>
      </c>
      <c r="O234" s="57">
        <v>46302.489895833336</v>
      </c>
      <c r="P234" s="57">
        <v>46302.566793981481</v>
      </c>
      <c r="Q234">
        <v>69404303</v>
      </c>
      <c r="S234">
        <v>142164113868</v>
      </c>
      <c r="T234" t="s">
        <v>2603</v>
      </c>
      <c r="U234" t="s">
        <v>3862</v>
      </c>
      <c r="V234" t="s">
        <v>3863</v>
      </c>
      <c r="Z234">
        <v>110.28754000000001</v>
      </c>
      <c r="AA234">
        <v>-7.5549419999999996</v>
      </c>
      <c r="AB234" t="s">
        <v>2606</v>
      </c>
      <c r="AC234" t="s">
        <v>283</v>
      </c>
      <c r="AL234" t="s">
        <v>217</v>
      </c>
      <c r="AM234" t="s">
        <v>3864</v>
      </c>
      <c r="AN234" t="s">
        <v>6</v>
      </c>
      <c r="AO234" s="57">
        <v>46213.496678240743</v>
      </c>
      <c r="AR234" t="s">
        <v>218</v>
      </c>
      <c r="AS234" t="s">
        <v>219</v>
      </c>
      <c r="AT234" t="s">
        <v>230</v>
      </c>
      <c r="AU234">
        <v>20261007</v>
      </c>
      <c r="AV234" t="s">
        <v>221</v>
      </c>
      <c r="AW234" t="s">
        <v>3425</v>
      </c>
      <c r="AX234" t="s">
        <v>222</v>
      </c>
      <c r="BA234" s="57">
        <v>46302.291666666664</v>
      </c>
      <c r="BB234" t="s">
        <v>3864</v>
      </c>
      <c r="BC234">
        <v>2026</v>
      </c>
      <c r="BD234">
        <v>10</v>
      </c>
      <c r="BE234">
        <v>7</v>
      </c>
      <c r="BF234" s="6">
        <f t="shared" si="9"/>
        <v>46302</v>
      </c>
      <c r="BG234">
        <f t="shared" si="10"/>
        <v>-0.29166666666424135</v>
      </c>
      <c r="BH234" t="str">
        <f t="shared" si="11"/>
        <v>COMPLY</v>
      </c>
      <c r="BI234" t="e">
        <f>VLOOKUP(H234,Sheet2!$A$1:$B$270,2,FALSE)</f>
        <v>#N/A</v>
      </c>
    </row>
    <row r="235" spans="1:61">
      <c r="A235">
        <v>234</v>
      </c>
      <c r="B235">
        <v>1002626361</v>
      </c>
      <c r="C235">
        <v>3</v>
      </c>
      <c r="D235" t="s">
        <v>59</v>
      </c>
      <c r="E235">
        <v>4</v>
      </c>
      <c r="F235" t="s">
        <v>241</v>
      </c>
      <c r="G235" t="s">
        <v>2601</v>
      </c>
      <c r="H235" t="s">
        <v>2602</v>
      </c>
      <c r="I235" t="s">
        <v>212</v>
      </c>
      <c r="J235" t="s">
        <v>213</v>
      </c>
      <c r="K235" t="s">
        <v>149</v>
      </c>
      <c r="M235" t="s">
        <v>76</v>
      </c>
      <c r="N235" t="s">
        <v>215</v>
      </c>
      <c r="O235" s="57">
        <v>46302.604085648149</v>
      </c>
      <c r="P235" s="57">
        <v>46302.67292824074</v>
      </c>
      <c r="Q235">
        <v>69404355</v>
      </c>
      <c r="S235">
        <v>142164113871</v>
      </c>
      <c r="T235" t="s">
        <v>2608</v>
      </c>
      <c r="U235" t="s">
        <v>3865</v>
      </c>
      <c r="V235" t="s">
        <v>3866</v>
      </c>
      <c r="Z235">
        <v>110.28473700000001</v>
      </c>
      <c r="AA235">
        <v>-7.5586830999999997</v>
      </c>
      <c r="AB235" t="s">
        <v>2611</v>
      </c>
      <c r="AC235" t="s">
        <v>283</v>
      </c>
      <c r="AL235" t="s">
        <v>217</v>
      </c>
      <c r="AM235" t="s">
        <v>3867</v>
      </c>
      <c r="AN235" t="s">
        <v>6</v>
      </c>
      <c r="AO235" s="57">
        <v>46213.611087962963</v>
      </c>
      <c r="AR235" t="s">
        <v>218</v>
      </c>
      <c r="AS235" t="s">
        <v>219</v>
      </c>
      <c r="AT235" t="s">
        <v>230</v>
      </c>
      <c r="AU235">
        <v>20261007</v>
      </c>
      <c r="AV235" t="s">
        <v>221</v>
      </c>
      <c r="AW235" t="s">
        <v>540</v>
      </c>
      <c r="AX235" t="s">
        <v>222</v>
      </c>
      <c r="BA235" s="57">
        <v>46302.291666666664</v>
      </c>
      <c r="BB235" t="s">
        <v>3867</v>
      </c>
      <c r="BC235">
        <v>2026</v>
      </c>
      <c r="BD235">
        <v>10</v>
      </c>
      <c r="BE235">
        <v>7</v>
      </c>
      <c r="BF235" s="6">
        <f t="shared" si="9"/>
        <v>46302</v>
      </c>
      <c r="BG235">
        <f t="shared" si="10"/>
        <v>-0.29166666666424135</v>
      </c>
      <c r="BH235" t="str">
        <f t="shared" si="11"/>
        <v>COMPLY</v>
      </c>
      <c r="BI235" t="e">
        <f>VLOOKUP(H235,Sheet2!$A$1:$B$270,2,FALSE)</f>
        <v>#N/A</v>
      </c>
    </row>
    <row r="236" spans="1:61">
      <c r="A236">
        <v>235</v>
      </c>
      <c r="B236">
        <v>1002634911</v>
      </c>
      <c r="C236">
        <v>3</v>
      </c>
      <c r="D236" t="s">
        <v>59</v>
      </c>
      <c r="E236">
        <v>4</v>
      </c>
      <c r="F236" t="s">
        <v>241</v>
      </c>
      <c r="G236" t="s">
        <v>2601</v>
      </c>
      <c r="H236" t="s">
        <v>2602</v>
      </c>
      <c r="I236" t="s">
        <v>212</v>
      </c>
      <c r="J236" t="s">
        <v>213</v>
      </c>
      <c r="K236" t="s">
        <v>149</v>
      </c>
      <c r="L236" t="s">
        <v>214</v>
      </c>
      <c r="M236" t="s">
        <v>76</v>
      </c>
      <c r="N236" t="s">
        <v>215</v>
      </c>
      <c r="O236" s="57">
        <v>46308.539293981485</v>
      </c>
      <c r="P236" s="57">
        <v>46309.512962962966</v>
      </c>
      <c r="Q236">
        <v>69409359</v>
      </c>
      <c r="S236">
        <v>142164113749</v>
      </c>
      <c r="T236" t="s">
        <v>5881</v>
      </c>
      <c r="U236" t="s">
        <v>5893</v>
      </c>
      <c r="V236" t="s">
        <v>5894</v>
      </c>
      <c r="Z236">
        <v>110.194397</v>
      </c>
      <c r="AA236">
        <v>-7.5476210000000004</v>
      </c>
      <c r="AB236" t="s">
        <v>5895</v>
      </c>
      <c r="AC236" t="s">
        <v>235</v>
      </c>
      <c r="AL236" t="s">
        <v>217</v>
      </c>
      <c r="AM236" t="s">
        <v>5896</v>
      </c>
      <c r="AN236" t="s">
        <v>6</v>
      </c>
      <c r="AO236" t="s">
        <v>5865</v>
      </c>
      <c r="AP236" s="57">
        <v>46309.458333333336</v>
      </c>
      <c r="AR236" t="s">
        <v>218</v>
      </c>
      <c r="AS236" t="s">
        <v>219</v>
      </c>
      <c r="AT236" t="s">
        <v>230</v>
      </c>
      <c r="AU236">
        <v>20261014</v>
      </c>
      <c r="AV236" t="s">
        <v>221</v>
      </c>
      <c r="AW236" t="s">
        <v>878</v>
      </c>
      <c r="AX236" t="s">
        <v>222</v>
      </c>
      <c r="BA236" s="57">
        <v>46309.458333333336</v>
      </c>
      <c r="BB236" t="s">
        <v>5896</v>
      </c>
      <c r="BC236">
        <v>2026</v>
      </c>
      <c r="BD236">
        <v>10</v>
      </c>
      <c r="BE236">
        <v>14</v>
      </c>
      <c r="BF236" s="6">
        <f t="shared" si="9"/>
        <v>46309</v>
      </c>
      <c r="BG236">
        <f t="shared" si="10"/>
        <v>-0.45833333333575865</v>
      </c>
      <c r="BH236" t="str">
        <f t="shared" si="11"/>
        <v>COMPLY</v>
      </c>
      <c r="BI236" t="e">
        <f>VLOOKUP(H236,Sheet2!$A$1:$B$270,2,FALSE)</f>
        <v>#N/A</v>
      </c>
    </row>
    <row r="237" spans="1:61">
      <c r="A237">
        <v>236</v>
      </c>
      <c r="B237">
        <v>1002622346</v>
      </c>
      <c r="C237">
        <v>3</v>
      </c>
      <c r="D237" t="s">
        <v>59</v>
      </c>
      <c r="E237">
        <v>4</v>
      </c>
      <c r="F237" t="s">
        <v>241</v>
      </c>
      <c r="G237" t="s">
        <v>2601</v>
      </c>
      <c r="H237" t="s">
        <v>2602</v>
      </c>
      <c r="I237" t="s">
        <v>212</v>
      </c>
      <c r="J237" t="s">
        <v>213</v>
      </c>
      <c r="K237" t="s">
        <v>149</v>
      </c>
      <c r="L237" t="s">
        <v>214</v>
      </c>
      <c r="M237" t="s">
        <v>1401</v>
      </c>
      <c r="N237" t="s">
        <v>215</v>
      </c>
      <c r="O237" s="57">
        <v>46300.535185185188</v>
      </c>
      <c r="P237" s="57">
        <v>46302.489895833336</v>
      </c>
      <c r="Q237">
        <v>69404303</v>
      </c>
      <c r="S237">
        <v>142164113857</v>
      </c>
      <c r="T237" t="s">
        <v>2603</v>
      </c>
      <c r="U237" t="s">
        <v>2604</v>
      </c>
      <c r="V237" t="s">
        <v>2605</v>
      </c>
      <c r="Z237">
        <v>110.28723030753601</v>
      </c>
      <c r="AA237">
        <v>-7.5556823183226296</v>
      </c>
      <c r="AB237" t="s">
        <v>2606</v>
      </c>
      <c r="AC237" t="s">
        <v>235</v>
      </c>
      <c r="AL237" t="s">
        <v>217</v>
      </c>
      <c r="AM237" t="s">
        <v>2607</v>
      </c>
      <c r="AN237" t="s">
        <v>6</v>
      </c>
      <c r="AO237" s="57">
        <v>46152.569618055553</v>
      </c>
      <c r="AP237" s="57">
        <v>46301.458333333336</v>
      </c>
      <c r="AR237" t="s">
        <v>14</v>
      </c>
      <c r="AS237" t="s">
        <v>219</v>
      </c>
      <c r="AT237" t="s">
        <v>230</v>
      </c>
      <c r="AV237" t="s">
        <v>3240</v>
      </c>
      <c r="AW237" t="s">
        <v>875</v>
      </c>
      <c r="AX237" t="s">
        <v>222</v>
      </c>
      <c r="BA237" s="57">
        <v>46301.458333333336</v>
      </c>
      <c r="BB237" t="s">
        <v>2607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e">
        <f>VLOOKUP(H237,Sheet2!$A$1:$B$270,2,FALSE)</f>
        <v>#N/A</v>
      </c>
    </row>
    <row r="238" spans="1:61">
      <c r="A238">
        <v>237</v>
      </c>
      <c r="B238">
        <v>1002622437</v>
      </c>
      <c r="C238">
        <v>3</v>
      </c>
      <c r="D238" t="s">
        <v>59</v>
      </c>
      <c r="E238">
        <v>4</v>
      </c>
      <c r="F238" t="s">
        <v>241</v>
      </c>
      <c r="G238" t="s">
        <v>2601</v>
      </c>
      <c r="H238" t="s">
        <v>2602</v>
      </c>
      <c r="I238" t="s">
        <v>212</v>
      </c>
      <c r="J238" t="s">
        <v>213</v>
      </c>
      <c r="K238" t="s">
        <v>149</v>
      </c>
      <c r="L238" t="s">
        <v>214</v>
      </c>
      <c r="M238" t="s">
        <v>1401</v>
      </c>
      <c r="N238" t="s">
        <v>215</v>
      </c>
      <c r="O238" s="57">
        <v>46300.561574074076</v>
      </c>
      <c r="P238" s="57">
        <v>46302.604085648149</v>
      </c>
      <c r="Q238">
        <v>69404355</v>
      </c>
      <c r="S238">
        <v>142164113858</v>
      </c>
      <c r="T238" t="s">
        <v>2608</v>
      </c>
      <c r="U238" t="s">
        <v>2609</v>
      </c>
      <c r="V238" t="s">
        <v>2610</v>
      </c>
      <c r="Z238">
        <v>110.28514872802199</v>
      </c>
      <c r="AA238">
        <v>-7.55774688418132</v>
      </c>
      <c r="AB238" t="s">
        <v>2611</v>
      </c>
      <c r="AC238" t="s">
        <v>235</v>
      </c>
      <c r="AL238" t="s">
        <v>217</v>
      </c>
      <c r="AM238" t="s">
        <v>2612</v>
      </c>
      <c r="AN238" t="s">
        <v>6</v>
      </c>
      <c r="AO238" s="57">
        <v>46152.569618055553</v>
      </c>
      <c r="AP238" s="57">
        <v>46301.458333333336</v>
      </c>
      <c r="AQ238" t="s">
        <v>1496</v>
      </c>
      <c r="AR238" t="s">
        <v>14</v>
      </c>
      <c r="AS238" t="s">
        <v>219</v>
      </c>
      <c r="AT238" t="s">
        <v>230</v>
      </c>
      <c r="AV238" t="s">
        <v>3861</v>
      </c>
      <c r="AW238" t="s">
        <v>875</v>
      </c>
      <c r="AX238" t="s">
        <v>222</v>
      </c>
      <c r="BA238" s="57">
        <v>46301.458333333336</v>
      </c>
      <c r="BB238" t="s">
        <v>2612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e">
        <f>VLOOKUP(H238,Sheet2!$A$1:$B$270,2,FALSE)</f>
        <v>#N/A</v>
      </c>
    </row>
    <row r="239" spans="1:61">
      <c r="A239">
        <v>238</v>
      </c>
      <c r="B239">
        <v>1002622657</v>
      </c>
      <c r="C239">
        <v>3</v>
      </c>
      <c r="D239" t="s">
        <v>59</v>
      </c>
      <c r="E239">
        <v>4</v>
      </c>
      <c r="F239" t="s">
        <v>241</v>
      </c>
      <c r="G239" t="s">
        <v>2613</v>
      </c>
      <c r="H239" t="s">
        <v>2614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46300.601145833331</v>
      </c>
      <c r="P239" s="57">
        <v>46301.509618055556</v>
      </c>
      <c r="Q239">
        <v>69404433</v>
      </c>
      <c r="S239">
        <v>141149113058</v>
      </c>
      <c r="T239" t="s">
        <v>2615</v>
      </c>
      <c r="U239" t="s">
        <v>2616</v>
      </c>
      <c r="V239" t="s">
        <v>2617</v>
      </c>
      <c r="Z239">
        <v>110.1303602</v>
      </c>
      <c r="AA239">
        <v>-7.2204921999999998</v>
      </c>
      <c r="AB239" t="s">
        <v>2618</v>
      </c>
      <c r="AC239" t="s">
        <v>235</v>
      </c>
      <c r="AL239" t="s">
        <v>217</v>
      </c>
      <c r="AM239" t="s">
        <v>2619</v>
      </c>
      <c r="AN239" t="s">
        <v>6</v>
      </c>
      <c r="AO239" s="57">
        <v>46152.611331018517</v>
      </c>
      <c r="AP239" s="57">
        <v>46301.458333333336</v>
      </c>
      <c r="AR239" t="s">
        <v>218</v>
      </c>
      <c r="AS239" t="s">
        <v>2620</v>
      </c>
      <c r="AT239" t="s">
        <v>230</v>
      </c>
      <c r="AU239">
        <v>20261006</v>
      </c>
      <c r="AV239" t="s">
        <v>221</v>
      </c>
      <c r="AW239" t="s">
        <v>883</v>
      </c>
      <c r="AX239" t="s">
        <v>222</v>
      </c>
      <c r="BA239" s="57">
        <v>46301.458333333336</v>
      </c>
      <c r="BB239" t="s">
        <v>2619</v>
      </c>
      <c r="BC239">
        <v>2026</v>
      </c>
      <c r="BD239">
        <v>10</v>
      </c>
      <c r="BE239">
        <v>6</v>
      </c>
      <c r="BF239" s="6">
        <f t="shared" si="9"/>
        <v>46301</v>
      </c>
      <c r="BG239">
        <f t="shared" si="10"/>
        <v>-0.45833333333575865</v>
      </c>
      <c r="BH239" t="str">
        <f t="shared" si="11"/>
        <v>COMPLY</v>
      </c>
      <c r="BI239" t="e">
        <f>VLOOKUP(H239,Sheet2!$A$1:$B$270,2,FALSE)</f>
        <v>#N/A</v>
      </c>
    </row>
    <row r="240" spans="1:61">
      <c r="A240">
        <v>239</v>
      </c>
      <c r="B240">
        <v>1002626819</v>
      </c>
      <c r="C240">
        <v>3</v>
      </c>
      <c r="D240" t="s">
        <v>59</v>
      </c>
      <c r="E240">
        <v>4</v>
      </c>
      <c r="F240" t="s">
        <v>241</v>
      </c>
      <c r="G240" t="s">
        <v>2613</v>
      </c>
      <c r="H240" t="s">
        <v>2614</v>
      </c>
      <c r="I240" t="s">
        <v>212</v>
      </c>
      <c r="J240" t="s">
        <v>213</v>
      </c>
      <c r="K240" t="s">
        <v>149</v>
      </c>
      <c r="L240" t="s">
        <v>214</v>
      </c>
      <c r="M240" t="s">
        <v>1734</v>
      </c>
      <c r="N240" t="s">
        <v>215</v>
      </c>
      <c r="O240" s="57">
        <v>46302.702002314814</v>
      </c>
      <c r="P240" s="57">
        <v>46303.653321759259</v>
      </c>
      <c r="Q240">
        <v>69406096</v>
      </c>
      <c r="S240">
        <v>141149113062</v>
      </c>
      <c r="T240" t="s">
        <v>3868</v>
      </c>
      <c r="U240" t="s">
        <v>3869</v>
      </c>
      <c r="V240" t="s">
        <v>3870</v>
      </c>
      <c r="Z240">
        <v>110.08869610726801</v>
      </c>
      <c r="AA240">
        <v>-7.2683111610738402</v>
      </c>
      <c r="AB240" t="s">
        <v>3871</v>
      </c>
      <c r="AC240" t="s">
        <v>216</v>
      </c>
      <c r="AL240" t="s">
        <v>217</v>
      </c>
      <c r="AM240" t="s">
        <v>3872</v>
      </c>
      <c r="AN240" t="s">
        <v>6</v>
      </c>
      <c r="AO240" s="57">
        <v>46213.736238425925</v>
      </c>
      <c r="AP240" s="57">
        <v>46303.625</v>
      </c>
      <c r="AR240" t="s">
        <v>325</v>
      </c>
      <c r="AS240" t="s">
        <v>2620</v>
      </c>
      <c r="AT240" t="s">
        <v>230</v>
      </c>
      <c r="AV240" t="s">
        <v>3159</v>
      </c>
      <c r="AW240" t="s">
        <v>883</v>
      </c>
      <c r="AX240" t="s">
        <v>222</v>
      </c>
      <c r="BA240" s="57">
        <v>46303.625</v>
      </c>
      <c r="BB240" t="s">
        <v>3872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e">
        <f>VLOOKUP(H240,Sheet2!$A$1:$B$270,2,FALSE)</f>
        <v>#N/A</v>
      </c>
    </row>
    <row r="241" spans="1:61">
      <c r="A241">
        <v>240</v>
      </c>
      <c r="B241">
        <v>1002623835</v>
      </c>
      <c r="C241">
        <v>3</v>
      </c>
      <c r="D241" t="s">
        <v>59</v>
      </c>
      <c r="E241">
        <v>4</v>
      </c>
      <c r="F241" t="s">
        <v>241</v>
      </c>
      <c r="G241" t="s">
        <v>2613</v>
      </c>
      <c r="H241" t="s">
        <v>3241</v>
      </c>
      <c r="I241" t="s">
        <v>212</v>
      </c>
      <c r="J241" t="s">
        <v>213</v>
      </c>
      <c r="K241" t="s">
        <v>149</v>
      </c>
      <c r="L241" t="s">
        <v>214</v>
      </c>
      <c r="M241" t="s">
        <v>76</v>
      </c>
      <c r="N241" t="s">
        <v>215</v>
      </c>
      <c r="O241" s="57">
        <v>46301.437199074076</v>
      </c>
      <c r="P241" s="57">
        <v>46301.67695601852</v>
      </c>
      <c r="Q241">
        <v>69404819</v>
      </c>
      <c r="S241">
        <v>141148109105</v>
      </c>
      <c r="T241" t="s">
        <v>3242</v>
      </c>
      <c r="U241" t="s">
        <v>3243</v>
      </c>
      <c r="V241" t="s">
        <v>3244</v>
      </c>
      <c r="Z241">
        <v>110.1198543</v>
      </c>
      <c r="AA241">
        <v>-7.3364048000000004</v>
      </c>
      <c r="AB241" t="s">
        <v>3245</v>
      </c>
      <c r="AC241" t="s">
        <v>235</v>
      </c>
      <c r="AL241" t="s">
        <v>217</v>
      </c>
      <c r="AM241" t="s">
        <v>3208</v>
      </c>
      <c r="AN241" t="s">
        <v>6</v>
      </c>
      <c r="AO241" s="57">
        <v>46183.444699074076</v>
      </c>
      <c r="AP241" s="57">
        <v>46302.333333333336</v>
      </c>
      <c r="AR241" t="s">
        <v>218</v>
      </c>
      <c r="AS241" t="s">
        <v>219</v>
      </c>
      <c r="AT241" t="s">
        <v>230</v>
      </c>
      <c r="AU241">
        <v>20261006</v>
      </c>
      <c r="AV241" t="s">
        <v>221</v>
      </c>
      <c r="AW241" t="s">
        <v>883</v>
      </c>
      <c r="AX241" t="s">
        <v>222</v>
      </c>
      <c r="BA241" s="57">
        <v>46302.333333333336</v>
      </c>
      <c r="BB241" t="s">
        <v>3208</v>
      </c>
      <c r="BC241">
        <v>2026</v>
      </c>
      <c r="BD241">
        <v>10</v>
      </c>
      <c r="BE241">
        <v>6</v>
      </c>
      <c r="BF241" s="6">
        <f t="shared" si="9"/>
        <v>46301</v>
      </c>
      <c r="BG241">
        <f t="shared" si="10"/>
        <v>-1.3333333333357587</v>
      </c>
      <c r="BH241" t="str">
        <f t="shared" si="11"/>
        <v>COMPLY</v>
      </c>
      <c r="BI241" t="e">
        <f>VLOOKUP(H241,Sheet2!$A$1:$B$270,2,FALSE)</f>
        <v>#N/A</v>
      </c>
    </row>
    <row r="242" spans="1:61">
      <c r="A242">
        <v>241</v>
      </c>
      <c r="B242">
        <v>1002630902</v>
      </c>
      <c r="C242">
        <v>3</v>
      </c>
      <c r="D242" t="s">
        <v>59</v>
      </c>
      <c r="E242">
        <v>4</v>
      </c>
      <c r="F242" t="s">
        <v>241</v>
      </c>
      <c r="G242" t="s">
        <v>2613</v>
      </c>
      <c r="H242" t="s">
        <v>3241</v>
      </c>
      <c r="I242" t="s">
        <v>212</v>
      </c>
      <c r="J242" t="s">
        <v>213</v>
      </c>
      <c r="K242" t="s">
        <v>149</v>
      </c>
      <c r="M242" t="s">
        <v>76</v>
      </c>
      <c r="N242" t="s">
        <v>215</v>
      </c>
      <c r="O242" s="57">
        <v>46305.553587962961</v>
      </c>
      <c r="P242" s="57">
        <v>46305.611921296295</v>
      </c>
      <c r="Q242">
        <v>69405595</v>
      </c>
      <c r="S242">
        <v>141148109122</v>
      </c>
      <c r="T242" t="s">
        <v>3873</v>
      </c>
      <c r="U242" t="s">
        <v>5007</v>
      </c>
      <c r="V242" t="s">
        <v>5008</v>
      </c>
      <c r="Z242">
        <v>110.17182889999999</v>
      </c>
      <c r="AA242">
        <v>-7.3768554000000002</v>
      </c>
      <c r="AB242" t="s">
        <v>3876</v>
      </c>
      <c r="AC242" t="s">
        <v>283</v>
      </c>
      <c r="AL242" t="s">
        <v>217</v>
      </c>
      <c r="AM242" t="s">
        <v>5009</v>
      </c>
      <c r="AN242" t="s">
        <v>6</v>
      </c>
      <c r="AO242" s="57">
        <v>46305.570069444446</v>
      </c>
      <c r="AR242" t="s">
        <v>218</v>
      </c>
      <c r="AS242" t="s">
        <v>219</v>
      </c>
      <c r="AT242" t="s">
        <v>230</v>
      </c>
      <c r="AU242">
        <v>20261010</v>
      </c>
      <c r="AV242" t="s">
        <v>221</v>
      </c>
      <c r="AW242" t="s">
        <v>540</v>
      </c>
      <c r="AX242" t="s">
        <v>222</v>
      </c>
      <c r="BA242" s="57">
        <v>46305.291666666664</v>
      </c>
      <c r="BB242" t="s">
        <v>5009</v>
      </c>
      <c r="BC242">
        <v>2026</v>
      </c>
      <c r="BD242">
        <v>10</v>
      </c>
      <c r="BE242">
        <v>10</v>
      </c>
      <c r="BF242" s="6">
        <f t="shared" si="9"/>
        <v>46305</v>
      </c>
      <c r="BG242">
        <f t="shared" si="10"/>
        <v>-0.29166666666424135</v>
      </c>
      <c r="BH242" t="str">
        <f t="shared" si="11"/>
        <v>COMPLY</v>
      </c>
      <c r="BI242" t="e">
        <f>VLOOKUP(H242,Sheet2!$A$1:$B$270,2,FALSE)</f>
        <v>#N/A</v>
      </c>
    </row>
    <row r="243" spans="1:61">
      <c r="A243">
        <v>242</v>
      </c>
      <c r="B243">
        <v>1002625641</v>
      </c>
      <c r="C243">
        <v>3</v>
      </c>
      <c r="D243" t="s">
        <v>59</v>
      </c>
      <c r="E243">
        <v>4</v>
      </c>
      <c r="F243" t="s">
        <v>241</v>
      </c>
      <c r="G243" t="s">
        <v>2613</v>
      </c>
      <c r="H243" t="s">
        <v>3241</v>
      </c>
      <c r="I243" t="s">
        <v>212</v>
      </c>
      <c r="J243" t="s">
        <v>213</v>
      </c>
      <c r="K243" t="s">
        <v>149</v>
      </c>
      <c r="L243" t="s">
        <v>214</v>
      </c>
      <c r="M243" t="s">
        <v>1401</v>
      </c>
      <c r="N243" t="s">
        <v>215</v>
      </c>
      <c r="O243" s="57">
        <v>46302.439282407409</v>
      </c>
      <c r="P243" s="57">
        <v>46305.553576388891</v>
      </c>
      <c r="Q243">
        <v>69405595</v>
      </c>
      <c r="S243">
        <v>141148109109</v>
      </c>
      <c r="T243" t="s">
        <v>3873</v>
      </c>
      <c r="U243" t="s">
        <v>3874</v>
      </c>
      <c r="V243" t="s">
        <v>3875</v>
      </c>
      <c r="Z243">
        <v>110.1719408</v>
      </c>
      <c r="AA243">
        <v>-7.3753261999999999</v>
      </c>
      <c r="AB243" t="s">
        <v>3876</v>
      </c>
      <c r="AC243" t="s">
        <v>235</v>
      </c>
      <c r="AL243" t="s">
        <v>217</v>
      </c>
      <c r="AM243" t="s">
        <v>3877</v>
      </c>
      <c r="AN243" t="s">
        <v>6</v>
      </c>
      <c r="AO243" s="57">
        <v>46213.444687499999</v>
      </c>
      <c r="AP243" s="57">
        <v>46303.333333333336</v>
      </c>
      <c r="AQ243" t="s">
        <v>841</v>
      </c>
      <c r="AR243" t="s">
        <v>14</v>
      </c>
      <c r="AS243" t="s">
        <v>219</v>
      </c>
      <c r="AT243" t="s">
        <v>230</v>
      </c>
      <c r="AV243" t="s">
        <v>5010</v>
      </c>
      <c r="AW243" t="s">
        <v>880</v>
      </c>
      <c r="AX243" t="s">
        <v>222</v>
      </c>
      <c r="BA243" s="57">
        <v>46303.333333333336</v>
      </c>
      <c r="BB243" t="s">
        <v>3877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e">
        <f>VLOOKUP(H243,Sheet2!$A$1:$B$270,2,FALSE)</f>
        <v>#N/A</v>
      </c>
    </row>
    <row r="244" spans="1:61">
      <c r="A244">
        <v>243</v>
      </c>
      <c r="B244">
        <v>1002624681</v>
      </c>
      <c r="C244">
        <v>3</v>
      </c>
      <c r="D244" t="s">
        <v>38</v>
      </c>
      <c r="E244">
        <v>5</v>
      </c>
      <c r="F244" t="s">
        <v>90</v>
      </c>
      <c r="G244" t="s">
        <v>90</v>
      </c>
      <c r="H244" t="s">
        <v>468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46301.626851851855</v>
      </c>
      <c r="P244" s="57">
        <v>46302.683530092596</v>
      </c>
      <c r="Q244">
        <v>69405226</v>
      </c>
      <c r="S244">
        <v>152625208633</v>
      </c>
      <c r="T244" t="s">
        <v>3246</v>
      </c>
      <c r="U244" t="s">
        <v>3247</v>
      </c>
      <c r="V244" t="s">
        <v>3248</v>
      </c>
      <c r="Z244">
        <v>112.06143299999999</v>
      </c>
      <c r="AA244">
        <v>-7.7862422999999996</v>
      </c>
      <c r="AB244" t="s">
        <v>3249</v>
      </c>
      <c r="AC244" t="s">
        <v>235</v>
      </c>
      <c r="AL244" t="s">
        <v>217</v>
      </c>
      <c r="AM244" t="s">
        <v>3250</v>
      </c>
      <c r="AN244" t="s">
        <v>6</v>
      </c>
      <c r="AO244" s="57">
        <v>46183.642893518518</v>
      </c>
      <c r="AP244" s="57">
        <v>46302.458333333336</v>
      </c>
      <c r="AR244" t="s">
        <v>218</v>
      </c>
      <c r="AS244" t="s">
        <v>548</v>
      </c>
      <c r="AT244" t="s">
        <v>230</v>
      </c>
      <c r="AU244">
        <v>20261007</v>
      </c>
      <c r="AV244" t="s">
        <v>221</v>
      </c>
      <c r="AW244" t="s">
        <v>875</v>
      </c>
      <c r="AX244" t="s">
        <v>222</v>
      </c>
      <c r="BA244" s="57">
        <v>46302.458333333336</v>
      </c>
      <c r="BB244" t="s">
        <v>3250</v>
      </c>
      <c r="BC244">
        <v>2026</v>
      </c>
      <c r="BD244">
        <v>10</v>
      </c>
      <c r="BE244">
        <v>7</v>
      </c>
      <c r="BF244" s="6">
        <f t="shared" si="9"/>
        <v>46302</v>
      </c>
      <c r="BG244">
        <f t="shared" si="10"/>
        <v>-0.45833333333575865</v>
      </c>
      <c r="BH244" t="str">
        <f t="shared" si="11"/>
        <v>COMPLY</v>
      </c>
      <c r="BI244" t="str">
        <f>VLOOKUP(H244,Sheet2!$A$1:$B$270,2,FALSE)</f>
        <v>KEDIRI</v>
      </c>
    </row>
    <row r="245" spans="1:61">
      <c r="A245">
        <v>244</v>
      </c>
      <c r="B245">
        <v>1002626931</v>
      </c>
      <c r="C245">
        <v>3</v>
      </c>
      <c r="D245" t="s">
        <v>38</v>
      </c>
      <c r="E245">
        <v>5</v>
      </c>
      <c r="F245" t="s">
        <v>90</v>
      </c>
      <c r="G245" t="s">
        <v>90</v>
      </c>
      <c r="H245" t="s">
        <v>504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46302.790729166663</v>
      </c>
      <c r="P245" s="57">
        <v>46303.68959490741</v>
      </c>
      <c r="Q245">
        <v>69406151</v>
      </c>
      <c r="S245">
        <v>152653205775</v>
      </c>
      <c r="T245" t="s">
        <v>3878</v>
      </c>
      <c r="U245" t="s">
        <v>3879</v>
      </c>
      <c r="V245" t="s">
        <v>3880</v>
      </c>
      <c r="Z245">
        <v>112.307345808541</v>
      </c>
      <c r="AA245">
        <v>-7.77763372955165</v>
      </c>
      <c r="AB245" t="s">
        <v>3881</v>
      </c>
      <c r="AC245" t="s">
        <v>235</v>
      </c>
      <c r="AL245" t="s">
        <v>217</v>
      </c>
      <c r="AM245" t="s">
        <v>3882</v>
      </c>
      <c r="AN245" t="s">
        <v>6</v>
      </c>
      <c r="AO245" s="57">
        <v>46213.809178240743</v>
      </c>
      <c r="AP245" s="57">
        <v>46303.625</v>
      </c>
      <c r="AR245" t="s">
        <v>218</v>
      </c>
      <c r="AS245" t="s">
        <v>303</v>
      </c>
      <c r="AT245" t="s">
        <v>230</v>
      </c>
      <c r="AU245">
        <v>20261008</v>
      </c>
      <c r="AV245" t="s">
        <v>221</v>
      </c>
      <c r="AW245" t="s">
        <v>883</v>
      </c>
      <c r="AX245" t="s">
        <v>222</v>
      </c>
      <c r="BA245" s="57">
        <v>46303.625</v>
      </c>
      <c r="BB245" t="s">
        <v>3882</v>
      </c>
      <c r="BC245">
        <v>2026</v>
      </c>
      <c r="BD245">
        <v>10</v>
      </c>
      <c r="BE245">
        <v>8</v>
      </c>
      <c r="BF245" s="6">
        <f t="shared" si="9"/>
        <v>46303</v>
      </c>
      <c r="BG245">
        <f t="shared" si="10"/>
        <v>-0.625</v>
      </c>
      <c r="BH245" t="str">
        <f t="shared" si="11"/>
        <v>COMPLY</v>
      </c>
      <c r="BI245" t="str">
        <f>VLOOKUP(H245,Sheet2!$A$1:$B$270,2,FALSE)</f>
        <v>KEDIRI</v>
      </c>
    </row>
    <row r="246" spans="1:61">
      <c r="A246">
        <v>245</v>
      </c>
      <c r="B246">
        <v>1002624340</v>
      </c>
      <c r="C246">
        <v>3</v>
      </c>
      <c r="D246" t="s">
        <v>38</v>
      </c>
      <c r="E246">
        <v>5</v>
      </c>
      <c r="F246" t="s">
        <v>90</v>
      </c>
      <c r="G246" t="s">
        <v>90</v>
      </c>
      <c r="H246" t="s">
        <v>428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46301.565671296295</v>
      </c>
      <c r="P246" s="57">
        <v>46302.484479166669</v>
      </c>
      <c r="Q246">
        <v>69405066</v>
      </c>
      <c r="S246">
        <v>152651208905</v>
      </c>
      <c r="T246" t="s">
        <v>3251</v>
      </c>
      <c r="U246" t="s">
        <v>3252</v>
      </c>
      <c r="V246" t="s">
        <v>3253</v>
      </c>
      <c r="Z246">
        <v>111.961273439877</v>
      </c>
      <c r="AA246">
        <v>-7.9157443618569197</v>
      </c>
      <c r="AB246" t="s">
        <v>3254</v>
      </c>
      <c r="AC246" t="s">
        <v>235</v>
      </c>
      <c r="AL246" t="s">
        <v>217</v>
      </c>
      <c r="AM246" t="s">
        <v>3255</v>
      </c>
      <c r="AN246" t="s">
        <v>6</v>
      </c>
      <c r="AO246" s="57">
        <v>46183.570092592592</v>
      </c>
      <c r="AP246" s="57">
        <v>46302.458333333336</v>
      </c>
      <c r="AR246" t="s">
        <v>218</v>
      </c>
      <c r="AS246" t="s">
        <v>548</v>
      </c>
      <c r="AT246" t="s">
        <v>230</v>
      </c>
      <c r="AU246">
        <v>20261007</v>
      </c>
      <c r="AV246" t="s">
        <v>221</v>
      </c>
      <c r="AW246" t="s">
        <v>879</v>
      </c>
      <c r="AX246" t="s">
        <v>222</v>
      </c>
      <c r="BA246" s="57">
        <v>46302.458333333336</v>
      </c>
      <c r="BB246" t="s">
        <v>3255</v>
      </c>
      <c r="BC246">
        <v>2026</v>
      </c>
      <c r="BD246">
        <v>10</v>
      </c>
      <c r="BE246">
        <v>7</v>
      </c>
      <c r="BF246" s="6">
        <f t="shared" si="9"/>
        <v>46302</v>
      </c>
      <c r="BG246">
        <f t="shared" si="10"/>
        <v>-0.45833333333575865</v>
      </c>
      <c r="BH246" t="str">
        <f t="shared" si="11"/>
        <v>COMPLY</v>
      </c>
      <c r="BI246" t="str">
        <f>VLOOKUP(H246,Sheet2!$A$1:$B$270,2,FALSE)</f>
        <v>KEDIRI</v>
      </c>
    </row>
    <row r="247" spans="1:61">
      <c r="A247">
        <v>246</v>
      </c>
      <c r="B247">
        <v>1002625119</v>
      </c>
      <c r="C247">
        <v>3</v>
      </c>
      <c r="D247" t="s">
        <v>38</v>
      </c>
      <c r="E247">
        <v>5</v>
      </c>
      <c r="F247" t="s">
        <v>90</v>
      </c>
      <c r="G247" t="s">
        <v>90</v>
      </c>
      <c r="H247" t="s">
        <v>428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46301.733043981483</v>
      </c>
      <c r="P247" s="57">
        <v>46302.568229166667</v>
      </c>
      <c r="Q247">
        <v>69405361</v>
      </c>
      <c r="S247">
        <v>152651208907</v>
      </c>
      <c r="T247" t="s">
        <v>3256</v>
      </c>
      <c r="U247" t="s">
        <v>3257</v>
      </c>
      <c r="V247" t="s">
        <v>3258</v>
      </c>
      <c r="Z247">
        <v>111.951139</v>
      </c>
      <c r="AA247">
        <v>-7.9421350000000004</v>
      </c>
      <c r="AB247" t="s">
        <v>3259</v>
      </c>
      <c r="AC247" t="s">
        <v>235</v>
      </c>
      <c r="AL247" t="s">
        <v>217</v>
      </c>
      <c r="AM247" t="s">
        <v>3260</v>
      </c>
      <c r="AN247" t="s">
        <v>6</v>
      </c>
      <c r="AO247" s="57">
        <v>46183.736192129632</v>
      </c>
      <c r="AP247" s="57">
        <v>46302.625</v>
      </c>
      <c r="AR247" t="s">
        <v>218</v>
      </c>
      <c r="AS247" t="s">
        <v>548</v>
      </c>
      <c r="AT247" t="s">
        <v>230</v>
      </c>
      <c r="AU247">
        <v>20261007</v>
      </c>
      <c r="AV247" t="s">
        <v>221</v>
      </c>
      <c r="AW247" t="s">
        <v>876</v>
      </c>
      <c r="AX247" t="s">
        <v>222</v>
      </c>
      <c r="BA247" s="57">
        <v>46302.625</v>
      </c>
      <c r="BB247" t="s">
        <v>3260</v>
      </c>
      <c r="BC247">
        <v>2026</v>
      </c>
      <c r="BD247">
        <v>10</v>
      </c>
      <c r="BE247">
        <v>7</v>
      </c>
      <c r="BF247" s="6">
        <f t="shared" si="9"/>
        <v>46302</v>
      </c>
      <c r="BG247">
        <f t="shared" si="10"/>
        <v>-0.625</v>
      </c>
      <c r="BH247" t="str">
        <f t="shared" si="11"/>
        <v>COMPLY</v>
      </c>
      <c r="BI247" t="str">
        <f>VLOOKUP(H247,Sheet2!$A$1:$B$270,2,FALSE)</f>
        <v>KEDIRI</v>
      </c>
    </row>
    <row r="248" spans="1:61">
      <c r="A248">
        <v>247</v>
      </c>
      <c r="B248">
        <v>1002629407</v>
      </c>
      <c r="C248">
        <v>3</v>
      </c>
      <c r="D248" t="s">
        <v>38</v>
      </c>
      <c r="E248">
        <v>5</v>
      </c>
      <c r="F248" t="s">
        <v>90</v>
      </c>
      <c r="G248" t="s">
        <v>90</v>
      </c>
      <c r="H248" t="s">
        <v>456</v>
      </c>
      <c r="I248" t="s">
        <v>212</v>
      </c>
      <c r="J248" t="s">
        <v>213</v>
      </c>
      <c r="K248" t="s">
        <v>149</v>
      </c>
      <c r="L248" t="s">
        <v>214</v>
      </c>
      <c r="M248" t="s">
        <v>76</v>
      </c>
      <c r="N248" t="s">
        <v>215</v>
      </c>
      <c r="O248" s="57">
        <v>46304.467824074076</v>
      </c>
      <c r="P248" s="57">
        <v>46305.713321759256</v>
      </c>
      <c r="Q248">
        <v>69407192</v>
      </c>
      <c r="S248">
        <v>152652205370</v>
      </c>
      <c r="T248" t="s">
        <v>5011</v>
      </c>
      <c r="U248" t="s">
        <v>5012</v>
      </c>
      <c r="V248" t="s">
        <v>5013</v>
      </c>
      <c r="Z248">
        <v>112.136278375983</v>
      </c>
      <c r="AA248">
        <v>-7.6909641548825496</v>
      </c>
      <c r="AB248" t="s">
        <v>5014</v>
      </c>
      <c r="AC248" t="s">
        <v>216</v>
      </c>
      <c r="AL248" t="s">
        <v>217</v>
      </c>
      <c r="AM248" t="s">
        <v>5015</v>
      </c>
      <c r="AN248" t="s">
        <v>6</v>
      </c>
      <c r="AO248" s="57">
        <v>46275.47583333333</v>
      </c>
      <c r="AP248" s="57">
        <v>46305.333333333336</v>
      </c>
      <c r="AR248" t="s">
        <v>218</v>
      </c>
      <c r="AS248" t="s">
        <v>303</v>
      </c>
      <c r="AT248" t="s">
        <v>230</v>
      </c>
      <c r="AU248">
        <v>20261010</v>
      </c>
      <c r="AV248" t="s">
        <v>221</v>
      </c>
      <c r="AW248" t="s">
        <v>2232</v>
      </c>
      <c r="AX248" t="s">
        <v>222</v>
      </c>
      <c r="BA248" s="57">
        <v>46305.333333333336</v>
      </c>
      <c r="BB248" t="s">
        <v>5015</v>
      </c>
      <c r="BC248">
        <v>2026</v>
      </c>
      <c r="BD248">
        <v>10</v>
      </c>
      <c r="BE248">
        <v>10</v>
      </c>
      <c r="BF248" s="6">
        <f t="shared" si="9"/>
        <v>46305</v>
      </c>
      <c r="BG248">
        <f t="shared" si="10"/>
        <v>-0.33333333333575865</v>
      </c>
      <c r="BH248" t="str">
        <f t="shared" si="11"/>
        <v>COMPLY</v>
      </c>
      <c r="BI248" t="str">
        <f>VLOOKUP(H248,Sheet2!$A$1:$B$270,2,FALSE)</f>
        <v>KEDIRI</v>
      </c>
    </row>
    <row r="249" spans="1:61">
      <c r="A249">
        <v>248</v>
      </c>
      <c r="B249">
        <v>1002618470</v>
      </c>
      <c r="C249">
        <v>3</v>
      </c>
      <c r="D249" t="s">
        <v>38</v>
      </c>
      <c r="E249">
        <v>5</v>
      </c>
      <c r="F249" t="s">
        <v>90</v>
      </c>
      <c r="G249" t="s">
        <v>90</v>
      </c>
      <c r="H249" t="s">
        <v>344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46296.663645833331</v>
      </c>
      <c r="P249" s="57">
        <v>46298.410671296297</v>
      </c>
      <c r="Q249">
        <v>69402566</v>
      </c>
      <c r="S249">
        <v>152639219602</v>
      </c>
      <c r="T249" t="s">
        <v>1007</v>
      </c>
      <c r="U249" t="s">
        <v>1008</v>
      </c>
      <c r="V249" t="s">
        <v>1009</v>
      </c>
      <c r="Z249">
        <v>112.193374894559</v>
      </c>
      <c r="AA249">
        <v>-7.7675328725875801</v>
      </c>
      <c r="AB249" t="s">
        <v>1010</v>
      </c>
      <c r="AC249" t="s">
        <v>216</v>
      </c>
      <c r="AL249" t="s">
        <v>217</v>
      </c>
      <c r="AM249" t="s">
        <v>1011</v>
      </c>
      <c r="AN249" t="s">
        <v>6</v>
      </c>
      <c r="AO249" s="57">
        <v>46032.694421296299</v>
      </c>
      <c r="AP249" s="57">
        <v>46297.625</v>
      </c>
      <c r="AR249" t="s">
        <v>218</v>
      </c>
      <c r="AS249" t="s">
        <v>303</v>
      </c>
      <c r="AT249" t="s">
        <v>230</v>
      </c>
      <c r="AU249">
        <v>20261003</v>
      </c>
      <c r="AV249" t="s">
        <v>221</v>
      </c>
      <c r="AW249" t="s">
        <v>877</v>
      </c>
      <c r="AX249" t="s">
        <v>222</v>
      </c>
      <c r="BA249" s="57">
        <v>46297.625</v>
      </c>
      <c r="BB249" t="s">
        <v>1011</v>
      </c>
      <c r="BC249">
        <v>2026</v>
      </c>
      <c r="BD249">
        <v>10</v>
      </c>
      <c r="BE249">
        <v>3</v>
      </c>
      <c r="BF249" s="6">
        <f t="shared" si="9"/>
        <v>46298</v>
      </c>
      <c r="BG249">
        <f t="shared" si="10"/>
        <v>0.375</v>
      </c>
      <c r="BH249" t="str">
        <f t="shared" si="11"/>
        <v>COMPLY</v>
      </c>
      <c r="BI249" t="str">
        <f>VLOOKUP(H249,Sheet2!$A$1:$B$270,2,FALSE)</f>
        <v>KEDIRI</v>
      </c>
    </row>
    <row r="250" spans="1:61">
      <c r="A250">
        <v>249</v>
      </c>
      <c r="B250">
        <v>1002619511</v>
      </c>
      <c r="C250">
        <v>3</v>
      </c>
      <c r="D250" t="s">
        <v>38</v>
      </c>
      <c r="E250">
        <v>5</v>
      </c>
      <c r="F250" t="s">
        <v>90</v>
      </c>
      <c r="G250" t="s">
        <v>90</v>
      </c>
      <c r="H250" t="s">
        <v>344</v>
      </c>
      <c r="I250" t="s">
        <v>212</v>
      </c>
      <c r="J250" t="s">
        <v>213</v>
      </c>
      <c r="K250" t="s">
        <v>149</v>
      </c>
      <c r="M250" t="s">
        <v>76</v>
      </c>
      <c r="N250" t="s">
        <v>563</v>
      </c>
      <c r="O250" s="57">
        <v>46297.472858796296</v>
      </c>
      <c r="P250" s="57">
        <v>46302.418483796297</v>
      </c>
      <c r="Q250">
        <v>66525052</v>
      </c>
      <c r="S250">
        <v>152639219543</v>
      </c>
      <c r="T250" t="s">
        <v>1653</v>
      </c>
      <c r="U250" t="s">
        <v>1654</v>
      </c>
      <c r="V250" t="s">
        <v>2621</v>
      </c>
      <c r="Z250">
        <v>112.185666561126</v>
      </c>
      <c r="AA250">
        <v>-7.7646257818208504</v>
      </c>
      <c r="AB250" t="s">
        <v>1655</v>
      </c>
      <c r="AC250" t="s">
        <v>225</v>
      </c>
      <c r="AL250" t="s">
        <v>217</v>
      </c>
      <c r="AM250" t="s">
        <v>2622</v>
      </c>
      <c r="AN250" t="s">
        <v>6</v>
      </c>
      <c r="AO250" s="57">
        <v>46063.475972222222</v>
      </c>
      <c r="AP250" s="57">
        <v>46303.333333333336</v>
      </c>
      <c r="AR250" t="s">
        <v>218</v>
      </c>
      <c r="AS250" t="s">
        <v>303</v>
      </c>
      <c r="AT250" t="s">
        <v>230</v>
      </c>
      <c r="AU250">
        <v>20261007</v>
      </c>
      <c r="AV250" t="s">
        <v>221</v>
      </c>
      <c r="AW250" t="s">
        <v>540</v>
      </c>
      <c r="AX250" t="s">
        <v>222</v>
      </c>
      <c r="BA250" s="57">
        <v>46303.333333333336</v>
      </c>
      <c r="BB250" t="s">
        <v>2622</v>
      </c>
      <c r="BC250">
        <v>2026</v>
      </c>
      <c r="BD250">
        <v>10</v>
      </c>
      <c r="BE250">
        <v>7</v>
      </c>
      <c r="BF250" s="6">
        <f t="shared" si="9"/>
        <v>46302</v>
      </c>
      <c r="BG250">
        <f t="shared" si="10"/>
        <v>-1.3333333333357587</v>
      </c>
      <c r="BH250" t="str">
        <f t="shared" si="11"/>
        <v>COMPLY</v>
      </c>
      <c r="BI250" t="str">
        <f>VLOOKUP(H250,Sheet2!$A$1:$B$270,2,FALSE)</f>
        <v>KEDIRI</v>
      </c>
    </row>
    <row r="251" spans="1:61">
      <c r="A251">
        <v>250</v>
      </c>
      <c r="B251">
        <v>1002625835</v>
      </c>
      <c r="C251">
        <v>3</v>
      </c>
      <c r="D251" t="s">
        <v>38</v>
      </c>
      <c r="E251">
        <v>5</v>
      </c>
      <c r="F251" t="s">
        <v>90</v>
      </c>
      <c r="G251" t="s">
        <v>90</v>
      </c>
      <c r="H251" t="s">
        <v>344</v>
      </c>
      <c r="I251" t="s">
        <v>212</v>
      </c>
      <c r="J251" t="s">
        <v>213</v>
      </c>
      <c r="K251" t="s">
        <v>149</v>
      </c>
      <c r="L251" t="s">
        <v>214</v>
      </c>
      <c r="M251" t="s">
        <v>76</v>
      </c>
      <c r="N251" t="s">
        <v>215</v>
      </c>
      <c r="O251" s="57">
        <v>46302.483113425929</v>
      </c>
      <c r="P251" s="57">
        <v>46303.743113425924</v>
      </c>
      <c r="Q251">
        <v>69405710</v>
      </c>
      <c r="S251">
        <v>152639219555</v>
      </c>
      <c r="T251" t="s">
        <v>3883</v>
      </c>
      <c r="U251" t="s">
        <v>3884</v>
      </c>
      <c r="V251" t="s">
        <v>3885</v>
      </c>
      <c r="Z251">
        <v>112.18857910484</v>
      </c>
      <c r="AA251">
        <v>-7.8006771331940099</v>
      </c>
      <c r="AB251" t="s">
        <v>3886</v>
      </c>
      <c r="AC251" t="s">
        <v>216</v>
      </c>
      <c r="AL251" t="s">
        <v>217</v>
      </c>
      <c r="AM251" t="s">
        <v>3225</v>
      </c>
      <c r="AN251" t="s">
        <v>6</v>
      </c>
      <c r="AO251" s="57">
        <v>46213.486516203702</v>
      </c>
      <c r="AP251" s="57">
        <v>46303.333333333336</v>
      </c>
      <c r="AR251" t="s">
        <v>218</v>
      </c>
      <c r="AS251" t="s">
        <v>303</v>
      </c>
      <c r="AT251" t="s">
        <v>342</v>
      </c>
      <c r="AU251">
        <v>20261008</v>
      </c>
      <c r="AV251" t="s">
        <v>221</v>
      </c>
      <c r="AW251" t="s">
        <v>1700</v>
      </c>
      <c r="AX251" t="s">
        <v>222</v>
      </c>
      <c r="BA251" s="57">
        <v>46303.333333333336</v>
      </c>
      <c r="BB251" t="s">
        <v>3225</v>
      </c>
      <c r="BC251">
        <v>2026</v>
      </c>
      <c r="BD251">
        <v>10</v>
      </c>
      <c r="BE251">
        <v>8</v>
      </c>
      <c r="BF251" s="6">
        <f t="shared" si="9"/>
        <v>46303</v>
      </c>
      <c r="BG251">
        <f t="shared" si="10"/>
        <v>-0.33333333333575865</v>
      </c>
      <c r="BH251" t="str">
        <f t="shared" si="11"/>
        <v>COMPLY</v>
      </c>
      <c r="BI251" t="str">
        <f>VLOOKUP(H251,Sheet2!$A$1:$B$270,2,FALSE)</f>
        <v>KEDIRI</v>
      </c>
    </row>
    <row r="252" spans="1:61">
      <c r="A252">
        <v>251</v>
      </c>
      <c r="B252">
        <v>1002627152</v>
      </c>
      <c r="C252">
        <v>3</v>
      </c>
      <c r="D252" t="s">
        <v>38</v>
      </c>
      <c r="E252">
        <v>5</v>
      </c>
      <c r="F252" t="s">
        <v>90</v>
      </c>
      <c r="G252" t="s">
        <v>90</v>
      </c>
      <c r="H252" t="s">
        <v>344</v>
      </c>
      <c r="I252" t="s">
        <v>212</v>
      </c>
      <c r="J252" t="s">
        <v>213</v>
      </c>
      <c r="K252" t="s">
        <v>149</v>
      </c>
      <c r="L252" t="s">
        <v>214</v>
      </c>
      <c r="M252" t="s">
        <v>76</v>
      </c>
      <c r="N252" t="s">
        <v>215</v>
      </c>
      <c r="O252" s="57">
        <v>46303.378865740742</v>
      </c>
      <c r="P252" s="57">
        <v>46303.62164351852</v>
      </c>
      <c r="Q252">
        <v>69406249</v>
      </c>
      <c r="S252">
        <v>152639219620</v>
      </c>
      <c r="T252" t="s">
        <v>3887</v>
      </c>
      <c r="U252" t="s">
        <v>3888</v>
      </c>
      <c r="V252" t="s">
        <v>3889</v>
      </c>
      <c r="Z252">
        <v>112.205063</v>
      </c>
      <c r="AA252">
        <v>-7.7564169999999999</v>
      </c>
      <c r="AB252" t="s">
        <v>3890</v>
      </c>
      <c r="AC252" t="s">
        <v>235</v>
      </c>
      <c r="AL252" t="s">
        <v>217</v>
      </c>
      <c r="AM252" t="s">
        <v>3891</v>
      </c>
      <c r="AN252" t="s">
        <v>6</v>
      </c>
      <c r="AO252" s="57">
        <v>46244.392905092594</v>
      </c>
      <c r="AP252" s="57">
        <v>46304.333333333336</v>
      </c>
      <c r="AR252" t="s">
        <v>218</v>
      </c>
      <c r="AS252" t="s">
        <v>303</v>
      </c>
      <c r="AT252" t="s">
        <v>230</v>
      </c>
      <c r="AU252">
        <v>20261008</v>
      </c>
      <c r="AV252" t="s">
        <v>221</v>
      </c>
      <c r="AW252" t="s">
        <v>875</v>
      </c>
      <c r="AX252" t="s">
        <v>222</v>
      </c>
      <c r="BA252" s="57">
        <v>46304.333333333336</v>
      </c>
      <c r="BB252" t="s">
        <v>3891</v>
      </c>
      <c r="BC252">
        <v>2026</v>
      </c>
      <c r="BD252">
        <v>10</v>
      </c>
      <c r="BE252">
        <v>8</v>
      </c>
      <c r="BF252" s="6">
        <f t="shared" si="9"/>
        <v>46303</v>
      </c>
      <c r="BG252">
        <f t="shared" si="10"/>
        <v>-1.3333333333357587</v>
      </c>
      <c r="BH252" t="str">
        <f t="shared" si="11"/>
        <v>COMPLY</v>
      </c>
      <c r="BI252" t="str">
        <f>VLOOKUP(H252,Sheet2!$A$1:$B$270,2,FALSE)</f>
        <v>KEDIRI</v>
      </c>
    </row>
    <row r="253" spans="1:61">
      <c r="A253">
        <v>252</v>
      </c>
      <c r="B253">
        <v>1002630719</v>
      </c>
      <c r="C253">
        <v>3</v>
      </c>
      <c r="D253" t="s">
        <v>38</v>
      </c>
      <c r="E253">
        <v>5</v>
      </c>
      <c r="F253" t="s">
        <v>90</v>
      </c>
      <c r="G253" t="s">
        <v>90</v>
      </c>
      <c r="H253" t="s">
        <v>344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46305.441435185188</v>
      </c>
      <c r="P253" s="57">
        <v>46306.518009259256</v>
      </c>
      <c r="Q253">
        <v>69407781</v>
      </c>
      <c r="S253">
        <v>152639219626</v>
      </c>
      <c r="T253" t="s">
        <v>5016</v>
      </c>
      <c r="U253" t="s">
        <v>5017</v>
      </c>
      <c r="V253" t="s">
        <v>5018</v>
      </c>
      <c r="Z253">
        <v>112.17580890000001</v>
      </c>
      <c r="AA253">
        <v>-7.8520847999999903</v>
      </c>
      <c r="AB253" t="s">
        <v>5019</v>
      </c>
      <c r="AC253" t="s">
        <v>235</v>
      </c>
      <c r="AL253" t="s">
        <v>217</v>
      </c>
      <c r="AM253" t="s">
        <v>5020</v>
      </c>
      <c r="AN253" t="s">
        <v>6</v>
      </c>
      <c r="AO253" s="57">
        <v>46305.444502314815</v>
      </c>
      <c r="AR253" t="s">
        <v>218</v>
      </c>
      <c r="AS253" t="s">
        <v>303</v>
      </c>
      <c r="AT253" t="s">
        <v>342</v>
      </c>
      <c r="AU253">
        <v>20261011</v>
      </c>
      <c r="AV253" t="s">
        <v>221</v>
      </c>
      <c r="AW253" t="s">
        <v>5021</v>
      </c>
      <c r="AX253" t="s">
        <v>222</v>
      </c>
      <c r="BA253" s="57">
        <v>46306.333333333336</v>
      </c>
      <c r="BB253" t="s">
        <v>5020</v>
      </c>
      <c r="BC253">
        <v>2026</v>
      </c>
      <c r="BD253">
        <v>10</v>
      </c>
      <c r="BE253">
        <v>11</v>
      </c>
      <c r="BF253" s="6">
        <f t="shared" si="9"/>
        <v>46306</v>
      </c>
      <c r="BG253">
        <f t="shared" si="10"/>
        <v>-0.33333333333575865</v>
      </c>
      <c r="BH253" t="str">
        <f t="shared" si="11"/>
        <v>COMPLY</v>
      </c>
      <c r="BI253" t="str">
        <f>VLOOKUP(H253,Sheet2!$A$1:$B$270,2,FALSE)</f>
        <v>KEDIRI</v>
      </c>
    </row>
    <row r="254" spans="1:61">
      <c r="A254">
        <v>253</v>
      </c>
      <c r="B254">
        <v>1002633789</v>
      </c>
      <c r="C254">
        <v>3</v>
      </c>
      <c r="D254" t="s">
        <v>38</v>
      </c>
      <c r="E254">
        <v>5</v>
      </c>
      <c r="F254" t="s">
        <v>90</v>
      </c>
      <c r="G254" t="s">
        <v>90</v>
      </c>
      <c r="H254" t="s">
        <v>344</v>
      </c>
      <c r="I254" t="s">
        <v>212</v>
      </c>
      <c r="J254" t="s">
        <v>213</v>
      </c>
      <c r="K254" t="s">
        <v>149</v>
      </c>
      <c r="L254" t="s">
        <v>214</v>
      </c>
      <c r="M254" t="s">
        <v>76</v>
      </c>
      <c r="N254" t="s">
        <v>215</v>
      </c>
      <c r="O254" s="57">
        <v>46307.756030092591</v>
      </c>
      <c r="P254" s="57">
        <v>46308.848749999997</v>
      </c>
      <c r="Q254">
        <v>69408957</v>
      </c>
      <c r="S254">
        <v>152639219637</v>
      </c>
      <c r="T254" t="s">
        <v>5897</v>
      </c>
      <c r="U254" t="s">
        <v>5898</v>
      </c>
      <c r="V254" t="s">
        <v>5899</v>
      </c>
      <c r="Z254">
        <v>112.214844971895</v>
      </c>
      <c r="AA254">
        <v>-7.7253759314420103</v>
      </c>
      <c r="AB254" t="s">
        <v>5900</v>
      </c>
      <c r="AC254" t="s">
        <v>216</v>
      </c>
      <c r="AL254" t="s">
        <v>217</v>
      </c>
      <c r="AM254" t="s">
        <v>5901</v>
      </c>
      <c r="AN254" t="s">
        <v>6</v>
      </c>
      <c r="AO254" s="57">
        <v>46366.757453703707</v>
      </c>
      <c r="AP254" s="57">
        <v>46308.625</v>
      </c>
      <c r="AR254" t="s">
        <v>218</v>
      </c>
      <c r="AS254" t="s">
        <v>303</v>
      </c>
      <c r="AT254" t="s">
        <v>230</v>
      </c>
      <c r="AU254">
        <v>20261013</v>
      </c>
      <c r="AV254" t="s">
        <v>221</v>
      </c>
      <c r="AW254" t="s">
        <v>879</v>
      </c>
      <c r="AX254" t="s">
        <v>222</v>
      </c>
      <c r="BA254" s="57">
        <v>46308.625</v>
      </c>
      <c r="BB254" t="s">
        <v>5901</v>
      </c>
      <c r="BC254">
        <v>2026</v>
      </c>
      <c r="BD254">
        <v>10</v>
      </c>
      <c r="BE254">
        <v>13</v>
      </c>
      <c r="BF254" s="6">
        <f t="shared" si="9"/>
        <v>46308</v>
      </c>
      <c r="BG254">
        <f t="shared" si="10"/>
        <v>-0.625</v>
      </c>
      <c r="BH254" t="str">
        <f t="shared" si="11"/>
        <v>COMPLY</v>
      </c>
      <c r="BI254" t="str">
        <f>VLOOKUP(H254,Sheet2!$A$1:$B$270,2,FALSE)</f>
        <v>KEDIRI</v>
      </c>
    </row>
    <row r="255" spans="1:61">
      <c r="A255">
        <v>254</v>
      </c>
      <c r="B255">
        <v>1002620876</v>
      </c>
      <c r="C255">
        <v>3</v>
      </c>
      <c r="D255" t="s">
        <v>38</v>
      </c>
      <c r="E255">
        <v>5</v>
      </c>
      <c r="F255" t="s">
        <v>90</v>
      </c>
      <c r="G255" t="s">
        <v>90</v>
      </c>
      <c r="H255" t="s">
        <v>302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46298.480949074074</v>
      </c>
      <c r="P255" s="57">
        <v>46298.889687499999</v>
      </c>
      <c r="Q255">
        <v>69403548</v>
      </c>
      <c r="S255">
        <v>152650206851</v>
      </c>
      <c r="T255" t="s">
        <v>1661</v>
      </c>
      <c r="U255" t="s">
        <v>1662</v>
      </c>
      <c r="V255" t="s">
        <v>1663</v>
      </c>
      <c r="Z255">
        <v>112.15516479999999</v>
      </c>
      <c r="AA255">
        <v>-7.9300468999999998</v>
      </c>
      <c r="AB255" t="s">
        <v>1664</v>
      </c>
      <c r="AC255" t="s">
        <v>235</v>
      </c>
      <c r="AL255" t="s">
        <v>217</v>
      </c>
      <c r="AM255" t="s">
        <v>1665</v>
      </c>
      <c r="AN255" t="s">
        <v>6</v>
      </c>
      <c r="AO255" s="57">
        <v>46091.486087962963</v>
      </c>
      <c r="AP255" s="57">
        <v>46299.333333333336</v>
      </c>
      <c r="AR255" t="s">
        <v>218</v>
      </c>
      <c r="AS255" t="s">
        <v>303</v>
      </c>
      <c r="AT255" t="s">
        <v>230</v>
      </c>
      <c r="AU255">
        <v>20261003</v>
      </c>
      <c r="AV255" t="s">
        <v>221</v>
      </c>
      <c r="AW255" t="s">
        <v>876</v>
      </c>
      <c r="AX255" t="s">
        <v>222</v>
      </c>
      <c r="BA255" s="57">
        <v>46299.333333333336</v>
      </c>
      <c r="BB255" t="s">
        <v>1665</v>
      </c>
      <c r="BC255">
        <v>2026</v>
      </c>
      <c r="BD255">
        <v>10</v>
      </c>
      <c r="BE255">
        <v>3</v>
      </c>
      <c r="BF255" s="6">
        <f t="shared" si="9"/>
        <v>46298</v>
      </c>
      <c r="BG255">
        <f t="shared" si="10"/>
        <v>-1.3333333333357587</v>
      </c>
      <c r="BH255" t="str">
        <f t="shared" si="11"/>
        <v>COMPLY</v>
      </c>
      <c r="BI255" t="str">
        <f>VLOOKUP(H255,Sheet2!$A$1:$B$270,2,FALSE)</f>
        <v>KEDIRI</v>
      </c>
    </row>
    <row r="256" spans="1:61">
      <c r="A256">
        <v>255</v>
      </c>
      <c r="B256">
        <v>1002621267</v>
      </c>
      <c r="C256">
        <v>3</v>
      </c>
      <c r="D256" t="s">
        <v>38</v>
      </c>
      <c r="E256">
        <v>5</v>
      </c>
      <c r="F256" t="s">
        <v>90</v>
      </c>
      <c r="G256" t="s">
        <v>90</v>
      </c>
      <c r="H256" t="s">
        <v>302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46299.397685185184</v>
      </c>
      <c r="P256" s="57">
        <v>46300.897650462961</v>
      </c>
      <c r="Q256">
        <v>69403814</v>
      </c>
      <c r="S256">
        <v>152650206852</v>
      </c>
      <c r="T256" t="s">
        <v>1656</v>
      </c>
      <c r="U256" t="s">
        <v>1657</v>
      </c>
      <c r="V256" t="s">
        <v>1658</v>
      </c>
      <c r="Z256">
        <v>112.133314103205</v>
      </c>
      <c r="AA256">
        <v>-7.9850021224439702</v>
      </c>
      <c r="AB256" t="s">
        <v>1659</v>
      </c>
      <c r="AC256" t="s">
        <v>235</v>
      </c>
      <c r="AL256" t="s">
        <v>217</v>
      </c>
      <c r="AM256" t="s">
        <v>1660</v>
      </c>
      <c r="AN256" t="s">
        <v>6</v>
      </c>
      <c r="AO256" s="57">
        <v>46122.402604166666</v>
      </c>
      <c r="AP256" s="57">
        <v>46300.333333333336</v>
      </c>
      <c r="AR256" t="s">
        <v>218</v>
      </c>
      <c r="AS256" t="s">
        <v>303</v>
      </c>
      <c r="AT256" t="s">
        <v>230</v>
      </c>
      <c r="AU256">
        <v>20261005</v>
      </c>
      <c r="AV256" t="s">
        <v>221</v>
      </c>
      <c r="AW256" t="s">
        <v>880</v>
      </c>
      <c r="AX256" t="s">
        <v>222</v>
      </c>
      <c r="BA256" s="57">
        <v>46300.333333333336</v>
      </c>
      <c r="BB256" t="s">
        <v>1660</v>
      </c>
      <c r="BC256">
        <v>2026</v>
      </c>
      <c r="BD256">
        <v>10</v>
      </c>
      <c r="BE256">
        <v>5</v>
      </c>
      <c r="BF256" s="6">
        <f t="shared" si="9"/>
        <v>46300</v>
      </c>
      <c r="BG256">
        <f t="shared" si="10"/>
        <v>-0.33333333333575865</v>
      </c>
      <c r="BH256" t="str">
        <f t="shared" si="11"/>
        <v>COMPLY</v>
      </c>
      <c r="BI256" t="str">
        <f>VLOOKUP(H256,Sheet2!$A$1:$B$270,2,FALSE)</f>
        <v>KEDIRI</v>
      </c>
    </row>
    <row r="257" spans="1:61">
      <c r="A257">
        <v>256</v>
      </c>
      <c r="B257">
        <v>1002620466</v>
      </c>
      <c r="C257">
        <v>3</v>
      </c>
      <c r="D257" t="s">
        <v>38</v>
      </c>
      <c r="E257">
        <v>5</v>
      </c>
      <c r="F257" t="s">
        <v>90</v>
      </c>
      <c r="G257" t="s">
        <v>93</v>
      </c>
      <c r="H257" t="s">
        <v>419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46297.695590277777</v>
      </c>
      <c r="P257" s="57">
        <v>46298.627268518518</v>
      </c>
      <c r="Q257">
        <v>69403320</v>
      </c>
      <c r="S257">
        <v>152628205235</v>
      </c>
      <c r="T257" t="s">
        <v>1666</v>
      </c>
      <c r="U257" t="s">
        <v>1667</v>
      </c>
      <c r="V257" t="s">
        <v>1668</v>
      </c>
      <c r="Z257">
        <v>111.9531832</v>
      </c>
      <c r="AA257">
        <v>-7.5227737000000001</v>
      </c>
      <c r="AB257" t="s">
        <v>1669</v>
      </c>
      <c r="AC257" t="s">
        <v>216</v>
      </c>
      <c r="AL257" t="s">
        <v>217</v>
      </c>
      <c r="AM257" t="s">
        <v>1670</v>
      </c>
      <c r="AN257" t="s">
        <v>6</v>
      </c>
      <c r="AO257" s="57">
        <v>46063.705462962964</v>
      </c>
      <c r="AP257" s="57">
        <v>46298.625</v>
      </c>
      <c r="AR257" t="s">
        <v>218</v>
      </c>
      <c r="AS257" t="s">
        <v>569</v>
      </c>
      <c r="AT257" t="s">
        <v>220</v>
      </c>
      <c r="AU257">
        <v>20261003</v>
      </c>
      <c r="AV257" t="s">
        <v>221</v>
      </c>
      <c r="AW257" t="s">
        <v>1671</v>
      </c>
      <c r="AX257" t="s">
        <v>222</v>
      </c>
      <c r="BA257" s="57">
        <v>46298.625</v>
      </c>
      <c r="BB257" t="s">
        <v>1670</v>
      </c>
      <c r="BC257">
        <v>2026</v>
      </c>
      <c r="BD257">
        <v>10</v>
      </c>
      <c r="BE257">
        <v>3</v>
      </c>
      <c r="BF257" s="6">
        <f t="shared" si="9"/>
        <v>46298</v>
      </c>
      <c r="BG257">
        <f t="shared" si="10"/>
        <v>-0.625</v>
      </c>
      <c r="BH257" t="str">
        <f t="shared" si="11"/>
        <v>COMPLY</v>
      </c>
      <c r="BI257" t="str">
        <f>VLOOKUP(H257,Sheet2!$A$1:$B$270,2,FALSE)</f>
        <v>NGANJUK</v>
      </c>
    </row>
    <row r="258" spans="1:61">
      <c r="A258">
        <v>257</v>
      </c>
      <c r="B258">
        <v>1002619284</v>
      </c>
      <c r="C258">
        <v>3</v>
      </c>
      <c r="D258" t="s">
        <v>38</v>
      </c>
      <c r="E258">
        <v>5</v>
      </c>
      <c r="F258" t="s">
        <v>90</v>
      </c>
      <c r="G258" t="s">
        <v>93</v>
      </c>
      <c r="H258" t="s">
        <v>419</v>
      </c>
      <c r="I258" t="s">
        <v>212</v>
      </c>
      <c r="J258" t="s">
        <v>213</v>
      </c>
      <c r="K258" t="s">
        <v>149</v>
      </c>
      <c r="M258" t="s">
        <v>76</v>
      </c>
      <c r="N258" t="s">
        <v>215</v>
      </c>
      <c r="O258" s="57">
        <v>46297.428900462961</v>
      </c>
      <c r="P258" s="57">
        <v>46297.727083333331</v>
      </c>
      <c r="Q258">
        <v>69402853</v>
      </c>
      <c r="S258">
        <v>152628205053</v>
      </c>
      <c r="T258" t="s">
        <v>1672</v>
      </c>
      <c r="U258" t="s">
        <v>1673</v>
      </c>
      <c r="V258" t="s">
        <v>1674</v>
      </c>
      <c r="Z258">
        <v>111.9173729</v>
      </c>
      <c r="AA258">
        <v>-7.5365758999999999</v>
      </c>
      <c r="AB258" t="s">
        <v>1675</v>
      </c>
      <c r="AC258" t="s">
        <v>229</v>
      </c>
      <c r="AL258" t="s">
        <v>217</v>
      </c>
      <c r="AM258" t="s">
        <v>1676</v>
      </c>
      <c r="AN258" t="s">
        <v>6</v>
      </c>
      <c r="AO258" s="57">
        <v>46063.444386574076</v>
      </c>
      <c r="AP258" s="57">
        <v>46298.458333333336</v>
      </c>
      <c r="AR258" t="s">
        <v>218</v>
      </c>
      <c r="AS258" t="s">
        <v>569</v>
      </c>
      <c r="AT258" t="s">
        <v>230</v>
      </c>
      <c r="AU258">
        <v>20261002</v>
      </c>
      <c r="AV258" t="s">
        <v>221</v>
      </c>
      <c r="AW258" t="s">
        <v>540</v>
      </c>
      <c r="AX258" t="s">
        <v>222</v>
      </c>
      <c r="BA258" s="57">
        <v>46298.458333333336</v>
      </c>
      <c r="BB258" t="s">
        <v>1676</v>
      </c>
      <c r="BC258">
        <v>2026</v>
      </c>
      <c r="BD258">
        <v>10</v>
      </c>
      <c r="BE258">
        <v>2</v>
      </c>
      <c r="BF258" s="6">
        <f t="shared" ref="BF258:BF321" si="12">DATE(BC258,BD258,BE258)</f>
        <v>46297</v>
      </c>
      <c r="BG258">
        <f t="shared" ref="BG258:BG321" si="13">BF258-BA258</f>
        <v>-1.4583333333357587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NGANJUK</v>
      </c>
    </row>
    <row r="259" spans="1:61">
      <c r="A259">
        <v>258</v>
      </c>
      <c r="B259">
        <v>1002620773</v>
      </c>
      <c r="C259">
        <v>3</v>
      </c>
      <c r="D259" t="s">
        <v>38</v>
      </c>
      <c r="E259">
        <v>5</v>
      </c>
      <c r="F259" t="s">
        <v>90</v>
      </c>
      <c r="G259" t="s">
        <v>93</v>
      </c>
      <c r="H259" t="s">
        <v>379</v>
      </c>
      <c r="I259" t="s">
        <v>212</v>
      </c>
      <c r="J259" t="s">
        <v>213</v>
      </c>
      <c r="K259" t="s">
        <v>149</v>
      </c>
      <c r="L259" t="s">
        <v>826</v>
      </c>
      <c r="M259" t="s">
        <v>76</v>
      </c>
      <c r="N259" t="s">
        <v>215</v>
      </c>
      <c r="O259" s="57">
        <v>46298.396990740737</v>
      </c>
      <c r="P259" s="57">
        <v>46299.774386574078</v>
      </c>
      <c r="Q259">
        <v>69403488</v>
      </c>
      <c r="R259">
        <v>3582801011</v>
      </c>
      <c r="S259">
        <v>152615203756</v>
      </c>
      <c r="T259" t="s">
        <v>1677</v>
      </c>
      <c r="U259" t="s">
        <v>1678</v>
      </c>
      <c r="V259" t="s">
        <v>1679</v>
      </c>
      <c r="Z259">
        <v>112.1079771</v>
      </c>
      <c r="AA259">
        <v>-7.5900366999999997</v>
      </c>
      <c r="AB259" t="s">
        <v>1680</v>
      </c>
      <c r="AC259" t="s">
        <v>235</v>
      </c>
      <c r="AL259" t="s">
        <v>217</v>
      </c>
      <c r="AM259" t="s">
        <v>1681</v>
      </c>
      <c r="AN259" t="s">
        <v>6</v>
      </c>
      <c r="AO259" s="57">
        <v>46091.40283564815</v>
      </c>
      <c r="AP259" s="57">
        <v>46299.333333333336</v>
      </c>
      <c r="AR259" t="s">
        <v>218</v>
      </c>
      <c r="AS259" t="s">
        <v>569</v>
      </c>
      <c r="AT259" t="s">
        <v>230</v>
      </c>
      <c r="AU259">
        <v>20261004</v>
      </c>
      <c r="AV259" t="s">
        <v>221</v>
      </c>
      <c r="AW259" t="s">
        <v>1682</v>
      </c>
      <c r="AX259" t="s">
        <v>222</v>
      </c>
      <c r="BA259" s="57">
        <v>46299.333333333336</v>
      </c>
      <c r="BB259" t="s">
        <v>1681</v>
      </c>
      <c r="BC259">
        <v>2026</v>
      </c>
      <c r="BD259">
        <v>10</v>
      </c>
      <c r="BE259">
        <v>4</v>
      </c>
      <c r="BF259" s="6">
        <f t="shared" si="12"/>
        <v>46299</v>
      </c>
      <c r="BG259">
        <f t="shared" si="13"/>
        <v>-0.33333333333575865</v>
      </c>
      <c r="BH259" t="str">
        <f t="shared" si="14"/>
        <v>COMPLY</v>
      </c>
      <c r="BI259" t="str">
        <f>VLOOKUP(H259,Sheet2!$A$1:$B$270,2,FALSE)</f>
        <v>NGANJUK</v>
      </c>
    </row>
    <row r="260" spans="1:61">
      <c r="A260">
        <v>259</v>
      </c>
      <c r="B260">
        <v>1002620731</v>
      </c>
      <c r="C260">
        <v>3</v>
      </c>
      <c r="D260" t="s">
        <v>38</v>
      </c>
      <c r="E260">
        <v>5</v>
      </c>
      <c r="F260" t="s">
        <v>90</v>
      </c>
      <c r="G260" t="s">
        <v>93</v>
      </c>
      <c r="H260" t="s">
        <v>379</v>
      </c>
      <c r="I260" t="s">
        <v>212</v>
      </c>
      <c r="J260" t="s">
        <v>213</v>
      </c>
      <c r="K260" t="s">
        <v>149</v>
      </c>
      <c r="L260" t="s">
        <v>826</v>
      </c>
      <c r="M260" t="s">
        <v>76</v>
      </c>
      <c r="N260" t="s">
        <v>215</v>
      </c>
      <c r="O260" s="57">
        <v>46298.349062499998</v>
      </c>
      <c r="P260" s="57">
        <v>46299.771481481483</v>
      </c>
      <c r="Q260">
        <v>69403452</v>
      </c>
      <c r="R260">
        <v>3582801010</v>
      </c>
      <c r="S260">
        <v>152615203754</v>
      </c>
      <c r="T260" t="s">
        <v>1677</v>
      </c>
      <c r="U260" t="s">
        <v>1678</v>
      </c>
      <c r="V260" t="s">
        <v>1683</v>
      </c>
      <c r="Z260">
        <v>112.1079771</v>
      </c>
      <c r="AA260">
        <v>-7.5900366999999997</v>
      </c>
      <c r="AB260" t="s">
        <v>1684</v>
      </c>
      <c r="AC260" t="s">
        <v>235</v>
      </c>
      <c r="AL260" t="s">
        <v>217</v>
      </c>
      <c r="AM260" t="s">
        <v>1685</v>
      </c>
      <c r="AN260" t="s">
        <v>6</v>
      </c>
      <c r="AO260" s="57">
        <v>46091.350902777776</v>
      </c>
      <c r="AP260" s="57">
        <v>46299.333333333336</v>
      </c>
      <c r="AR260" t="s">
        <v>218</v>
      </c>
      <c r="AS260" t="s">
        <v>569</v>
      </c>
      <c r="AT260" t="s">
        <v>230</v>
      </c>
      <c r="AU260">
        <v>20261004</v>
      </c>
      <c r="AV260" t="s">
        <v>221</v>
      </c>
      <c r="AW260" t="s">
        <v>1682</v>
      </c>
      <c r="AX260" t="s">
        <v>222</v>
      </c>
      <c r="BA260" s="57">
        <v>46299.333333333336</v>
      </c>
      <c r="BB260" t="s">
        <v>1685</v>
      </c>
      <c r="BC260">
        <v>2026</v>
      </c>
      <c r="BD260">
        <v>10</v>
      </c>
      <c r="BE260">
        <v>4</v>
      </c>
      <c r="BF260" s="6">
        <f t="shared" si="12"/>
        <v>46299</v>
      </c>
      <c r="BG260">
        <f t="shared" si="13"/>
        <v>-0.33333333333575865</v>
      </c>
      <c r="BH260" t="str">
        <f t="shared" si="14"/>
        <v>COMPLY</v>
      </c>
      <c r="BI260" t="str">
        <f>VLOOKUP(H260,Sheet2!$A$1:$B$270,2,FALSE)</f>
        <v>NGANJUK</v>
      </c>
    </row>
    <row r="261" spans="1:61">
      <c r="A261">
        <v>260</v>
      </c>
      <c r="B261">
        <v>1002625854</v>
      </c>
      <c r="C261">
        <v>3</v>
      </c>
      <c r="D261" t="s">
        <v>38</v>
      </c>
      <c r="E261">
        <v>5</v>
      </c>
      <c r="F261" t="s">
        <v>90</v>
      </c>
      <c r="G261" t="s">
        <v>93</v>
      </c>
      <c r="H261" t="s">
        <v>295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46302.486504629633</v>
      </c>
      <c r="P261" s="57">
        <v>46302.56821759259</v>
      </c>
      <c r="Q261">
        <v>69405703</v>
      </c>
      <c r="S261">
        <v>152611229748</v>
      </c>
      <c r="T261" t="s">
        <v>3897</v>
      </c>
      <c r="U261" t="s">
        <v>3898</v>
      </c>
      <c r="V261" t="s">
        <v>3899</v>
      </c>
      <c r="Z261">
        <v>111.85866035521001</v>
      </c>
      <c r="AA261">
        <v>-7.6127137001330896</v>
      </c>
      <c r="AB261" t="s">
        <v>3900</v>
      </c>
      <c r="AC261" t="s">
        <v>216</v>
      </c>
      <c r="AL261" t="s">
        <v>217</v>
      </c>
      <c r="AM261" t="s">
        <v>3798</v>
      </c>
      <c r="AN261" t="s">
        <v>6</v>
      </c>
      <c r="AO261" s="57">
        <v>46213.496678240743</v>
      </c>
      <c r="AP261" s="57">
        <v>46303.333333333336</v>
      </c>
      <c r="AR261" t="s">
        <v>218</v>
      </c>
      <c r="AS261" t="s">
        <v>219</v>
      </c>
      <c r="AT261" t="s">
        <v>230</v>
      </c>
      <c r="AU261">
        <v>20261007</v>
      </c>
      <c r="AV261" t="s">
        <v>221</v>
      </c>
      <c r="AW261" t="s">
        <v>879</v>
      </c>
      <c r="AX261" t="s">
        <v>222</v>
      </c>
      <c r="BA261" s="57">
        <v>46303.333333333336</v>
      </c>
      <c r="BB261" t="s">
        <v>3798</v>
      </c>
      <c r="BC261">
        <v>2026</v>
      </c>
      <c r="BD261">
        <v>10</v>
      </c>
      <c r="BE261">
        <v>7</v>
      </c>
      <c r="BF261" s="6">
        <f t="shared" si="12"/>
        <v>46302</v>
      </c>
      <c r="BG261">
        <f t="shared" si="13"/>
        <v>-1.3333333333357587</v>
      </c>
      <c r="BH261" t="str">
        <f t="shared" si="14"/>
        <v>COMPLY</v>
      </c>
      <c r="BI261" t="str">
        <f>VLOOKUP(H261,Sheet2!$A$1:$B$270,2,FALSE)</f>
        <v>NGANJUK</v>
      </c>
    </row>
    <row r="262" spans="1:61">
      <c r="A262">
        <v>261</v>
      </c>
      <c r="B262">
        <v>1002625499</v>
      </c>
      <c r="C262">
        <v>3</v>
      </c>
      <c r="D262" t="s">
        <v>38</v>
      </c>
      <c r="E262">
        <v>5</v>
      </c>
      <c r="F262" t="s">
        <v>90</v>
      </c>
      <c r="G262" t="s">
        <v>93</v>
      </c>
      <c r="H262" t="s">
        <v>295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46302.409490740742</v>
      </c>
      <c r="P262" s="57">
        <v>46302.572280092594</v>
      </c>
      <c r="Q262">
        <v>69405515</v>
      </c>
      <c r="S262">
        <v>152611230100</v>
      </c>
      <c r="T262" t="s">
        <v>3901</v>
      </c>
      <c r="U262" t="s">
        <v>3902</v>
      </c>
      <c r="V262" t="s">
        <v>3903</v>
      </c>
      <c r="Z262">
        <v>111.84880200000001</v>
      </c>
      <c r="AA262">
        <v>-7.5948880000000001</v>
      </c>
      <c r="AB262" t="s">
        <v>3904</v>
      </c>
      <c r="AC262" t="s">
        <v>235</v>
      </c>
      <c r="AL262" t="s">
        <v>217</v>
      </c>
      <c r="AM262" t="s">
        <v>3823</v>
      </c>
      <c r="AN262" t="s">
        <v>6</v>
      </c>
      <c r="AO262" s="57">
        <v>46213.413402777776</v>
      </c>
      <c r="AP262" s="57">
        <v>46303.333333333336</v>
      </c>
      <c r="AR262" t="s">
        <v>218</v>
      </c>
      <c r="AS262" t="s">
        <v>219</v>
      </c>
      <c r="AT262" t="s">
        <v>230</v>
      </c>
      <c r="AU262">
        <v>20261007</v>
      </c>
      <c r="AV262" t="s">
        <v>221</v>
      </c>
      <c r="AW262" t="s">
        <v>879</v>
      </c>
      <c r="AX262" t="s">
        <v>222</v>
      </c>
      <c r="BA262" s="57">
        <v>46303.333333333336</v>
      </c>
      <c r="BB262" t="s">
        <v>3823</v>
      </c>
      <c r="BC262">
        <v>2026</v>
      </c>
      <c r="BD262">
        <v>10</v>
      </c>
      <c r="BE262">
        <v>7</v>
      </c>
      <c r="BF262" s="6">
        <f t="shared" si="12"/>
        <v>46302</v>
      </c>
      <c r="BG262">
        <f t="shared" si="13"/>
        <v>-1.3333333333357587</v>
      </c>
      <c r="BH262" t="str">
        <f t="shared" si="14"/>
        <v>COMPLY</v>
      </c>
      <c r="BI262" t="str">
        <f>VLOOKUP(H262,Sheet2!$A$1:$B$270,2,FALSE)</f>
        <v>NGANJUK</v>
      </c>
    </row>
    <row r="263" spans="1:61">
      <c r="A263">
        <v>262</v>
      </c>
      <c r="B263">
        <v>1002631093</v>
      </c>
      <c r="C263">
        <v>3</v>
      </c>
      <c r="D263" t="s">
        <v>38</v>
      </c>
      <c r="E263">
        <v>5</v>
      </c>
      <c r="F263" t="s">
        <v>90</v>
      </c>
      <c r="G263" t="s">
        <v>93</v>
      </c>
      <c r="H263" t="s">
        <v>295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46305.680324074077</v>
      </c>
      <c r="P263" s="57">
        <v>46306.469375000001</v>
      </c>
      <c r="Q263">
        <v>69408000</v>
      </c>
      <c r="S263">
        <v>152611230006</v>
      </c>
      <c r="T263" t="s">
        <v>5022</v>
      </c>
      <c r="U263" t="s">
        <v>5023</v>
      </c>
      <c r="V263" t="s">
        <v>5024</v>
      </c>
      <c r="Z263">
        <v>111.90270088613001</v>
      </c>
      <c r="AA263">
        <v>-7.6708081149941201</v>
      </c>
      <c r="AB263" t="s">
        <v>5025</v>
      </c>
      <c r="AC263" t="s">
        <v>216</v>
      </c>
      <c r="AL263" t="s">
        <v>217</v>
      </c>
      <c r="AM263" t="s">
        <v>5026</v>
      </c>
      <c r="AN263" t="s">
        <v>6</v>
      </c>
      <c r="AO263" s="57">
        <v>46305.684120370373</v>
      </c>
      <c r="AP263" s="57">
        <v>46306.625</v>
      </c>
      <c r="AR263" t="s">
        <v>218</v>
      </c>
      <c r="AS263" t="s">
        <v>219</v>
      </c>
      <c r="AT263" t="s">
        <v>230</v>
      </c>
      <c r="AU263">
        <v>20261011</v>
      </c>
      <c r="AV263" t="s">
        <v>221</v>
      </c>
      <c r="AW263" t="s">
        <v>877</v>
      </c>
      <c r="AX263" t="s">
        <v>222</v>
      </c>
      <c r="BA263" s="57">
        <v>46306.625</v>
      </c>
      <c r="BB263" t="s">
        <v>5026</v>
      </c>
      <c r="BC263">
        <v>2026</v>
      </c>
      <c r="BD263">
        <v>10</v>
      </c>
      <c r="BE263">
        <v>11</v>
      </c>
      <c r="BF263" s="6">
        <f t="shared" si="12"/>
        <v>46306</v>
      </c>
      <c r="BG263">
        <f t="shared" si="13"/>
        <v>-0.625</v>
      </c>
      <c r="BH263" t="str">
        <f t="shared" si="14"/>
        <v>COMPLY</v>
      </c>
      <c r="BI263" t="str">
        <f>VLOOKUP(H263,Sheet2!$A$1:$B$270,2,FALSE)</f>
        <v>NGANJUK</v>
      </c>
    </row>
    <row r="264" spans="1:61">
      <c r="A264">
        <v>263</v>
      </c>
      <c r="B264">
        <v>1002635371</v>
      </c>
      <c r="C264">
        <v>3</v>
      </c>
      <c r="D264" t="s">
        <v>38</v>
      </c>
      <c r="E264">
        <v>5</v>
      </c>
      <c r="F264" t="s">
        <v>90</v>
      </c>
      <c r="G264" t="s">
        <v>93</v>
      </c>
      <c r="H264" t="s">
        <v>295</v>
      </c>
      <c r="I264" t="s">
        <v>212</v>
      </c>
      <c r="J264" t="s">
        <v>213</v>
      </c>
      <c r="K264" t="s">
        <v>149</v>
      </c>
      <c r="L264" t="s">
        <v>214</v>
      </c>
      <c r="M264" t="s">
        <v>1401</v>
      </c>
      <c r="N264" t="s">
        <v>215</v>
      </c>
      <c r="O264" s="57">
        <v>46308.633043981485</v>
      </c>
      <c r="P264" s="57">
        <v>46309.483738425923</v>
      </c>
      <c r="Q264">
        <v>69409525</v>
      </c>
      <c r="S264">
        <v>152611215573</v>
      </c>
      <c r="T264" t="s">
        <v>6666</v>
      </c>
      <c r="U264" t="s">
        <v>6667</v>
      </c>
      <c r="V264" t="s">
        <v>6668</v>
      </c>
      <c r="Z264">
        <v>111.90394240000001</v>
      </c>
      <c r="AA264">
        <v>-7.6037496999999998</v>
      </c>
      <c r="AB264" t="s">
        <v>6669</v>
      </c>
      <c r="AC264" t="s">
        <v>235</v>
      </c>
      <c r="AL264" t="s">
        <v>217</v>
      </c>
      <c r="AM264" t="s">
        <v>6670</v>
      </c>
      <c r="AN264" t="s">
        <v>6</v>
      </c>
      <c r="AO264" t="s">
        <v>6625</v>
      </c>
      <c r="AP264" s="57">
        <v>46309.625</v>
      </c>
      <c r="AR264" t="s">
        <v>14</v>
      </c>
      <c r="AS264" t="s">
        <v>219</v>
      </c>
      <c r="AT264" t="s">
        <v>230</v>
      </c>
      <c r="AV264" t="s">
        <v>6671</v>
      </c>
      <c r="AW264" t="s">
        <v>877</v>
      </c>
      <c r="AX264" t="s">
        <v>222</v>
      </c>
      <c r="BA264" s="57">
        <v>46309.625</v>
      </c>
      <c r="BB264" t="s">
        <v>6670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NGANJUK</v>
      </c>
    </row>
    <row r="265" spans="1:61">
      <c r="A265">
        <v>264</v>
      </c>
      <c r="B265">
        <v>1002625548</v>
      </c>
      <c r="C265">
        <v>3</v>
      </c>
      <c r="D265" t="s">
        <v>38</v>
      </c>
      <c r="E265">
        <v>5</v>
      </c>
      <c r="F265" t="s">
        <v>90</v>
      </c>
      <c r="G265" t="s">
        <v>93</v>
      </c>
      <c r="H265" t="s">
        <v>295</v>
      </c>
      <c r="I265" t="s">
        <v>212</v>
      </c>
      <c r="J265" t="s">
        <v>213</v>
      </c>
      <c r="K265" t="s">
        <v>149</v>
      </c>
      <c r="L265" t="s">
        <v>214</v>
      </c>
      <c r="M265" t="s">
        <v>836</v>
      </c>
      <c r="N265" t="s">
        <v>215</v>
      </c>
      <c r="O265" s="57">
        <v>46302.421238425923</v>
      </c>
      <c r="P265" s="57">
        <v>46304.571643518517</v>
      </c>
      <c r="Q265">
        <v>69405550</v>
      </c>
      <c r="S265">
        <v>152611230101</v>
      </c>
      <c r="T265" t="s">
        <v>3892</v>
      </c>
      <c r="U265" t="s">
        <v>3893</v>
      </c>
      <c r="V265" t="s">
        <v>3894</v>
      </c>
      <c r="Z265">
        <v>111.8770469</v>
      </c>
      <c r="AA265">
        <v>-7.6033874999999904</v>
      </c>
      <c r="AB265" t="s">
        <v>3895</v>
      </c>
      <c r="AC265" t="s">
        <v>235</v>
      </c>
      <c r="AL265" t="s">
        <v>217</v>
      </c>
      <c r="AM265" t="s">
        <v>3896</v>
      </c>
      <c r="AN265" t="s">
        <v>6</v>
      </c>
      <c r="AO265" s="57">
        <v>46213.434340277781</v>
      </c>
      <c r="AP265" s="57">
        <v>46303.333333333336</v>
      </c>
      <c r="AQ265" t="s">
        <v>838</v>
      </c>
      <c r="AR265" t="s">
        <v>14</v>
      </c>
      <c r="AS265" t="s">
        <v>219</v>
      </c>
      <c r="AT265" t="s">
        <v>230</v>
      </c>
      <c r="AV265" t="s">
        <v>837</v>
      </c>
      <c r="AW265" t="s">
        <v>877</v>
      </c>
      <c r="AX265" t="s">
        <v>222</v>
      </c>
      <c r="BA265" s="57">
        <v>46303.333333333336</v>
      </c>
      <c r="BB265" t="s">
        <v>3896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str">
        <f>VLOOKUP(H265,Sheet2!$A$1:$B$270,2,FALSE)</f>
        <v>NGANJUK</v>
      </c>
    </row>
    <row r="266" spans="1:61">
      <c r="A266">
        <v>265</v>
      </c>
      <c r="B266">
        <v>1002627721</v>
      </c>
      <c r="C266">
        <v>3</v>
      </c>
      <c r="D266" t="s">
        <v>38</v>
      </c>
      <c r="E266">
        <v>5</v>
      </c>
      <c r="F266" t="s">
        <v>90</v>
      </c>
      <c r="G266" t="s">
        <v>93</v>
      </c>
      <c r="H266" t="s">
        <v>295</v>
      </c>
      <c r="I266" t="s">
        <v>212</v>
      </c>
      <c r="J266" t="s">
        <v>213</v>
      </c>
      <c r="K266" t="s">
        <v>149</v>
      </c>
      <c r="L266" t="s">
        <v>214</v>
      </c>
      <c r="M266" t="s">
        <v>2115</v>
      </c>
      <c r="N266" t="s">
        <v>215</v>
      </c>
      <c r="O266" s="57">
        <v>46303.566423611112</v>
      </c>
      <c r="P266" s="57">
        <v>46304.327106481483</v>
      </c>
      <c r="Q266">
        <v>69406484</v>
      </c>
      <c r="S266">
        <v>152611230103</v>
      </c>
      <c r="T266" t="s">
        <v>3892</v>
      </c>
      <c r="U266" t="s">
        <v>4530</v>
      </c>
      <c r="V266" t="s">
        <v>4531</v>
      </c>
      <c r="Z266">
        <v>111.877059</v>
      </c>
      <c r="AA266">
        <v>-7.6033711000000004</v>
      </c>
      <c r="AB266" t="s">
        <v>4532</v>
      </c>
      <c r="AC266" t="s">
        <v>235</v>
      </c>
      <c r="AL266" t="s">
        <v>217</v>
      </c>
      <c r="AM266" t="s">
        <v>4533</v>
      </c>
      <c r="AN266" t="s">
        <v>6</v>
      </c>
      <c r="AO266" s="57">
        <v>46244.569814814815</v>
      </c>
      <c r="AP266" s="57">
        <v>46304.458333333336</v>
      </c>
      <c r="AR266" t="s">
        <v>543</v>
      </c>
      <c r="AS266" t="s">
        <v>219</v>
      </c>
      <c r="AT266" t="s">
        <v>230</v>
      </c>
      <c r="AV266" t="s">
        <v>2120</v>
      </c>
      <c r="AW266" t="s">
        <v>883</v>
      </c>
      <c r="AX266" t="s">
        <v>222</v>
      </c>
      <c r="BA266" s="57">
        <v>46304.458333333336</v>
      </c>
      <c r="BB266" t="s">
        <v>4533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NGANJUK</v>
      </c>
    </row>
    <row r="267" spans="1:61">
      <c r="A267">
        <v>266</v>
      </c>
      <c r="B267">
        <v>1002628061</v>
      </c>
      <c r="C267">
        <v>3</v>
      </c>
      <c r="D267" t="s">
        <v>38</v>
      </c>
      <c r="E267">
        <v>5</v>
      </c>
      <c r="F267" t="s">
        <v>90</v>
      </c>
      <c r="G267" t="s">
        <v>93</v>
      </c>
      <c r="H267" t="s">
        <v>295</v>
      </c>
      <c r="I267" t="s">
        <v>212</v>
      </c>
      <c r="J267" t="s">
        <v>213</v>
      </c>
      <c r="K267" t="s">
        <v>149</v>
      </c>
      <c r="L267" t="s">
        <v>214</v>
      </c>
      <c r="M267" t="s">
        <v>2115</v>
      </c>
      <c r="N267" t="s">
        <v>215</v>
      </c>
      <c r="O267" s="57">
        <v>46303.659421296295</v>
      </c>
      <c r="P267" s="57">
        <v>46305.610439814816</v>
      </c>
      <c r="Q267">
        <v>69406672</v>
      </c>
      <c r="S267">
        <v>152611230104</v>
      </c>
      <c r="T267" t="s">
        <v>4534</v>
      </c>
      <c r="U267" t="s">
        <v>4535</v>
      </c>
      <c r="V267" t="s">
        <v>4536</v>
      </c>
      <c r="Z267">
        <v>111.90730372581299</v>
      </c>
      <c r="AA267">
        <v>-7.59171371847341</v>
      </c>
      <c r="AB267" t="s">
        <v>4537</v>
      </c>
      <c r="AC267" t="s">
        <v>235</v>
      </c>
      <c r="AL267" t="s">
        <v>217</v>
      </c>
      <c r="AM267" t="s">
        <v>4538</v>
      </c>
      <c r="AN267" t="s">
        <v>6</v>
      </c>
      <c r="AO267" s="57">
        <v>46244.684513888889</v>
      </c>
      <c r="AP267" s="57">
        <v>46306.333333333336</v>
      </c>
      <c r="AR267" t="s">
        <v>543</v>
      </c>
      <c r="AS267" t="s">
        <v>219</v>
      </c>
      <c r="AT267" t="s">
        <v>230</v>
      </c>
      <c r="AV267" t="s">
        <v>2120</v>
      </c>
      <c r="AW267" t="s">
        <v>879</v>
      </c>
      <c r="AX267" t="s">
        <v>222</v>
      </c>
      <c r="BA267" s="57">
        <v>46306.333333333336</v>
      </c>
      <c r="BB267" t="s">
        <v>4538</v>
      </c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str">
        <f>VLOOKUP(H267,Sheet2!$A$1:$B$270,2,FALSE)</f>
        <v>NGANJUK</v>
      </c>
    </row>
    <row r="268" spans="1:61">
      <c r="A268">
        <v>267</v>
      </c>
      <c r="B268">
        <v>1002619249</v>
      </c>
      <c r="C268">
        <v>3</v>
      </c>
      <c r="D268" t="s">
        <v>38</v>
      </c>
      <c r="E268">
        <v>5</v>
      </c>
      <c r="F268" t="s">
        <v>90</v>
      </c>
      <c r="G268" t="s">
        <v>93</v>
      </c>
      <c r="H268" t="s">
        <v>309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46297.420590277776</v>
      </c>
      <c r="P268" s="57">
        <v>46298.301863425928</v>
      </c>
      <c r="Q268">
        <v>69402840</v>
      </c>
      <c r="S268">
        <v>152641203077</v>
      </c>
      <c r="T268" t="s">
        <v>1691</v>
      </c>
      <c r="U268" t="s">
        <v>1692</v>
      </c>
      <c r="V268" t="s">
        <v>1693</v>
      </c>
      <c r="Z268">
        <v>112.058712</v>
      </c>
      <c r="AA268">
        <v>-7.6771010000000004</v>
      </c>
      <c r="AB268" t="s">
        <v>1694</v>
      </c>
      <c r="AC268" t="s">
        <v>235</v>
      </c>
      <c r="AL268" t="s">
        <v>217</v>
      </c>
      <c r="AM268" t="s">
        <v>1695</v>
      </c>
      <c r="AN268" t="s">
        <v>6</v>
      </c>
      <c r="AO268" s="57">
        <v>46063.42392361111</v>
      </c>
      <c r="AP268" s="57">
        <v>46298.333333333336</v>
      </c>
      <c r="AR268" t="s">
        <v>218</v>
      </c>
      <c r="AS268" t="s">
        <v>569</v>
      </c>
      <c r="AT268" t="s">
        <v>230</v>
      </c>
      <c r="AU268">
        <v>20261003</v>
      </c>
      <c r="AV268" t="s">
        <v>221</v>
      </c>
      <c r="AW268" t="s">
        <v>923</v>
      </c>
      <c r="AX268" t="s">
        <v>222</v>
      </c>
      <c r="BA268" s="57">
        <v>46298.333333333336</v>
      </c>
      <c r="BB268" t="s">
        <v>1695</v>
      </c>
      <c r="BC268">
        <v>2026</v>
      </c>
      <c r="BD268">
        <v>10</v>
      </c>
      <c r="BE268">
        <v>3</v>
      </c>
      <c r="BF268" s="6">
        <f t="shared" si="12"/>
        <v>46298</v>
      </c>
      <c r="BG268">
        <f t="shared" si="13"/>
        <v>-0.33333333333575865</v>
      </c>
      <c r="BH268" t="str">
        <f t="shared" si="14"/>
        <v>COMPLY</v>
      </c>
      <c r="BI268" t="str">
        <f>VLOOKUP(H268,Sheet2!$A$1:$B$270,2,FALSE)</f>
        <v>NGANJUK</v>
      </c>
    </row>
    <row r="269" spans="1:61">
      <c r="A269">
        <v>268</v>
      </c>
      <c r="B269">
        <v>1002625982</v>
      </c>
      <c r="C269">
        <v>3</v>
      </c>
      <c r="D269" t="s">
        <v>38</v>
      </c>
      <c r="E269">
        <v>5</v>
      </c>
      <c r="F269" t="s">
        <v>90</v>
      </c>
      <c r="G269" t="s">
        <v>93</v>
      </c>
      <c r="H269" t="s">
        <v>309</v>
      </c>
      <c r="I269" t="s">
        <v>212</v>
      </c>
      <c r="J269" t="s">
        <v>213</v>
      </c>
      <c r="K269" t="s">
        <v>149</v>
      </c>
      <c r="L269" t="s">
        <v>214</v>
      </c>
      <c r="M269" t="s">
        <v>542</v>
      </c>
      <c r="N269" t="s">
        <v>215</v>
      </c>
      <c r="O269" s="57">
        <v>46302.524074074077</v>
      </c>
      <c r="P269" s="57">
        <v>46302.652187500003</v>
      </c>
      <c r="Q269">
        <v>69405772</v>
      </c>
      <c r="S269">
        <v>152641203079</v>
      </c>
      <c r="T269" t="s">
        <v>1686</v>
      </c>
      <c r="U269" t="s">
        <v>1687</v>
      </c>
      <c r="V269" t="s">
        <v>3905</v>
      </c>
      <c r="Z269">
        <v>112.036624923348</v>
      </c>
      <c r="AA269">
        <v>-7.67720304799139</v>
      </c>
      <c r="AB269" t="s">
        <v>3906</v>
      </c>
      <c r="AC269" t="s">
        <v>216</v>
      </c>
      <c r="AL269" t="s">
        <v>217</v>
      </c>
      <c r="AM269" t="s">
        <v>3907</v>
      </c>
      <c r="AN269" t="s">
        <v>6</v>
      </c>
      <c r="AO269" s="57">
        <v>46213.538645833331</v>
      </c>
      <c r="AP269" s="57">
        <v>46303.458333333336</v>
      </c>
      <c r="AR269" t="s">
        <v>543</v>
      </c>
      <c r="AS269" t="s">
        <v>569</v>
      </c>
      <c r="AT269" t="s">
        <v>230</v>
      </c>
      <c r="AV269" t="s">
        <v>2639</v>
      </c>
      <c r="AW269" t="s">
        <v>879</v>
      </c>
      <c r="AX269" t="s">
        <v>222</v>
      </c>
      <c r="BA269" s="57">
        <v>46303.458333333336</v>
      </c>
      <c r="BB269" t="s">
        <v>3907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str">
        <f>VLOOKUP(H269,Sheet2!$A$1:$B$270,2,FALSE)</f>
        <v>NGANJUK</v>
      </c>
    </row>
    <row r="270" spans="1:61">
      <c r="A270">
        <v>269</v>
      </c>
      <c r="B270">
        <v>1002626078</v>
      </c>
      <c r="C270">
        <v>3</v>
      </c>
      <c r="D270" t="s">
        <v>38</v>
      </c>
      <c r="E270">
        <v>5</v>
      </c>
      <c r="F270" t="s">
        <v>90</v>
      </c>
      <c r="G270" t="s">
        <v>93</v>
      </c>
      <c r="H270" t="s">
        <v>309</v>
      </c>
      <c r="I270" t="s">
        <v>212</v>
      </c>
      <c r="J270" t="s">
        <v>213</v>
      </c>
      <c r="K270" t="s">
        <v>149</v>
      </c>
      <c r="L270" t="s">
        <v>214</v>
      </c>
      <c r="M270" t="s">
        <v>542</v>
      </c>
      <c r="N270" t="s">
        <v>215</v>
      </c>
      <c r="O270" s="57">
        <v>46302.549722222226</v>
      </c>
      <c r="P270" s="57">
        <v>46302.652430555558</v>
      </c>
      <c r="Q270">
        <v>69405832</v>
      </c>
      <c r="S270">
        <v>152641203080</v>
      </c>
      <c r="T270" t="s">
        <v>1686</v>
      </c>
      <c r="U270" t="s">
        <v>1687</v>
      </c>
      <c r="V270" t="s">
        <v>3908</v>
      </c>
      <c r="Z270">
        <v>112.036624923348</v>
      </c>
      <c r="AA270">
        <v>-7.67720304799139</v>
      </c>
      <c r="AB270" t="s">
        <v>3909</v>
      </c>
      <c r="AC270" t="s">
        <v>216</v>
      </c>
      <c r="AL270" t="s">
        <v>217</v>
      </c>
      <c r="AM270" t="s">
        <v>3910</v>
      </c>
      <c r="AN270" t="s">
        <v>6</v>
      </c>
      <c r="AO270" s="57">
        <v>46213.559548611112</v>
      </c>
      <c r="AP270" s="57">
        <v>46303.458333333336</v>
      </c>
      <c r="AR270" t="s">
        <v>543</v>
      </c>
      <c r="AS270" t="s">
        <v>569</v>
      </c>
      <c r="AT270" t="s">
        <v>230</v>
      </c>
      <c r="AV270" t="s">
        <v>2639</v>
      </c>
      <c r="AW270" t="s">
        <v>879</v>
      </c>
      <c r="AX270" t="s">
        <v>222</v>
      </c>
      <c r="BA270" s="57">
        <v>46303.458333333336</v>
      </c>
      <c r="BB270" t="s">
        <v>3910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str">
        <f>VLOOKUP(H270,Sheet2!$A$1:$B$270,2,FALSE)</f>
        <v>NGANJUK</v>
      </c>
    </row>
    <row r="271" spans="1:61">
      <c r="A271">
        <v>270</v>
      </c>
      <c r="B271">
        <v>1002623876</v>
      </c>
      <c r="C271">
        <v>3</v>
      </c>
      <c r="D271" t="s">
        <v>38</v>
      </c>
      <c r="E271">
        <v>5</v>
      </c>
      <c r="F271" t="s">
        <v>90</v>
      </c>
      <c r="G271" t="s">
        <v>93</v>
      </c>
      <c r="H271" t="s">
        <v>309</v>
      </c>
      <c r="I271" t="s">
        <v>212</v>
      </c>
      <c r="J271" t="s">
        <v>213</v>
      </c>
      <c r="K271" t="s">
        <v>149</v>
      </c>
      <c r="L271" t="s">
        <v>214</v>
      </c>
      <c r="M271" t="s">
        <v>2115</v>
      </c>
      <c r="N271" t="s">
        <v>215</v>
      </c>
      <c r="O271" s="57">
        <v>46301.446666666663</v>
      </c>
      <c r="P271" s="57">
        <v>46301.720856481479</v>
      </c>
      <c r="Q271">
        <v>69402815</v>
      </c>
      <c r="T271" t="s">
        <v>1686</v>
      </c>
      <c r="V271" t="s">
        <v>1688</v>
      </c>
      <c r="Z271">
        <v>112.03663</v>
      </c>
      <c r="AA271">
        <v>-7.6772179999999999</v>
      </c>
      <c r="AB271" t="s">
        <v>1689</v>
      </c>
      <c r="AC271" t="s">
        <v>216</v>
      </c>
      <c r="AL271" t="s">
        <v>217</v>
      </c>
      <c r="AM271" t="s">
        <v>1690</v>
      </c>
      <c r="AN271" t="s">
        <v>6</v>
      </c>
      <c r="AO271" s="57">
        <v>46183.454942129632</v>
      </c>
      <c r="AP271" s="57">
        <v>46298</v>
      </c>
      <c r="AR271" t="s">
        <v>543</v>
      </c>
      <c r="AS271" t="s">
        <v>569</v>
      </c>
      <c r="AT271" t="s">
        <v>230</v>
      </c>
      <c r="AV271" t="s">
        <v>2120</v>
      </c>
      <c r="AW271" t="s">
        <v>878</v>
      </c>
      <c r="AX271" t="s">
        <v>222</v>
      </c>
      <c r="BA271" s="57">
        <v>46298.333333333336</v>
      </c>
      <c r="BB271" t="s">
        <v>1690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NGANJUK</v>
      </c>
    </row>
    <row r="272" spans="1:61">
      <c r="A272">
        <v>271</v>
      </c>
      <c r="B272">
        <v>1002619175</v>
      </c>
      <c r="C272">
        <v>3</v>
      </c>
      <c r="D272" t="s">
        <v>38</v>
      </c>
      <c r="E272">
        <v>5</v>
      </c>
      <c r="F272" t="s">
        <v>90</v>
      </c>
      <c r="G272" t="s">
        <v>93</v>
      </c>
      <c r="H272" t="s">
        <v>309</v>
      </c>
      <c r="I272" t="s">
        <v>212</v>
      </c>
      <c r="J272" t="s">
        <v>213</v>
      </c>
      <c r="K272" t="s">
        <v>149</v>
      </c>
      <c r="L272" t="s">
        <v>214</v>
      </c>
      <c r="M272" t="s">
        <v>1919</v>
      </c>
      <c r="N272" t="s">
        <v>215</v>
      </c>
      <c r="O272" s="57">
        <v>46297.403935185182</v>
      </c>
      <c r="P272" s="57">
        <v>46301.447071759256</v>
      </c>
      <c r="Q272">
        <v>69402815</v>
      </c>
      <c r="S272">
        <v>152641203076</v>
      </c>
      <c r="T272" t="s">
        <v>1686</v>
      </c>
      <c r="U272" t="s">
        <v>1687</v>
      </c>
      <c r="V272" t="s">
        <v>1688</v>
      </c>
      <c r="Z272">
        <v>112.03662995249</v>
      </c>
      <c r="AA272">
        <v>-7.6772180001796597</v>
      </c>
      <c r="AB272" t="s">
        <v>1689</v>
      </c>
      <c r="AC272" t="s">
        <v>216</v>
      </c>
      <c r="AL272" t="s">
        <v>217</v>
      </c>
      <c r="AM272" t="s">
        <v>1690</v>
      </c>
      <c r="AN272" t="s">
        <v>6</v>
      </c>
      <c r="AO272" s="57">
        <v>46063.42392361111</v>
      </c>
      <c r="AP272" s="57">
        <v>46298.333333333336</v>
      </c>
      <c r="AQ272" t="s">
        <v>838</v>
      </c>
      <c r="AR272" t="s">
        <v>12</v>
      </c>
      <c r="AS272" t="s">
        <v>569</v>
      </c>
      <c r="AT272" t="s">
        <v>230</v>
      </c>
      <c r="AV272" t="s">
        <v>1627</v>
      </c>
      <c r="AW272" t="s">
        <v>878</v>
      </c>
      <c r="AX272" t="s">
        <v>222</v>
      </c>
      <c r="BA272" s="57">
        <v>46298.333333333336</v>
      </c>
      <c r="BB272" t="s">
        <v>1690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str">
        <f>VLOOKUP(H272,Sheet2!$A$1:$B$270,2,FALSE)</f>
        <v>NGANJUK</v>
      </c>
    </row>
    <row r="273" spans="1:61">
      <c r="A273">
        <v>272</v>
      </c>
      <c r="B273">
        <v>1002620565</v>
      </c>
      <c r="C273">
        <v>3</v>
      </c>
      <c r="D273" t="s">
        <v>38</v>
      </c>
      <c r="E273">
        <v>5</v>
      </c>
      <c r="F273" t="s">
        <v>90</v>
      </c>
      <c r="G273" t="s">
        <v>90</v>
      </c>
      <c r="H273" t="s">
        <v>407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46297.722627314812</v>
      </c>
      <c r="P273" s="57">
        <v>46300.468298611115</v>
      </c>
      <c r="Q273">
        <v>69403370</v>
      </c>
      <c r="S273">
        <v>152610241692</v>
      </c>
      <c r="T273" t="s">
        <v>1696</v>
      </c>
      <c r="U273" t="s">
        <v>1697</v>
      </c>
      <c r="V273" t="s">
        <v>1698</v>
      </c>
      <c r="Z273">
        <v>112.051506</v>
      </c>
      <c r="AA273">
        <v>-7.7944100000000001</v>
      </c>
      <c r="AB273" t="s">
        <v>1699</v>
      </c>
      <c r="AC273" t="s">
        <v>235</v>
      </c>
      <c r="AL273" t="s">
        <v>217</v>
      </c>
      <c r="AM273" t="s">
        <v>1523</v>
      </c>
      <c r="AN273" t="s">
        <v>6</v>
      </c>
      <c r="AO273" s="57">
        <v>46063.736041666663</v>
      </c>
      <c r="AP273" s="57">
        <v>46298.625</v>
      </c>
      <c r="AR273" t="s">
        <v>218</v>
      </c>
      <c r="AS273" t="s">
        <v>219</v>
      </c>
      <c r="AT273" t="s">
        <v>342</v>
      </c>
      <c r="AU273">
        <v>20261005</v>
      </c>
      <c r="AV273" t="s">
        <v>221</v>
      </c>
      <c r="AW273" t="s">
        <v>1700</v>
      </c>
      <c r="AX273" t="s">
        <v>222</v>
      </c>
      <c r="BA273" s="57">
        <v>46298.625</v>
      </c>
      <c r="BB273" t="s">
        <v>1523</v>
      </c>
      <c r="BC273">
        <v>2026</v>
      </c>
      <c r="BD273">
        <v>10</v>
      </c>
      <c r="BE273">
        <v>5</v>
      </c>
      <c r="BF273" s="6">
        <f t="shared" si="12"/>
        <v>46300</v>
      </c>
      <c r="BG273">
        <f t="shared" si="13"/>
        <v>1.375</v>
      </c>
      <c r="BH273" t="str">
        <f t="shared" si="14"/>
        <v>NOT COMPLY</v>
      </c>
      <c r="BI273" t="str">
        <f>VLOOKUP(H273,Sheet2!$A$1:$B$270,2,FALSE)</f>
        <v>KEDIRI</v>
      </c>
    </row>
    <row r="274" spans="1:61">
      <c r="A274">
        <v>273</v>
      </c>
      <c r="B274">
        <v>1002623271</v>
      </c>
      <c r="C274">
        <v>3</v>
      </c>
      <c r="D274" t="s">
        <v>38</v>
      </c>
      <c r="E274">
        <v>5</v>
      </c>
      <c r="F274" t="s">
        <v>90</v>
      </c>
      <c r="G274" t="s">
        <v>90</v>
      </c>
      <c r="H274" t="s">
        <v>407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46300.761504629627</v>
      </c>
      <c r="P274" s="57">
        <v>46301.721620370372</v>
      </c>
      <c r="Q274">
        <v>69404615</v>
      </c>
      <c r="S274">
        <v>152610241721</v>
      </c>
      <c r="T274" t="s">
        <v>2634</v>
      </c>
      <c r="U274" t="s">
        <v>2635</v>
      </c>
      <c r="V274" t="s">
        <v>2636</v>
      </c>
      <c r="Z274">
        <v>112.0278814</v>
      </c>
      <c r="AA274">
        <v>-7.8136985000000001</v>
      </c>
      <c r="AB274" t="s">
        <v>2637</v>
      </c>
      <c r="AC274" t="s">
        <v>235</v>
      </c>
      <c r="AL274" t="s">
        <v>217</v>
      </c>
      <c r="AM274" t="s">
        <v>2638</v>
      </c>
      <c r="AN274" t="s">
        <v>6</v>
      </c>
      <c r="AO274" s="57">
        <v>46152.767708333333</v>
      </c>
      <c r="AP274" s="57">
        <v>46301.625</v>
      </c>
      <c r="AR274" t="s">
        <v>218</v>
      </c>
      <c r="AS274" t="s">
        <v>219</v>
      </c>
      <c r="AT274" t="s">
        <v>230</v>
      </c>
      <c r="AU274">
        <v>20261006</v>
      </c>
      <c r="AV274" t="s">
        <v>221</v>
      </c>
      <c r="AW274" t="s">
        <v>877</v>
      </c>
      <c r="AX274" t="s">
        <v>222</v>
      </c>
      <c r="BA274" s="57">
        <v>46301.625</v>
      </c>
      <c r="BB274" t="s">
        <v>2638</v>
      </c>
      <c r="BC274">
        <v>2026</v>
      </c>
      <c r="BD274">
        <v>10</v>
      </c>
      <c r="BE274">
        <v>6</v>
      </c>
      <c r="BF274" s="6">
        <f t="shared" si="12"/>
        <v>46301</v>
      </c>
      <c r="BG274">
        <f t="shared" si="13"/>
        <v>-0.625</v>
      </c>
      <c r="BH274" t="str">
        <f t="shared" si="14"/>
        <v>COMPLY</v>
      </c>
      <c r="BI274" t="str">
        <f>VLOOKUP(H274,Sheet2!$A$1:$B$270,2,FALSE)</f>
        <v>KEDIRI</v>
      </c>
    </row>
    <row r="275" spans="1:61">
      <c r="A275">
        <v>274</v>
      </c>
      <c r="B275">
        <v>1002622152</v>
      </c>
      <c r="C275">
        <v>3</v>
      </c>
      <c r="D275" t="s">
        <v>38</v>
      </c>
      <c r="E275">
        <v>5</v>
      </c>
      <c r="F275" t="s">
        <v>90</v>
      </c>
      <c r="G275" t="s">
        <v>90</v>
      </c>
      <c r="H275" t="s">
        <v>407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46300.472673611112</v>
      </c>
      <c r="P275" s="57">
        <v>46300.84065972222</v>
      </c>
      <c r="Q275">
        <v>69404202</v>
      </c>
      <c r="S275">
        <v>152610241714</v>
      </c>
      <c r="T275" t="s">
        <v>2629</v>
      </c>
      <c r="U275" t="s">
        <v>2630</v>
      </c>
      <c r="V275" t="s">
        <v>2631</v>
      </c>
      <c r="Z275">
        <v>112.029148936271</v>
      </c>
      <c r="AA275">
        <v>-7.8403521618154004</v>
      </c>
      <c r="AB275" t="s">
        <v>2632</v>
      </c>
      <c r="AC275" t="s">
        <v>216</v>
      </c>
      <c r="AL275" t="s">
        <v>217</v>
      </c>
      <c r="AM275" t="s">
        <v>2633</v>
      </c>
      <c r="AN275" t="s">
        <v>6</v>
      </c>
      <c r="AO275" s="57">
        <v>46152.486157407409</v>
      </c>
      <c r="AP275" s="57">
        <v>46301.333333333336</v>
      </c>
      <c r="AR275" t="s">
        <v>218</v>
      </c>
      <c r="AS275" t="s">
        <v>219</v>
      </c>
      <c r="AT275" t="s">
        <v>230</v>
      </c>
      <c r="AU275">
        <v>20261005</v>
      </c>
      <c r="AV275" t="s">
        <v>221</v>
      </c>
      <c r="AW275" t="s">
        <v>876</v>
      </c>
      <c r="AX275" t="s">
        <v>222</v>
      </c>
      <c r="BA275" s="57">
        <v>46301.333333333336</v>
      </c>
      <c r="BB275" t="s">
        <v>2633</v>
      </c>
      <c r="BC275">
        <v>2026</v>
      </c>
      <c r="BD275">
        <v>10</v>
      </c>
      <c r="BE275">
        <v>5</v>
      </c>
      <c r="BF275" s="6">
        <f t="shared" si="12"/>
        <v>46300</v>
      </c>
      <c r="BG275">
        <f t="shared" si="13"/>
        <v>-1.3333333333357587</v>
      </c>
      <c r="BH275" t="str">
        <f t="shared" si="14"/>
        <v>COMPLY</v>
      </c>
      <c r="BI275" t="str">
        <f>VLOOKUP(H275,Sheet2!$A$1:$B$270,2,FALSE)</f>
        <v>KEDIRI</v>
      </c>
    </row>
    <row r="276" spans="1:61">
      <c r="A276">
        <v>275</v>
      </c>
      <c r="B276">
        <v>1002627026</v>
      </c>
      <c r="C276">
        <v>3</v>
      </c>
      <c r="D276" t="s">
        <v>38</v>
      </c>
      <c r="E276">
        <v>5</v>
      </c>
      <c r="F276" t="s">
        <v>90</v>
      </c>
      <c r="G276" t="s">
        <v>90</v>
      </c>
      <c r="H276" t="s">
        <v>407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46303.347615740742</v>
      </c>
      <c r="P276" s="57">
        <v>46303.741956018515</v>
      </c>
      <c r="Q276">
        <v>69406195</v>
      </c>
      <c r="S276">
        <v>152610241732</v>
      </c>
      <c r="T276" t="s">
        <v>3911</v>
      </c>
      <c r="U276" t="s">
        <v>3912</v>
      </c>
      <c r="V276" t="s">
        <v>3913</v>
      </c>
      <c r="Z276">
        <v>112.02743100000001</v>
      </c>
      <c r="AA276">
        <v>-7.8129773</v>
      </c>
      <c r="AB276" t="s">
        <v>3914</v>
      </c>
      <c r="AC276" t="s">
        <v>235</v>
      </c>
      <c r="AL276" t="s">
        <v>217</v>
      </c>
      <c r="AM276" t="s">
        <v>3915</v>
      </c>
      <c r="AN276" t="s">
        <v>6</v>
      </c>
      <c r="AO276" s="57">
        <v>46244.351111111115</v>
      </c>
      <c r="AP276" s="57">
        <v>46304.333333333336</v>
      </c>
      <c r="AR276" t="s">
        <v>218</v>
      </c>
      <c r="AS276" t="s">
        <v>219</v>
      </c>
      <c r="AT276" t="s">
        <v>230</v>
      </c>
      <c r="AU276">
        <v>20261008</v>
      </c>
      <c r="AV276" t="s">
        <v>221</v>
      </c>
      <c r="AW276" t="s">
        <v>876</v>
      </c>
      <c r="AX276" t="s">
        <v>222</v>
      </c>
      <c r="BA276" s="57">
        <v>46304.333333333336</v>
      </c>
      <c r="BB276" t="s">
        <v>3915</v>
      </c>
      <c r="BC276">
        <v>2026</v>
      </c>
      <c r="BD276">
        <v>10</v>
      </c>
      <c r="BE276">
        <v>8</v>
      </c>
      <c r="BF276" s="6">
        <f t="shared" si="12"/>
        <v>46303</v>
      </c>
      <c r="BG276">
        <f t="shared" si="13"/>
        <v>-1.3333333333357587</v>
      </c>
      <c r="BH276" t="str">
        <f t="shared" si="14"/>
        <v>COMPLY</v>
      </c>
      <c r="BI276" t="str">
        <f>VLOOKUP(H276,Sheet2!$A$1:$B$270,2,FALSE)</f>
        <v>KEDIRI</v>
      </c>
    </row>
    <row r="277" spans="1:61">
      <c r="A277">
        <v>276</v>
      </c>
      <c r="B277">
        <v>1002629874</v>
      </c>
      <c r="C277">
        <v>3</v>
      </c>
      <c r="D277" t="s">
        <v>38</v>
      </c>
      <c r="E277">
        <v>5</v>
      </c>
      <c r="F277" t="s">
        <v>90</v>
      </c>
      <c r="G277" t="s">
        <v>90</v>
      </c>
      <c r="H277" t="s">
        <v>407</v>
      </c>
      <c r="I277" t="s">
        <v>212</v>
      </c>
      <c r="J277" t="s">
        <v>213</v>
      </c>
      <c r="K277" t="s">
        <v>149</v>
      </c>
      <c r="M277" t="s">
        <v>76</v>
      </c>
      <c r="N277" t="s">
        <v>215</v>
      </c>
      <c r="O277" s="57">
        <v>46304.600034722222</v>
      </c>
      <c r="P277" s="57">
        <v>46308.549456018518</v>
      </c>
      <c r="Q277">
        <v>69407420</v>
      </c>
      <c r="S277">
        <v>152610241622</v>
      </c>
      <c r="T277" t="s">
        <v>5027</v>
      </c>
      <c r="U277" t="s">
        <v>5028</v>
      </c>
      <c r="V277" t="s">
        <v>5029</v>
      </c>
      <c r="Z277">
        <v>112.03900710000001</v>
      </c>
      <c r="AA277">
        <v>-7.8062054999999999</v>
      </c>
      <c r="AB277" t="s">
        <v>5030</v>
      </c>
      <c r="AC277" t="s">
        <v>283</v>
      </c>
      <c r="AL277" t="s">
        <v>217</v>
      </c>
      <c r="AM277" t="s">
        <v>5031</v>
      </c>
      <c r="AN277" t="s">
        <v>6</v>
      </c>
      <c r="AO277" s="57">
        <v>46275.600995370369</v>
      </c>
      <c r="AP277" s="57">
        <v>46308.333333333336</v>
      </c>
      <c r="AR277" t="s">
        <v>218</v>
      </c>
      <c r="AS277" t="s">
        <v>219</v>
      </c>
      <c r="AT277" t="s">
        <v>230</v>
      </c>
      <c r="AU277">
        <v>20261013</v>
      </c>
      <c r="AV277" t="s">
        <v>221</v>
      </c>
      <c r="AW277" t="s">
        <v>540</v>
      </c>
      <c r="AX277" t="s">
        <v>222</v>
      </c>
      <c r="BA277" s="57">
        <v>46308.333333333336</v>
      </c>
      <c r="BB277" t="s">
        <v>5031</v>
      </c>
      <c r="BC277">
        <v>2026</v>
      </c>
      <c r="BD277">
        <v>10</v>
      </c>
      <c r="BE277">
        <v>13</v>
      </c>
      <c r="BF277" s="6">
        <f t="shared" si="12"/>
        <v>46308</v>
      </c>
      <c r="BG277">
        <f t="shared" si="13"/>
        <v>-0.33333333333575865</v>
      </c>
      <c r="BH277" t="str">
        <f t="shared" si="14"/>
        <v>COMPLY</v>
      </c>
      <c r="BI277" t="str">
        <f>VLOOKUP(H277,Sheet2!$A$1:$B$270,2,FALSE)</f>
        <v>KEDIRI</v>
      </c>
    </row>
    <row r="278" spans="1:61">
      <c r="A278">
        <v>277</v>
      </c>
      <c r="B278">
        <v>1002622269</v>
      </c>
      <c r="C278">
        <v>3</v>
      </c>
      <c r="D278" t="s">
        <v>38</v>
      </c>
      <c r="E278">
        <v>5</v>
      </c>
      <c r="F278" t="s">
        <v>90</v>
      </c>
      <c r="G278" t="s">
        <v>90</v>
      </c>
      <c r="H278" t="s">
        <v>407</v>
      </c>
      <c r="I278" t="s">
        <v>212</v>
      </c>
      <c r="J278" t="s">
        <v>213</v>
      </c>
      <c r="K278" t="s">
        <v>149</v>
      </c>
      <c r="L278" t="s">
        <v>214</v>
      </c>
      <c r="M278" t="s">
        <v>224</v>
      </c>
      <c r="N278" t="s">
        <v>215</v>
      </c>
      <c r="O278" s="57">
        <v>46300.507349537038</v>
      </c>
      <c r="P278" s="57">
        <v>46301.479432870372</v>
      </c>
      <c r="Q278">
        <v>69404271</v>
      </c>
      <c r="S278">
        <v>152610241716</v>
      </c>
      <c r="T278" t="s">
        <v>2623</v>
      </c>
      <c r="U278" t="s">
        <v>2624</v>
      </c>
      <c r="V278" t="s">
        <v>2625</v>
      </c>
      <c r="Z278">
        <v>112.03561999999999</v>
      </c>
      <c r="AA278">
        <v>-7.8005719999999998</v>
      </c>
      <c r="AB278" t="s">
        <v>2626</v>
      </c>
      <c r="AC278" t="s">
        <v>235</v>
      </c>
      <c r="AL278" t="s">
        <v>217</v>
      </c>
      <c r="AM278" t="s">
        <v>2627</v>
      </c>
      <c r="AN278" t="s">
        <v>6</v>
      </c>
      <c r="AO278" s="57">
        <v>46152.517627314817</v>
      </c>
      <c r="AP278" s="57">
        <v>46301.458333333336</v>
      </c>
      <c r="AR278" t="s">
        <v>18</v>
      </c>
      <c r="AS278" t="s">
        <v>219</v>
      </c>
      <c r="AT278" t="s">
        <v>230</v>
      </c>
      <c r="AV278" t="s">
        <v>226</v>
      </c>
      <c r="AW278" t="s">
        <v>2628</v>
      </c>
      <c r="AX278" t="s">
        <v>222</v>
      </c>
      <c r="BA278" s="57">
        <v>46301.458333333336</v>
      </c>
      <c r="BB278" t="s">
        <v>2627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str">
        <f>VLOOKUP(H278,Sheet2!$A$1:$B$270,2,FALSE)</f>
        <v>KEDIRI</v>
      </c>
    </row>
    <row r="279" spans="1:61">
      <c r="A279">
        <v>278</v>
      </c>
      <c r="B279">
        <v>1002634461</v>
      </c>
      <c r="C279">
        <v>3</v>
      </c>
      <c r="D279" t="s">
        <v>38</v>
      </c>
      <c r="E279">
        <v>5</v>
      </c>
      <c r="F279" t="s">
        <v>90</v>
      </c>
      <c r="G279" t="s">
        <v>90</v>
      </c>
      <c r="H279" t="s">
        <v>407</v>
      </c>
      <c r="I279" t="s">
        <v>212</v>
      </c>
      <c r="J279" t="s">
        <v>213</v>
      </c>
      <c r="K279" t="s">
        <v>149</v>
      </c>
      <c r="L279" t="s">
        <v>214</v>
      </c>
      <c r="M279" t="s">
        <v>224</v>
      </c>
      <c r="N279" t="s">
        <v>215</v>
      </c>
      <c r="O279" s="57">
        <v>46308.439282407409</v>
      </c>
      <c r="P279" s="57">
        <v>46309.344050925924</v>
      </c>
      <c r="Q279">
        <v>69409180</v>
      </c>
      <c r="S279">
        <v>152610241742</v>
      </c>
      <c r="T279" t="s">
        <v>4655</v>
      </c>
      <c r="U279" t="s">
        <v>5902</v>
      </c>
      <c r="V279" t="s">
        <v>5903</v>
      </c>
      <c r="Z279">
        <v>112.033936</v>
      </c>
      <c r="AA279">
        <v>-7.8065559999999996</v>
      </c>
      <c r="AB279" t="s">
        <v>5904</v>
      </c>
      <c r="AC279" t="s">
        <v>235</v>
      </c>
      <c r="AL279" t="s">
        <v>217</v>
      </c>
      <c r="AM279" t="s">
        <v>5891</v>
      </c>
      <c r="AN279" t="s">
        <v>6</v>
      </c>
      <c r="AO279" t="s">
        <v>5845</v>
      </c>
      <c r="AP279" s="57">
        <v>46309.333333333336</v>
      </c>
      <c r="AR279" t="s">
        <v>18</v>
      </c>
      <c r="AS279" t="s">
        <v>219</v>
      </c>
      <c r="AT279" t="s">
        <v>230</v>
      </c>
      <c r="AV279" t="s">
        <v>226</v>
      </c>
      <c r="AW279" t="s">
        <v>875</v>
      </c>
      <c r="AX279" t="s">
        <v>222</v>
      </c>
      <c r="BA279" s="57">
        <v>46309.333333333336</v>
      </c>
      <c r="BB279" t="s">
        <v>5891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str">
        <f>VLOOKUP(H279,Sheet2!$A$1:$B$270,2,FALSE)</f>
        <v>KEDIRI</v>
      </c>
    </row>
    <row r="280" spans="1:61">
      <c r="A280">
        <v>279</v>
      </c>
      <c r="B280">
        <v>1002617351</v>
      </c>
      <c r="C280">
        <v>3</v>
      </c>
      <c r="D280" t="s">
        <v>38</v>
      </c>
      <c r="E280">
        <v>5</v>
      </c>
      <c r="F280" t="s">
        <v>90</v>
      </c>
      <c r="G280" t="s">
        <v>90</v>
      </c>
      <c r="H280" t="s">
        <v>447</v>
      </c>
      <c r="I280" t="s">
        <v>212</v>
      </c>
      <c r="J280" t="s">
        <v>213</v>
      </c>
      <c r="K280" t="s">
        <v>149</v>
      </c>
      <c r="L280" t="s">
        <v>214</v>
      </c>
      <c r="M280" t="s">
        <v>76</v>
      </c>
      <c r="N280" t="s">
        <v>215</v>
      </c>
      <c r="O280" s="57">
        <v>46296.437268518515</v>
      </c>
      <c r="P280" s="57">
        <v>46298.481307870374</v>
      </c>
      <c r="Q280">
        <v>69402173</v>
      </c>
      <c r="S280">
        <v>152640226074</v>
      </c>
      <c r="T280" t="s">
        <v>1012</v>
      </c>
      <c r="U280" t="s">
        <v>1013</v>
      </c>
      <c r="V280" t="s">
        <v>1014</v>
      </c>
      <c r="Z280">
        <v>112.003439962863</v>
      </c>
      <c r="AA280">
        <v>-7.8105309457460201</v>
      </c>
      <c r="AB280" t="s">
        <v>1015</v>
      </c>
      <c r="AC280" t="s">
        <v>216</v>
      </c>
      <c r="AL280" t="s">
        <v>217</v>
      </c>
      <c r="AM280" t="s">
        <v>1016</v>
      </c>
      <c r="AN280" t="s">
        <v>6</v>
      </c>
      <c r="AO280" s="57">
        <v>46032.444687499999</v>
      </c>
      <c r="AP280" s="57">
        <v>46297.458333333336</v>
      </c>
      <c r="AR280" t="s">
        <v>218</v>
      </c>
      <c r="AS280" t="s">
        <v>548</v>
      </c>
      <c r="AT280" t="s">
        <v>230</v>
      </c>
      <c r="AU280">
        <v>20261003</v>
      </c>
      <c r="AV280" t="s">
        <v>221</v>
      </c>
      <c r="AW280" t="s">
        <v>883</v>
      </c>
      <c r="AX280" t="s">
        <v>222</v>
      </c>
      <c r="BA280" s="57">
        <v>46297.458333333336</v>
      </c>
      <c r="BB280" t="s">
        <v>1016</v>
      </c>
      <c r="BC280">
        <v>2026</v>
      </c>
      <c r="BD280">
        <v>10</v>
      </c>
      <c r="BE280">
        <v>3</v>
      </c>
      <c r="BF280" s="6">
        <f t="shared" si="12"/>
        <v>46298</v>
      </c>
      <c r="BG280">
        <f t="shared" si="13"/>
        <v>0.54166666666424135</v>
      </c>
      <c r="BH280" t="str">
        <f t="shared" si="14"/>
        <v>COMPLY</v>
      </c>
      <c r="BI280" t="str">
        <f>VLOOKUP(H280,Sheet2!$A$1:$B$270,2,FALSE)</f>
        <v>KEDIRI</v>
      </c>
    </row>
    <row r="281" spans="1:61">
      <c r="A281">
        <v>280</v>
      </c>
      <c r="B281">
        <v>1002618759</v>
      </c>
      <c r="C281">
        <v>3</v>
      </c>
      <c r="D281" t="s">
        <v>38</v>
      </c>
      <c r="E281">
        <v>5</v>
      </c>
      <c r="F281" t="s">
        <v>90</v>
      </c>
      <c r="G281" t="s">
        <v>90</v>
      </c>
      <c r="H281" t="s">
        <v>447</v>
      </c>
      <c r="I281" t="s">
        <v>212</v>
      </c>
      <c r="J281" t="s">
        <v>213</v>
      </c>
      <c r="K281" t="s">
        <v>149</v>
      </c>
      <c r="L281" t="s">
        <v>214</v>
      </c>
      <c r="M281" t="s">
        <v>76</v>
      </c>
      <c r="N281" t="s">
        <v>215</v>
      </c>
      <c r="O281" s="57">
        <v>46296.742754629631</v>
      </c>
      <c r="P281" s="57">
        <v>46297.758148148147</v>
      </c>
      <c r="Q281">
        <v>69402638</v>
      </c>
      <c r="S281">
        <v>152640226092</v>
      </c>
      <c r="T281" t="s">
        <v>892</v>
      </c>
      <c r="U281" t="s">
        <v>1022</v>
      </c>
      <c r="V281" t="s">
        <v>1023</v>
      </c>
      <c r="Z281">
        <v>111.953227</v>
      </c>
      <c r="AA281">
        <v>-7.7798449999999999</v>
      </c>
      <c r="AB281" t="s">
        <v>1024</v>
      </c>
      <c r="AC281" t="s">
        <v>235</v>
      </c>
      <c r="AL281" t="s">
        <v>217</v>
      </c>
      <c r="AM281" t="s">
        <v>1025</v>
      </c>
      <c r="AN281" t="s">
        <v>6</v>
      </c>
      <c r="AO281" s="57">
        <v>46032.746898148151</v>
      </c>
      <c r="AP281" s="57">
        <v>46297.625</v>
      </c>
      <c r="AR281" t="s">
        <v>218</v>
      </c>
      <c r="AS281" t="s">
        <v>548</v>
      </c>
      <c r="AT281" t="s">
        <v>230</v>
      </c>
      <c r="AU281">
        <v>20261002</v>
      </c>
      <c r="AV281" t="s">
        <v>221</v>
      </c>
      <c r="AW281" t="s">
        <v>879</v>
      </c>
      <c r="AX281" t="s">
        <v>222</v>
      </c>
      <c r="BA281" s="57">
        <v>46297.625</v>
      </c>
      <c r="BB281" t="s">
        <v>1025</v>
      </c>
      <c r="BC281">
        <v>2026</v>
      </c>
      <c r="BD281">
        <v>10</v>
      </c>
      <c r="BE281">
        <v>2</v>
      </c>
      <c r="BF281" s="6">
        <f t="shared" si="12"/>
        <v>46297</v>
      </c>
      <c r="BG281">
        <f t="shared" si="13"/>
        <v>-0.625</v>
      </c>
      <c r="BH281" t="str">
        <f t="shared" si="14"/>
        <v>COMPLY</v>
      </c>
      <c r="BI281" t="str">
        <f>VLOOKUP(H281,Sheet2!$A$1:$B$270,2,FALSE)</f>
        <v>KEDIRI</v>
      </c>
    </row>
    <row r="282" spans="1:61">
      <c r="A282">
        <v>281</v>
      </c>
      <c r="B282">
        <v>1002617644</v>
      </c>
      <c r="C282">
        <v>3</v>
      </c>
      <c r="D282" t="s">
        <v>38</v>
      </c>
      <c r="E282">
        <v>5</v>
      </c>
      <c r="F282" t="s">
        <v>90</v>
      </c>
      <c r="G282" t="s">
        <v>90</v>
      </c>
      <c r="H282" t="s">
        <v>447</v>
      </c>
      <c r="I282" t="s">
        <v>212</v>
      </c>
      <c r="J282" t="s">
        <v>213</v>
      </c>
      <c r="K282" t="s">
        <v>149</v>
      </c>
      <c r="L282" t="s">
        <v>214</v>
      </c>
      <c r="M282" t="s">
        <v>76</v>
      </c>
      <c r="N282" t="s">
        <v>215</v>
      </c>
      <c r="O282" s="57">
        <v>46296.488587962966</v>
      </c>
      <c r="P282" s="57">
        <v>46296.727766203701</v>
      </c>
      <c r="Q282">
        <v>69402279</v>
      </c>
      <c r="S282">
        <v>152640226086</v>
      </c>
      <c r="T282" t="s">
        <v>1017</v>
      </c>
      <c r="U282" t="s">
        <v>1018</v>
      </c>
      <c r="V282" t="s">
        <v>1019</v>
      </c>
      <c r="Z282">
        <v>111.96737229999999</v>
      </c>
      <c r="AA282">
        <v>-7.7787601000000004</v>
      </c>
      <c r="AB282" t="s">
        <v>1020</v>
      </c>
      <c r="AC282" t="s">
        <v>235</v>
      </c>
      <c r="AL282" t="s">
        <v>217</v>
      </c>
      <c r="AM282" t="s">
        <v>1021</v>
      </c>
      <c r="AN282" t="s">
        <v>6</v>
      </c>
      <c r="AO282" s="57">
        <v>46032.517557870371</v>
      </c>
      <c r="AP282" s="57">
        <v>46297.333333333336</v>
      </c>
      <c r="AR282" t="s">
        <v>218</v>
      </c>
      <c r="AS282" t="s">
        <v>548</v>
      </c>
      <c r="AT282" t="s">
        <v>230</v>
      </c>
      <c r="AU282">
        <v>20261001</v>
      </c>
      <c r="AV282" t="s">
        <v>221</v>
      </c>
      <c r="AW282" t="s">
        <v>875</v>
      </c>
      <c r="AX282" t="s">
        <v>222</v>
      </c>
      <c r="BA282" s="57">
        <v>46297.333333333336</v>
      </c>
      <c r="BB282" t="s">
        <v>1021</v>
      </c>
      <c r="BC282">
        <v>2026</v>
      </c>
      <c r="BD282">
        <v>10</v>
      </c>
      <c r="BE282">
        <v>1</v>
      </c>
      <c r="BF282" s="6">
        <f t="shared" si="12"/>
        <v>46296</v>
      </c>
      <c r="BG282">
        <f t="shared" si="13"/>
        <v>-1.3333333333357587</v>
      </c>
      <c r="BH282" t="str">
        <f t="shared" si="14"/>
        <v>COMPLY</v>
      </c>
      <c r="BI282" t="str">
        <f>VLOOKUP(H282,Sheet2!$A$1:$B$270,2,FALSE)</f>
        <v>KEDIRI</v>
      </c>
    </row>
    <row r="283" spans="1:61">
      <c r="A283">
        <v>282</v>
      </c>
      <c r="B283">
        <v>1002619090</v>
      </c>
      <c r="C283">
        <v>3</v>
      </c>
      <c r="D283" t="s">
        <v>38</v>
      </c>
      <c r="E283">
        <v>5</v>
      </c>
      <c r="F283" t="s">
        <v>90</v>
      </c>
      <c r="G283" t="s">
        <v>90</v>
      </c>
      <c r="H283" t="s">
        <v>447</v>
      </c>
      <c r="I283" t="s">
        <v>212</v>
      </c>
      <c r="J283" t="s">
        <v>213</v>
      </c>
      <c r="K283" t="s">
        <v>149</v>
      </c>
      <c r="L283" t="s">
        <v>214</v>
      </c>
      <c r="M283" t="s">
        <v>76</v>
      </c>
      <c r="N283" t="s">
        <v>215</v>
      </c>
      <c r="O283" s="57">
        <v>46297.38517361111</v>
      </c>
      <c r="P283" s="57">
        <v>46299.316064814811</v>
      </c>
      <c r="Q283">
        <v>69402769</v>
      </c>
      <c r="S283">
        <v>152640226094</v>
      </c>
      <c r="T283" t="s">
        <v>1701</v>
      </c>
      <c r="U283" t="s">
        <v>1702</v>
      </c>
      <c r="V283" t="s">
        <v>1703</v>
      </c>
      <c r="Z283">
        <v>111.97422098368401</v>
      </c>
      <c r="AA283">
        <v>-7.7470881335725297</v>
      </c>
      <c r="AB283" t="s">
        <v>1704</v>
      </c>
      <c r="AC283" t="s">
        <v>216</v>
      </c>
      <c r="AL283" t="s">
        <v>217</v>
      </c>
      <c r="AM283" t="s">
        <v>1705</v>
      </c>
      <c r="AN283" t="s">
        <v>6</v>
      </c>
      <c r="AO283" s="57">
        <v>46063.39334490741</v>
      </c>
      <c r="AP283" s="57">
        <v>46298.333333333336</v>
      </c>
      <c r="AR283" t="s">
        <v>218</v>
      </c>
      <c r="AS283" t="s">
        <v>548</v>
      </c>
      <c r="AT283" t="s">
        <v>230</v>
      </c>
      <c r="AU283">
        <v>20261004</v>
      </c>
      <c r="AV283" t="s">
        <v>221</v>
      </c>
      <c r="AW283" t="s">
        <v>876</v>
      </c>
      <c r="AX283" t="s">
        <v>222</v>
      </c>
      <c r="BA283" s="57">
        <v>46298.333333333336</v>
      </c>
      <c r="BB283" t="s">
        <v>1705</v>
      </c>
      <c r="BC283">
        <v>2026</v>
      </c>
      <c r="BD283">
        <v>10</v>
      </c>
      <c r="BE283">
        <v>4</v>
      </c>
      <c r="BF283" s="6">
        <f t="shared" si="12"/>
        <v>46299</v>
      </c>
      <c r="BG283">
        <f t="shared" si="13"/>
        <v>0.66666666666424135</v>
      </c>
      <c r="BH283" t="str">
        <f t="shared" si="14"/>
        <v>COMPLY</v>
      </c>
      <c r="BI283" t="str">
        <f>VLOOKUP(H283,Sheet2!$A$1:$B$270,2,FALSE)</f>
        <v>KEDIRI</v>
      </c>
    </row>
    <row r="284" spans="1:61">
      <c r="A284">
        <v>283</v>
      </c>
      <c r="B284">
        <v>1002631506</v>
      </c>
      <c r="C284">
        <v>3</v>
      </c>
      <c r="D284" t="s">
        <v>38</v>
      </c>
      <c r="E284">
        <v>5</v>
      </c>
      <c r="F284" t="s">
        <v>90</v>
      </c>
      <c r="G284" t="s">
        <v>90</v>
      </c>
      <c r="H284" t="s">
        <v>447</v>
      </c>
      <c r="I284" t="s">
        <v>212</v>
      </c>
      <c r="J284" t="s">
        <v>213</v>
      </c>
      <c r="K284" t="s">
        <v>149</v>
      </c>
      <c r="L284" t="s">
        <v>214</v>
      </c>
      <c r="M284" t="s">
        <v>76</v>
      </c>
      <c r="N284" t="s">
        <v>215</v>
      </c>
      <c r="O284" s="57">
        <v>46306.476145833331</v>
      </c>
      <c r="P284" s="57">
        <v>46306.602962962963</v>
      </c>
      <c r="Q284">
        <v>69408153</v>
      </c>
      <c r="S284">
        <v>152640226111</v>
      </c>
      <c r="T284" t="s">
        <v>5032</v>
      </c>
      <c r="U284" t="s">
        <v>5033</v>
      </c>
      <c r="V284" t="s">
        <v>5034</v>
      </c>
      <c r="Z284">
        <v>111.92243980000001</v>
      </c>
      <c r="AA284">
        <v>-7.8226028999999899</v>
      </c>
      <c r="AB284" t="s">
        <v>5035</v>
      </c>
      <c r="AC284" t="s">
        <v>235</v>
      </c>
      <c r="AL284" t="s">
        <v>217</v>
      </c>
      <c r="AM284" t="s">
        <v>5036</v>
      </c>
      <c r="AN284" t="s">
        <v>6</v>
      </c>
      <c r="AO284" s="57">
        <v>46336.485868055555</v>
      </c>
      <c r="AP284" s="57">
        <v>46307.333333333336</v>
      </c>
      <c r="AR284" t="s">
        <v>218</v>
      </c>
      <c r="AS284" t="s">
        <v>548</v>
      </c>
      <c r="AT284" t="s">
        <v>230</v>
      </c>
      <c r="AU284">
        <v>20261011</v>
      </c>
      <c r="AV284" t="s">
        <v>221</v>
      </c>
      <c r="AW284" t="s">
        <v>875</v>
      </c>
      <c r="AX284" t="s">
        <v>222</v>
      </c>
      <c r="BA284" s="57">
        <v>46307.333333333336</v>
      </c>
      <c r="BB284" t="s">
        <v>5036</v>
      </c>
      <c r="BC284">
        <v>2026</v>
      </c>
      <c r="BD284">
        <v>10</v>
      </c>
      <c r="BE284">
        <v>11</v>
      </c>
      <c r="BF284" s="6">
        <f t="shared" si="12"/>
        <v>46306</v>
      </c>
      <c r="BG284">
        <f t="shared" si="13"/>
        <v>-1.3333333333357587</v>
      </c>
      <c r="BH284" t="str">
        <f t="shared" si="14"/>
        <v>COMPLY</v>
      </c>
      <c r="BI284" t="str">
        <f>VLOOKUP(H284,Sheet2!$A$1:$B$270,2,FALSE)</f>
        <v>KEDIRI</v>
      </c>
    </row>
    <row r="285" spans="1:61">
      <c r="A285">
        <v>284</v>
      </c>
      <c r="B285">
        <v>1002631505</v>
      </c>
      <c r="C285">
        <v>3</v>
      </c>
      <c r="D285" t="s">
        <v>38</v>
      </c>
      <c r="E285">
        <v>5</v>
      </c>
      <c r="F285" t="s">
        <v>90</v>
      </c>
      <c r="G285" t="s">
        <v>90</v>
      </c>
      <c r="H285" t="s">
        <v>447</v>
      </c>
      <c r="I285" t="s">
        <v>212</v>
      </c>
      <c r="J285" t="s">
        <v>213</v>
      </c>
      <c r="K285" t="s">
        <v>149</v>
      </c>
      <c r="L285" t="s">
        <v>214</v>
      </c>
      <c r="M285" t="s">
        <v>76</v>
      </c>
      <c r="N285" t="s">
        <v>215</v>
      </c>
      <c r="O285" s="57">
        <v>46306.476087962961</v>
      </c>
      <c r="P285" s="57">
        <v>46306.704560185186</v>
      </c>
      <c r="Q285">
        <v>69408142</v>
      </c>
      <c r="S285">
        <v>152640226113</v>
      </c>
      <c r="T285" t="s">
        <v>5037</v>
      </c>
      <c r="U285" t="s">
        <v>5038</v>
      </c>
      <c r="V285" t="s">
        <v>5039</v>
      </c>
      <c r="Z285">
        <v>111.927569088382</v>
      </c>
      <c r="AA285">
        <v>-7.7646444532670102</v>
      </c>
      <c r="AB285" t="s">
        <v>5040</v>
      </c>
      <c r="AC285" t="s">
        <v>235</v>
      </c>
      <c r="AL285" t="s">
        <v>217</v>
      </c>
      <c r="AM285" t="s">
        <v>5041</v>
      </c>
      <c r="AN285" t="s">
        <v>6</v>
      </c>
      <c r="AO285" s="57">
        <v>46336.485868055555</v>
      </c>
      <c r="AP285" s="57">
        <v>46307.625</v>
      </c>
      <c r="AR285" t="s">
        <v>218</v>
      </c>
      <c r="AS285" t="s">
        <v>548</v>
      </c>
      <c r="AT285" t="s">
        <v>230</v>
      </c>
      <c r="AU285">
        <v>20261011</v>
      </c>
      <c r="AV285" t="s">
        <v>221</v>
      </c>
      <c r="AW285" t="s">
        <v>879</v>
      </c>
      <c r="AX285" t="s">
        <v>222</v>
      </c>
      <c r="BA285" s="57">
        <v>46307.625</v>
      </c>
      <c r="BB285" t="s">
        <v>5041</v>
      </c>
      <c r="BC285">
        <v>2026</v>
      </c>
      <c r="BD285">
        <v>10</v>
      </c>
      <c r="BE285">
        <v>11</v>
      </c>
      <c r="BF285" s="6">
        <f t="shared" si="12"/>
        <v>46306</v>
      </c>
      <c r="BG285">
        <f t="shared" si="13"/>
        <v>-1.625</v>
      </c>
      <c r="BH285" t="str">
        <f t="shared" si="14"/>
        <v>COMPLY</v>
      </c>
      <c r="BI285" t="str">
        <f>VLOOKUP(H285,Sheet2!$A$1:$B$270,2,FALSE)</f>
        <v>KEDIRI</v>
      </c>
    </row>
    <row r="286" spans="1:61">
      <c r="A286">
        <v>285</v>
      </c>
      <c r="B286">
        <v>1002629263</v>
      </c>
      <c r="C286">
        <v>3</v>
      </c>
      <c r="D286" t="s">
        <v>38</v>
      </c>
      <c r="E286">
        <v>5</v>
      </c>
      <c r="F286" t="s">
        <v>90</v>
      </c>
      <c r="G286" t="s">
        <v>90</v>
      </c>
      <c r="H286" t="s">
        <v>447</v>
      </c>
      <c r="I286" t="s">
        <v>212</v>
      </c>
      <c r="J286" t="s">
        <v>213</v>
      </c>
      <c r="K286" t="s">
        <v>149</v>
      </c>
      <c r="M286" t="s">
        <v>1626</v>
      </c>
      <c r="N286" t="s">
        <v>215</v>
      </c>
      <c r="O286" s="57">
        <v>46304.446585648147</v>
      </c>
      <c r="P286" s="57">
        <v>46307.226597222223</v>
      </c>
      <c r="Q286">
        <v>69407174</v>
      </c>
      <c r="S286">
        <v>152640225988</v>
      </c>
      <c r="T286" t="s">
        <v>5042</v>
      </c>
      <c r="U286" t="s">
        <v>5043</v>
      </c>
      <c r="V286" t="s">
        <v>5044</v>
      </c>
      <c r="Z286">
        <v>111.92989725906401</v>
      </c>
      <c r="AA286">
        <v>-7.8299133150519298</v>
      </c>
      <c r="AB286" t="s">
        <v>5045</v>
      </c>
      <c r="AC286" t="s">
        <v>229</v>
      </c>
      <c r="AL286" t="s">
        <v>217</v>
      </c>
      <c r="AM286" t="s">
        <v>5046</v>
      </c>
      <c r="AN286" t="s">
        <v>6</v>
      </c>
      <c r="AO286" s="57">
        <v>46275.454965277779</v>
      </c>
      <c r="AP286" s="57">
        <v>46305.458333333336</v>
      </c>
      <c r="AR286" t="s">
        <v>12</v>
      </c>
      <c r="AS286" t="s">
        <v>548</v>
      </c>
      <c r="AT286" t="s">
        <v>342</v>
      </c>
      <c r="AV286" t="s">
        <v>1627</v>
      </c>
      <c r="AW286" t="s">
        <v>540</v>
      </c>
      <c r="AX286" t="s">
        <v>222</v>
      </c>
      <c r="AZ286" t="s">
        <v>1627</v>
      </c>
      <c r="BA286" s="57">
        <v>46305.458333333336</v>
      </c>
      <c r="BB286" t="s">
        <v>5046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str">
        <f>VLOOKUP(H286,Sheet2!$A$1:$B$270,2,FALSE)</f>
        <v>KEDIRI</v>
      </c>
    </row>
    <row r="287" spans="1:61">
      <c r="A287">
        <v>286</v>
      </c>
      <c r="B287">
        <v>1002620437</v>
      </c>
      <c r="C287">
        <v>3</v>
      </c>
      <c r="D287" t="s">
        <v>38</v>
      </c>
      <c r="E287">
        <v>5</v>
      </c>
      <c r="F287" t="s">
        <v>92</v>
      </c>
      <c r="G287" t="s">
        <v>92</v>
      </c>
      <c r="H287" t="s">
        <v>470</v>
      </c>
      <c r="I287" t="s">
        <v>212</v>
      </c>
      <c r="J287" t="s">
        <v>213</v>
      </c>
      <c r="K287" t="s">
        <v>149</v>
      </c>
      <c r="L287" t="s">
        <v>214</v>
      </c>
      <c r="M287" t="s">
        <v>6672</v>
      </c>
      <c r="N287" t="s">
        <v>215</v>
      </c>
      <c r="O287" s="57">
        <v>46297.685196759259</v>
      </c>
      <c r="P287" s="57">
        <v>46308.629282407404</v>
      </c>
      <c r="Q287">
        <v>69403313</v>
      </c>
      <c r="S287">
        <v>152632207571</v>
      </c>
      <c r="T287" t="s">
        <v>1706</v>
      </c>
      <c r="U287" t="s">
        <v>6673</v>
      </c>
      <c r="V287" t="s">
        <v>1711</v>
      </c>
      <c r="Z287">
        <v>111.623577122125</v>
      </c>
      <c r="AA287">
        <v>-7.5690206238598003</v>
      </c>
      <c r="AB287" t="s">
        <v>1712</v>
      </c>
      <c r="AC287" t="s">
        <v>235</v>
      </c>
      <c r="AL287" t="s">
        <v>217</v>
      </c>
      <c r="AM287" t="s">
        <v>1420</v>
      </c>
      <c r="AN287" t="s">
        <v>6</v>
      </c>
      <c r="AO287" s="57">
        <v>46063.694699074076</v>
      </c>
      <c r="AP287" s="57">
        <v>46298.625</v>
      </c>
      <c r="AS287" t="s">
        <v>558</v>
      </c>
      <c r="AT287" t="s">
        <v>230</v>
      </c>
      <c r="AV287" t="s">
        <v>6672</v>
      </c>
      <c r="AW287" t="s">
        <v>875</v>
      </c>
      <c r="AX287" t="s">
        <v>222</v>
      </c>
      <c r="BA287" s="57">
        <v>46298.625</v>
      </c>
      <c r="BB287" t="s">
        <v>1420</v>
      </c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str">
        <f>VLOOKUP(H287,Sheet2!$A$1:$B$270,2,FALSE)</f>
        <v>MADIUN</v>
      </c>
    </row>
    <row r="288" spans="1:61">
      <c r="A288">
        <v>287</v>
      </c>
      <c r="B288">
        <v>1002619234</v>
      </c>
      <c r="C288">
        <v>3</v>
      </c>
      <c r="D288" t="s">
        <v>38</v>
      </c>
      <c r="E288">
        <v>5</v>
      </c>
      <c r="F288" t="s">
        <v>92</v>
      </c>
      <c r="G288" t="s">
        <v>92</v>
      </c>
      <c r="H288" t="s">
        <v>470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46297.417754629627</v>
      </c>
      <c r="P288" s="57">
        <v>46297.841435185182</v>
      </c>
      <c r="Q288">
        <v>69402832</v>
      </c>
      <c r="S288">
        <v>152632207016</v>
      </c>
      <c r="T288" t="s">
        <v>1706</v>
      </c>
      <c r="U288" t="s">
        <v>1707</v>
      </c>
      <c r="V288" t="s">
        <v>1708</v>
      </c>
      <c r="Z288">
        <v>111.617571</v>
      </c>
      <c r="AA288">
        <v>-7.5664610000000003</v>
      </c>
      <c r="AB288" t="s">
        <v>1709</v>
      </c>
      <c r="AC288" t="s">
        <v>235</v>
      </c>
      <c r="AL288" t="s">
        <v>217</v>
      </c>
      <c r="AM288" t="s">
        <v>1710</v>
      </c>
      <c r="AN288" t="s">
        <v>6</v>
      </c>
      <c r="AO288" s="57">
        <v>46063.42392361111</v>
      </c>
      <c r="AP288" s="57">
        <v>46298.333333333336</v>
      </c>
      <c r="AR288" t="s">
        <v>218</v>
      </c>
      <c r="AS288" t="s">
        <v>558</v>
      </c>
      <c r="AT288" t="s">
        <v>230</v>
      </c>
      <c r="AU288">
        <v>20261002</v>
      </c>
      <c r="AV288" t="s">
        <v>221</v>
      </c>
      <c r="AW288" t="s">
        <v>877</v>
      </c>
      <c r="AX288" t="s">
        <v>222</v>
      </c>
      <c r="BA288" s="57">
        <v>46298.333333333336</v>
      </c>
      <c r="BB288" t="s">
        <v>1710</v>
      </c>
      <c r="BC288">
        <v>2026</v>
      </c>
      <c r="BD288">
        <v>10</v>
      </c>
      <c r="BE288">
        <v>2</v>
      </c>
      <c r="BF288" s="6">
        <f t="shared" si="12"/>
        <v>46297</v>
      </c>
      <c r="BG288">
        <f t="shared" si="13"/>
        <v>-1.3333333333357587</v>
      </c>
      <c r="BH288" t="str">
        <f t="shared" si="14"/>
        <v>COMPLY</v>
      </c>
      <c r="BI288" t="str">
        <f>VLOOKUP(H288,Sheet2!$A$1:$B$270,2,FALSE)</f>
        <v>MADIUN</v>
      </c>
    </row>
    <row r="289" spans="1:61">
      <c r="A289">
        <v>288</v>
      </c>
      <c r="B289">
        <v>1002632229</v>
      </c>
      <c r="C289">
        <v>3</v>
      </c>
      <c r="D289" t="s">
        <v>38</v>
      </c>
      <c r="E289">
        <v>5</v>
      </c>
      <c r="F289" t="s">
        <v>92</v>
      </c>
      <c r="G289" t="s">
        <v>92</v>
      </c>
      <c r="H289" t="s">
        <v>470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46307.414363425924</v>
      </c>
      <c r="P289" s="57">
        <v>46308.450706018521</v>
      </c>
      <c r="Q289">
        <v>69408419</v>
      </c>
      <c r="S289">
        <v>152632207200</v>
      </c>
      <c r="T289" t="s">
        <v>5905</v>
      </c>
      <c r="U289" t="s">
        <v>5906</v>
      </c>
      <c r="V289" t="s">
        <v>5907</v>
      </c>
      <c r="Z289">
        <v>111.607295125722</v>
      </c>
      <c r="AA289">
        <v>-7.5686061168131404</v>
      </c>
      <c r="AB289" t="s">
        <v>5908</v>
      </c>
      <c r="AC289" t="s">
        <v>216</v>
      </c>
      <c r="AL289" t="s">
        <v>217</v>
      </c>
      <c r="AM289" t="s">
        <v>5909</v>
      </c>
      <c r="AN289" t="s">
        <v>6</v>
      </c>
      <c r="AO289" s="57">
        <v>46366.434120370373</v>
      </c>
      <c r="AP289" s="57">
        <v>46308.333333333336</v>
      </c>
      <c r="AR289" t="s">
        <v>218</v>
      </c>
      <c r="AS289" t="s">
        <v>558</v>
      </c>
      <c r="AT289" t="s">
        <v>230</v>
      </c>
      <c r="AU289">
        <v>20261013</v>
      </c>
      <c r="AV289" t="s">
        <v>221</v>
      </c>
      <c r="AW289" t="s">
        <v>880</v>
      </c>
      <c r="AX289" t="s">
        <v>222</v>
      </c>
      <c r="BA289" s="57">
        <v>46308.333333333336</v>
      </c>
      <c r="BB289" t="s">
        <v>5909</v>
      </c>
      <c r="BC289">
        <v>2026</v>
      </c>
      <c r="BD289">
        <v>10</v>
      </c>
      <c r="BE289">
        <v>13</v>
      </c>
      <c r="BF289" s="6">
        <f t="shared" si="12"/>
        <v>46308</v>
      </c>
      <c r="BG289">
        <f t="shared" si="13"/>
        <v>-0.33333333333575865</v>
      </c>
      <c r="BH289" t="str">
        <f t="shared" si="14"/>
        <v>COMPLY</v>
      </c>
      <c r="BI289" t="str">
        <f>VLOOKUP(H289,Sheet2!$A$1:$B$270,2,FALSE)</f>
        <v>MADIUN</v>
      </c>
    </row>
    <row r="290" spans="1:61">
      <c r="A290">
        <v>289</v>
      </c>
      <c r="B290">
        <v>1002635389</v>
      </c>
      <c r="C290">
        <v>3</v>
      </c>
      <c r="D290" t="s">
        <v>38</v>
      </c>
      <c r="E290">
        <v>5</v>
      </c>
      <c r="F290" t="s">
        <v>92</v>
      </c>
      <c r="G290" t="s">
        <v>92</v>
      </c>
      <c r="H290" t="s">
        <v>470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46308.636562500003</v>
      </c>
      <c r="P290" s="57">
        <v>46309.433472222219</v>
      </c>
      <c r="Q290">
        <v>69409529</v>
      </c>
      <c r="S290">
        <v>152632207743</v>
      </c>
      <c r="T290" t="s">
        <v>1706</v>
      </c>
      <c r="U290" t="s">
        <v>6674</v>
      </c>
      <c r="V290" t="s">
        <v>6675</v>
      </c>
      <c r="Z290">
        <v>111.621883</v>
      </c>
      <c r="AA290">
        <v>-7.5661909999999999</v>
      </c>
      <c r="AB290" t="s">
        <v>6676</v>
      </c>
      <c r="AC290" t="s">
        <v>235</v>
      </c>
      <c r="AL290" t="s">
        <v>217</v>
      </c>
      <c r="AM290" t="s">
        <v>6677</v>
      </c>
      <c r="AN290" t="s">
        <v>6</v>
      </c>
      <c r="AO290" t="s">
        <v>6625</v>
      </c>
      <c r="AP290" s="57">
        <v>46309.625</v>
      </c>
      <c r="AR290" t="s">
        <v>218</v>
      </c>
      <c r="AS290" t="s">
        <v>558</v>
      </c>
      <c r="AT290" t="s">
        <v>230</v>
      </c>
      <c r="AU290">
        <v>20261014</v>
      </c>
      <c r="AV290" t="s">
        <v>221</v>
      </c>
      <c r="AW290" t="s">
        <v>875</v>
      </c>
      <c r="AX290" t="s">
        <v>222</v>
      </c>
      <c r="BA290" s="57">
        <v>46309.625</v>
      </c>
      <c r="BB290" t="s">
        <v>6677</v>
      </c>
      <c r="BC290">
        <v>2026</v>
      </c>
      <c r="BD290">
        <v>10</v>
      </c>
      <c r="BE290">
        <v>14</v>
      </c>
      <c r="BF290" s="6">
        <f t="shared" si="12"/>
        <v>46309</v>
      </c>
      <c r="BG290">
        <f t="shared" si="13"/>
        <v>-0.625</v>
      </c>
      <c r="BH290" t="str">
        <f t="shared" si="14"/>
        <v>COMPLY</v>
      </c>
      <c r="BI290" t="str">
        <f>VLOOKUP(H290,Sheet2!$A$1:$B$270,2,FALSE)</f>
        <v>MADIUN</v>
      </c>
    </row>
    <row r="291" spans="1:61">
      <c r="A291">
        <v>290</v>
      </c>
      <c r="B291">
        <v>1002620505</v>
      </c>
      <c r="C291">
        <v>3</v>
      </c>
      <c r="D291" t="s">
        <v>38</v>
      </c>
      <c r="E291">
        <v>5</v>
      </c>
      <c r="F291" t="s">
        <v>92</v>
      </c>
      <c r="G291" t="s">
        <v>92</v>
      </c>
      <c r="H291" t="s">
        <v>301</v>
      </c>
      <c r="I291" t="s">
        <v>212</v>
      </c>
      <c r="J291" t="s">
        <v>213</v>
      </c>
      <c r="K291" t="s">
        <v>149</v>
      </c>
      <c r="M291" t="s">
        <v>76</v>
      </c>
      <c r="N291" t="s">
        <v>563</v>
      </c>
      <c r="O291" s="57">
        <v>46297.712476851855</v>
      </c>
      <c r="P291" s="57">
        <v>46299.687349537038</v>
      </c>
      <c r="Q291">
        <v>69383033</v>
      </c>
      <c r="S291">
        <v>152601215057</v>
      </c>
      <c r="T291" t="s">
        <v>1714</v>
      </c>
      <c r="U291" t="s">
        <v>1715</v>
      </c>
      <c r="V291" t="s">
        <v>1716</v>
      </c>
      <c r="Z291">
        <v>111.5468582</v>
      </c>
      <c r="AA291">
        <v>-7.6344409999999998</v>
      </c>
      <c r="AB291" t="s">
        <v>1717</v>
      </c>
      <c r="AC291" t="s">
        <v>284</v>
      </c>
      <c r="AL291" t="s">
        <v>217</v>
      </c>
      <c r="AM291" t="s">
        <v>1718</v>
      </c>
      <c r="AN291" t="s">
        <v>6</v>
      </c>
      <c r="AO291" s="57">
        <v>46063.716145833336</v>
      </c>
      <c r="AP291" s="57">
        <v>46299.333333333336</v>
      </c>
      <c r="AR291" t="s">
        <v>218</v>
      </c>
      <c r="AS291" t="s">
        <v>219</v>
      </c>
      <c r="AT291" t="s">
        <v>230</v>
      </c>
      <c r="AU291">
        <v>20261004</v>
      </c>
      <c r="AV291" t="s">
        <v>221</v>
      </c>
      <c r="AW291" t="s">
        <v>1719</v>
      </c>
      <c r="AX291" t="s">
        <v>222</v>
      </c>
      <c r="BA291" s="57">
        <v>46299.333333333336</v>
      </c>
      <c r="BB291" t="s">
        <v>1718</v>
      </c>
      <c r="BC291">
        <v>2026</v>
      </c>
      <c r="BD291">
        <v>10</v>
      </c>
      <c r="BE291">
        <v>4</v>
      </c>
      <c r="BF291" s="6">
        <f t="shared" si="12"/>
        <v>46299</v>
      </c>
      <c r="BG291">
        <f t="shared" si="13"/>
        <v>-0.33333333333575865</v>
      </c>
      <c r="BH291" t="str">
        <f t="shared" si="14"/>
        <v>COMPLY</v>
      </c>
      <c r="BI291" t="str">
        <f>VLOOKUP(H291,Sheet2!$A$1:$B$270,2,FALSE)</f>
        <v>MADIUN</v>
      </c>
    </row>
    <row r="292" spans="1:61">
      <c r="A292">
        <v>291</v>
      </c>
      <c r="B292">
        <v>1002634638</v>
      </c>
      <c r="C292">
        <v>3</v>
      </c>
      <c r="D292" t="s">
        <v>38</v>
      </c>
      <c r="E292">
        <v>5</v>
      </c>
      <c r="F292" t="s">
        <v>92</v>
      </c>
      <c r="G292" t="s">
        <v>92</v>
      </c>
      <c r="H292" t="s">
        <v>301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46308.464363425926</v>
      </c>
      <c r="P292" s="57">
        <v>46308.769085648149</v>
      </c>
      <c r="Q292">
        <v>69409236</v>
      </c>
      <c r="S292">
        <v>152601215182</v>
      </c>
      <c r="T292" t="s">
        <v>5910</v>
      </c>
      <c r="U292" t="s">
        <v>6678</v>
      </c>
      <c r="V292" t="s">
        <v>5911</v>
      </c>
      <c r="Z292">
        <v>111.51994603125701</v>
      </c>
      <c r="AA292">
        <v>-7.6258619147277003</v>
      </c>
      <c r="AB292" t="s">
        <v>5912</v>
      </c>
      <c r="AC292" t="s">
        <v>235</v>
      </c>
      <c r="AL292" t="s">
        <v>217</v>
      </c>
      <c r="AM292" t="s">
        <v>5913</v>
      </c>
      <c r="AN292" t="s">
        <v>6</v>
      </c>
      <c r="AO292" t="s">
        <v>5770</v>
      </c>
      <c r="AP292" s="57">
        <v>46310.625</v>
      </c>
      <c r="AR292" t="s">
        <v>218</v>
      </c>
      <c r="AS292" t="s">
        <v>219</v>
      </c>
      <c r="AT292" t="s">
        <v>230</v>
      </c>
      <c r="AU292">
        <v>20261013</v>
      </c>
      <c r="AV292" t="s">
        <v>221</v>
      </c>
      <c r="AW292" t="s">
        <v>883</v>
      </c>
      <c r="AX292" t="s">
        <v>222</v>
      </c>
      <c r="BA292" s="57">
        <v>46310.625</v>
      </c>
      <c r="BB292" t="s">
        <v>5913</v>
      </c>
      <c r="BC292">
        <v>2026</v>
      </c>
      <c r="BD292">
        <v>10</v>
      </c>
      <c r="BE292">
        <v>13</v>
      </c>
      <c r="BF292" s="6">
        <f t="shared" si="12"/>
        <v>46308</v>
      </c>
      <c r="BG292">
        <f t="shared" si="13"/>
        <v>-2.625</v>
      </c>
      <c r="BH292" t="str">
        <f t="shared" si="14"/>
        <v>COMPLY</v>
      </c>
      <c r="BI292" t="str">
        <f>VLOOKUP(H292,Sheet2!$A$1:$B$270,2,FALSE)</f>
        <v>MADIUN</v>
      </c>
    </row>
    <row r="293" spans="1:61">
      <c r="A293">
        <v>292</v>
      </c>
      <c r="B293">
        <v>1002633817</v>
      </c>
      <c r="C293">
        <v>3</v>
      </c>
      <c r="D293" t="s">
        <v>38</v>
      </c>
      <c r="E293">
        <v>5</v>
      </c>
      <c r="F293" t="s">
        <v>92</v>
      </c>
      <c r="G293" t="s">
        <v>92</v>
      </c>
      <c r="H293" t="s">
        <v>507</v>
      </c>
      <c r="I293" t="s">
        <v>212</v>
      </c>
      <c r="J293" t="s">
        <v>213</v>
      </c>
      <c r="K293" t="s">
        <v>149</v>
      </c>
      <c r="M293" t="s">
        <v>76</v>
      </c>
      <c r="N293" t="s">
        <v>215</v>
      </c>
      <c r="O293" s="57">
        <v>46307.784583333334</v>
      </c>
      <c r="P293" s="57">
        <v>46308.745104166665</v>
      </c>
      <c r="Q293">
        <v>69408963</v>
      </c>
      <c r="S293">
        <v>152601215178</v>
      </c>
      <c r="T293" t="s">
        <v>5914</v>
      </c>
      <c r="U293" t="s">
        <v>5915</v>
      </c>
      <c r="V293" t="s">
        <v>5916</v>
      </c>
      <c r="Z293">
        <v>111.502412514081</v>
      </c>
      <c r="AA293">
        <v>-7.6833893836841796</v>
      </c>
      <c r="AB293" t="s">
        <v>5917</v>
      </c>
      <c r="AC293" t="s">
        <v>229</v>
      </c>
      <c r="AL293" t="s">
        <v>217</v>
      </c>
      <c r="AM293" t="s">
        <v>5918</v>
      </c>
      <c r="AN293" t="s">
        <v>6</v>
      </c>
      <c r="AO293" s="57">
        <v>46366.78837962963</v>
      </c>
      <c r="AP293" s="57">
        <v>46309.333333333336</v>
      </c>
      <c r="AR293" t="s">
        <v>218</v>
      </c>
      <c r="AS293" t="s">
        <v>558</v>
      </c>
      <c r="AT293" t="s">
        <v>230</v>
      </c>
      <c r="AU293">
        <v>20261013</v>
      </c>
      <c r="AV293" t="s">
        <v>221</v>
      </c>
      <c r="AW293" t="s">
        <v>540</v>
      </c>
      <c r="AX293" t="s">
        <v>222</v>
      </c>
      <c r="BA293" s="57">
        <v>46309.333333333336</v>
      </c>
      <c r="BB293" t="s">
        <v>5918</v>
      </c>
      <c r="BC293">
        <v>2026</v>
      </c>
      <c r="BD293">
        <v>10</v>
      </c>
      <c r="BE293">
        <v>13</v>
      </c>
      <c r="BF293" s="6">
        <f t="shared" si="12"/>
        <v>46308</v>
      </c>
      <c r="BG293">
        <f t="shared" si="13"/>
        <v>-1.3333333333357587</v>
      </c>
      <c r="BH293" t="str">
        <f t="shared" si="14"/>
        <v>COMPLY</v>
      </c>
      <c r="BI293" t="str">
        <f>VLOOKUP(H293,Sheet2!$A$1:$B$270,2,FALSE)</f>
        <v>MADIUN</v>
      </c>
    </row>
    <row r="294" spans="1:61">
      <c r="A294">
        <v>293</v>
      </c>
      <c r="B294">
        <v>1002633853</v>
      </c>
      <c r="C294">
        <v>3</v>
      </c>
      <c r="D294" t="s">
        <v>38</v>
      </c>
      <c r="E294">
        <v>5</v>
      </c>
      <c r="F294" t="s">
        <v>92</v>
      </c>
      <c r="G294" t="s">
        <v>92</v>
      </c>
      <c r="H294" t="s">
        <v>253</v>
      </c>
      <c r="I294" t="s">
        <v>212</v>
      </c>
      <c r="J294" t="s">
        <v>213</v>
      </c>
      <c r="K294" t="s">
        <v>149</v>
      </c>
      <c r="L294" t="s">
        <v>214</v>
      </c>
      <c r="M294" t="s">
        <v>224</v>
      </c>
      <c r="N294" t="s">
        <v>215</v>
      </c>
      <c r="O294" s="57">
        <v>46307.806006944447</v>
      </c>
      <c r="P294" s="57">
        <v>46309.337118055555</v>
      </c>
      <c r="Q294">
        <v>69408980</v>
      </c>
      <c r="S294">
        <v>152631208043</v>
      </c>
      <c r="T294" t="s">
        <v>5919</v>
      </c>
      <c r="U294" t="s">
        <v>5920</v>
      </c>
      <c r="V294" t="s">
        <v>5921</v>
      </c>
      <c r="Z294">
        <v>111.428173</v>
      </c>
      <c r="AA294">
        <v>-7.5597190000000003</v>
      </c>
      <c r="AB294" t="s">
        <v>5922</v>
      </c>
      <c r="AC294" t="s">
        <v>235</v>
      </c>
      <c r="AL294" t="s">
        <v>217</v>
      </c>
      <c r="AM294" t="s">
        <v>5923</v>
      </c>
      <c r="AN294" t="s">
        <v>6</v>
      </c>
      <c r="AO294" s="57">
        <v>46366.809108796297</v>
      </c>
      <c r="AP294" s="57">
        <v>46309.333333333336</v>
      </c>
      <c r="AR294" t="s">
        <v>18</v>
      </c>
      <c r="AS294" t="s">
        <v>558</v>
      </c>
      <c r="AT294" t="s">
        <v>230</v>
      </c>
      <c r="AV294" t="s">
        <v>226</v>
      </c>
      <c r="AW294" t="s">
        <v>877</v>
      </c>
      <c r="AX294" t="s">
        <v>222</v>
      </c>
      <c r="BA294" s="57">
        <v>46309.333333333336</v>
      </c>
      <c r="BB294" t="s">
        <v>5923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str">
        <f>VLOOKUP(H294,Sheet2!$A$1:$B$270,2,FALSE)</f>
        <v>MADIUN</v>
      </c>
    </row>
    <row r="295" spans="1:61">
      <c r="A295">
        <v>294</v>
      </c>
      <c r="B295">
        <v>1002617598</v>
      </c>
      <c r="C295">
        <v>3</v>
      </c>
      <c r="D295" t="s">
        <v>38</v>
      </c>
      <c r="E295">
        <v>5</v>
      </c>
      <c r="F295" t="s">
        <v>92</v>
      </c>
      <c r="G295" t="s">
        <v>94</v>
      </c>
      <c r="H295" t="s">
        <v>426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46296.478229166663</v>
      </c>
      <c r="P295" s="57">
        <v>46296.650775462964</v>
      </c>
      <c r="Q295">
        <v>69402248</v>
      </c>
      <c r="S295">
        <v>152636207600</v>
      </c>
      <c r="T295" t="s">
        <v>1026</v>
      </c>
      <c r="U295" t="s">
        <v>1027</v>
      </c>
      <c r="V295" t="s">
        <v>1028</v>
      </c>
      <c r="Z295">
        <v>111.556056590195</v>
      </c>
      <c r="AA295">
        <v>-7.4355288236971404</v>
      </c>
      <c r="AB295" t="s">
        <v>1029</v>
      </c>
      <c r="AC295" t="s">
        <v>235</v>
      </c>
      <c r="AL295" t="s">
        <v>217</v>
      </c>
      <c r="AM295" t="s">
        <v>1030</v>
      </c>
      <c r="AN295" t="s">
        <v>6</v>
      </c>
      <c r="AO295" s="57">
        <v>46032.486342592594</v>
      </c>
      <c r="AP295" s="57">
        <v>46297.333333333336</v>
      </c>
      <c r="AR295" t="s">
        <v>218</v>
      </c>
      <c r="AS295" t="s">
        <v>219</v>
      </c>
      <c r="AT295" t="s">
        <v>230</v>
      </c>
      <c r="AU295">
        <v>20261001</v>
      </c>
      <c r="AV295" t="s">
        <v>221</v>
      </c>
      <c r="AW295" t="s">
        <v>879</v>
      </c>
      <c r="AX295" t="s">
        <v>222</v>
      </c>
      <c r="BA295" s="57">
        <v>46297.333333333336</v>
      </c>
      <c r="BB295" t="s">
        <v>1030</v>
      </c>
      <c r="BC295">
        <v>2026</v>
      </c>
      <c r="BD295">
        <v>10</v>
      </c>
      <c r="BE295">
        <v>1</v>
      </c>
      <c r="BF295" s="6">
        <f t="shared" si="12"/>
        <v>46296</v>
      </c>
      <c r="BG295">
        <f t="shared" si="13"/>
        <v>-1.3333333333357587</v>
      </c>
      <c r="BH295" t="str">
        <f t="shared" si="14"/>
        <v>COMPLY</v>
      </c>
      <c r="BI295" t="str">
        <f>VLOOKUP(H295,Sheet2!$A$1:$B$270,2,FALSE)</f>
        <v>MADIUN</v>
      </c>
    </row>
    <row r="296" spans="1:61">
      <c r="A296">
        <v>295</v>
      </c>
      <c r="B296">
        <v>1002630552</v>
      </c>
      <c r="C296">
        <v>3</v>
      </c>
      <c r="D296" t="s">
        <v>38</v>
      </c>
      <c r="E296">
        <v>5</v>
      </c>
      <c r="F296" t="s">
        <v>92</v>
      </c>
      <c r="G296" t="s">
        <v>94</v>
      </c>
      <c r="H296" t="s">
        <v>426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46304.801099537035</v>
      </c>
      <c r="P296" s="57">
        <v>46305.449212962965</v>
      </c>
      <c r="Q296">
        <v>69407692</v>
      </c>
      <c r="S296">
        <v>152636207424</v>
      </c>
      <c r="T296" t="s">
        <v>5047</v>
      </c>
      <c r="U296" t="s">
        <v>5048</v>
      </c>
      <c r="V296" t="s">
        <v>5049</v>
      </c>
      <c r="Z296">
        <v>111.565589</v>
      </c>
      <c r="AA296">
        <v>-7.39208</v>
      </c>
      <c r="AB296" t="s">
        <v>5050</v>
      </c>
      <c r="AC296" t="s">
        <v>235</v>
      </c>
      <c r="AL296" t="s">
        <v>217</v>
      </c>
      <c r="AM296" t="s">
        <v>5051</v>
      </c>
      <c r="AN296" t="s">
        <v>6</v>
      </c>
      <c r="AO296" s="57">
        <v>46275.809467592589</v>
      </c>
      <c r="AP296" s="57">
        <v>46306.333333333336</v>
      </c>
      <c r="AR296" t="s">
        <v>218</v>
      </c>
      <c r="AS296" t="s">
        <v>219</v>
      </c>
      <c r="AT296" t="s">
        <v>220</v>
      </c>
      <c r="AU296">
        <v>20261010</v>
      </c>
      <c r="AV296" t="s">
        <v>221</v>
      </c>
      <c r="AW296" t="s">
        <v>5052</v>
      </c>
      <c r="AX296" t="s">
        <v>222</v>
      </c>
      <c r="BA296" s="57">
        <v>46306.333333333336</v>
      </c>
      <c r="BB296" t="s">
        <v>5051</v>
      </c>
      <c r="BC296">
        <v>2026</v>
      </c>
      <c r="BD296">
        <v>10</v>
      </c>
      <c r="BE296">
        <v>10</v>
      </c>
      <c r="BF296" s="6">
        <f t="shared" si="12"/>
        <v>46305</v>
      </c>
      <c r="BG296">
        <f t="shared" si="13"/>
        <v>-1.3333333333357587</v>
      </c>
      <c r="BH296" t="str">
        <f t="shared" si="14"/>
        <v>COMPLY</v>
      </c>
      <c r="BI296" t="str">
        <f>VLOOKUP(H296,Sheet2!$A$1:$B$270,2,FALSE)</f>
        <v>MADIUN</v>
      </c>
    </row>
    <row r="297" spans="1:61">
      <c r="A297">
        <v>296</v>
      </c>
      <c r="B297">
        <v>1002622112</v>
      </c>
      <c r="C297">
        <v>3</v>
      </c>
      <c r="D297" t="s">
        <v>38</v>
      </c>
      <c r="E297">
        <v>5</v>
      </c>
      <c r="F297" t="s">
        <v>92</v>
      </c>
      <c r="G297" t="s">
        <v>94</v>
      </c>
      <c r="H297" t="s">
        <v>450</v>
      </c>
      <c r="I297" t="s">
        <v>212</v>
      </c>
      <c r="J297" t="s">
        <v>213</v>
      </c>
      <c r="K297" t="s">
        <v>149</v>
      </c>
      <c r="L297" t="s">
        <v>214</v>
      </c>
      <c r="M297" t="s">
        <v>76</v>
      </c>
      <c r="N297" t="s">
        <v>215</v>
      </c>
      <c r="O297" s="57">
        <v>46300.46435185185</v>
      </c>
      <c r="P297" s="57">
        <v>46302.64570601852</v>
      </c>
      <c r="Q297">
        <v>69404217</v>
      </c>
      <c r="S297">
        <v>152605224924</v>
      </c>
      <c r="T297" t="s">
        <v>2640</v>
      </c>
      <c r="U297" t="s">
        <v>2641</v>
      </c>
      <c r="V297" t="s">
        <v>2642</v>
      </c>
      <c r="Z297">
        <v>111.443057</v>
      </c>
      <c r="AA297">
        <v>-7.410819</v>
      </c>
      <c r="AB297" t="s">
        <v>2643</v>
      </c>
      <c r="AC297" t="s">
        <v>235</v>
      </c>
      <c r="AL297" t="s">
        <v>217</v>
      </c>
      <c r="AM297" t="s">
        <v>2633</v>
      </c>
      <c r="AN297" t="s">
        <v>6</v>
      </c>
      <c r="AO297" s="57">
        <v>46152.486157407409</v>
      </c>
      <c r="AP297" s="57">
        <v>46301.333333333336</v>
      </c>
      <c r="AR297" t="s">
        <v>218</v>
      </c>
      <c r="AS297" t="s">
        <v>219</v>
      </c>
      <c r="AT297" t="s">
        <v>230</v>
      </c>
      <c r="AU297">
        <v>20261007</v>
      </c>
      <c r="AV297" t="s">
        <v>221</v>
      </c>
      <c r="AW297" t="s">
        <v>2628</v>
      </c>
      <c r="AX297" t="s">
        <v>222</v>
      </c>
      <c r="BA297" s="57">
        <v>46301.333333333336</v>
      </c>
      <c r="BB297" t="s">
        <v>2633</v>
      </c>
      <c r="BC297">
        <v>2026</v>
      </c>
      <c r="BD297">
        <v>10</v>
      </c>
      <c r="BE297">
        <v>7</v>
      </c>
      <c r="BF297" s="6">
        <f t="shared" si="12"/>
        <v>46302</v>
      </c>
      <c r="BG297">
        <f t="shared" si="13"/>
        <v>0.66666666666424135</v>
      </c>
      <c r="BH297" t="str">
        <f t="shared" si="14"/>
        <v>COMPLY</v>
      </c>
      <c r="BI297" t="str">
        <f>VLOOKUP(H297,Sheet2!$A$1:$B$270,2,FALSE)</f>
        <v>MADIUN</v>
      </c>
    </row>
    <row r="298" spans="1:61">
      <c r="A298">
        <v>297</v>
      </c>
      <c r="B298">
        <v>1002630811</v>
      </c>
      <c r="C298">
        <v>3</v>
      </c>
      <c r="D298" t="s">
        <v>38</v>
      </c>
      <c r="E298">
        <v>5</v>
      </c>
      <c r="F298" t="s">
        <v>92</v>
      </c>
      <c r="G298" t="s">
        <v>94</v>
      </c>
      <c r="H298" t="s">
        <v>450</v>
      </c>
      <c r="I298" t="s">
        <v>212</v>
      </c>
      <c r="J298" t="s">
        <v>213</v>
      </c>
      <c r="K298" t="s">
        <v>149</v>
      </c>
      <c r="L298" t="s">
        <v>214</v>
      </c>
      <c r="M298" t="s">
        <v>76</v>
      </c>
      <c r="N298" t="s">
        <v>215</v>
      </c>
      <c r="O298" s="57">
        <v>46305.485115740739</v>
      </c>
      <c r="P298" s="57">
        <v>46306.569490740738</v>
      </c>
      <c r="Q298">
        <v>69407821</v>
      </c>
      <c r="S298">
        <v>152605224927</v>
      </c>
      <c r="T298" t="s">
        <v>5053</v>
      </c>
      <c r="U298" t="s">
        <v>5054</v>
      </c>
      <c r="V298" t="s">
        <v>5055</v>
      </c>
      <c r="Z298">
        <v>111.431506</v>
      </c>
      <c r="AA298">
        <v>-7.4699439999999999</v>
      </c>
      <c r="AB298" t="s">
        <v>5056</v>
      </c>
      <c r="AC298" t="s">
        <v>235</v>
      </c>
      <c r="AL298" t="s">
        <v>217</v>
      </c>
      <c r="AM298" t="s">
        <v>5057</v>
      </c>
      <c r="AN298" t="s">
        <v>6</v>
      </c>
      <c r="AO298" s="57">
        <v>46305.486180555556</v>
      </c>
      <c r="AP298" s="57">
        <v>46306.333333333336</v>
      </c>
      <c r="AR298" t="s">
        <v>218</v>
      </c>
      <c r="AS298" t="s">
        <v>219</v>
      </c>
      <c r="AT298" t="s">
        <v>230</v>
      </c>
      <c r="AU298">
        <v>20261011</v>
      </c>
      <c r="AV298" t="s">
        <v>221</v>
      </c>
      <c r="AW298" t="s">
        <v>877</v>
      </c>
      <c r="AX298" t="s">
        <v>222</v>
      </c>
      <c r="BA298" s="57">
        <v>46306.333333333336</v>
      </c>
      <c r="BB298" t="s">
        <v>5057</v>
      </c>
      <c r="BC298">
        <v>2026</v>
      </c>
      <c r="BD298">
        <v>10</v>
      </c>
      <c r="BE298">
        <v>11</v>
      </c>
      <c r="BF298" s="6">
        <f t="shared" si="12"/>
        <v>46306</v>
      </c>
      <c r="BG298">
        <f t="shared" si="13"/>
        <v>-0.33333333333575865</v>
      </c>
      <c r="BH298" t="str">
        <f t="shared" si="14"/>
        <v>COMPLY</v>
      </c>
      <c r="BI298" t="str">
        <f>VLOOKUP(H298,Sheet2!$A$1:$B$270,2,FALSE)</f>
        <v>MADIUN</v>
      </c>
    </row>
    <row r="299" spans="1:61">
      <c r="A299">
        <v>298</v>
      </c>
      <c r="B299">
        <v>1002624139</v>
      </c>
      <c r="C299">
        <v>3</v>
      </c>
      <c r="D299" t="s">
        <v>38</v>
      </c>
      <c r="E299">
        <v>5</v>
      </c>
      <c r="F299" t="s">
        <v>92</v>
      </c>
      <c r="G299" t="s">
        <v>94</v>
      </c>
      <c r="H299" t="s">
        <v>464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46301.508032407408</v>
      </c>
      <c r="P299" s="57">
        <v>46302.481354166666</v>
      </c>
      <c r="Q299">
        <v>69404965</v>
      </c>
      <c r="R299" t="s">
        <v>3793</v>
      </c>
      <c r="S299">
        <v>-152634206085</v>
      </c>
      <c r="T299" t="s">
        <v>3261</v>
      </c>
      <c r="U299" t="s">
        <v>3262</v>
      </c>
      <c r="V299" t="s">
        <v>3263</v>
      </c>
      <c r="Z299">
        <v>111.3023161</v>
      </c>
      <c r="AA299">
        <v>-7.4261039000000002</v>
      </c>
      <c r="AB299" t="s">
        <v>3264</v>
      </c>
      <c r="AC299" t="s">
        <v>235</v>
      </c>
      <c r="AL299" t="s">
        <v>217</v>
      </c>
      <c r="AM299" t="s">
        <v>3265</v>
      </c>
      <c r="AN299" t="s">
        <v>6</v>
      </c>
      <c r="AO299" s="57">
        <v>46183.517812500002</v>
      </c>
      <c r="AP299" s="57">
        <v>46302.458333333336</v>
      </c>
      <c r="AR299" t="s">
        <v>218</v>
      </c>
      <c r="AS299" t="s">
        <v>219</v>
      </c>
      <c r="AT299" t="s">
        <v>230</v>
      </c>
      <c r="AU299">
        <v>20261007</v>
      </c>
      <c r="AV299" t="s">
        <v>221</v>
      </c>
      <c r="AW299" t="s">
        <v>880</v>
      </c>
      <c r="AX299" t="s">
        <v>222</v>
      </c>
      <c r="BA299" s="57">
        <v>46302.458333333336</v>
      </c>
      <c r="BB299" t="s">
        <v>3265</v>
      </c>
      <c r="BC299">
        <v>2026</v>
      </c>
      <c r="BD299">
        <v>10</v>
      </c>
      <c r="BE299">
        <v>7</v>
      </c>
      <c r="BF299" s="6">
        <f t="shared" si="12"/>
        <v>46302</v>
      </c>
      <c r="BG299">
        <f t="shared" si="13"/>
        <v>-0.45833333333575865</v>
      </c>
      <c r="BH299" t="str">
        <f t="shared" si="14"/>
        <v>COMPLY</v>
      </c>
      <c r="BI299" t="str">
        <f>VLOOKUP(H299,Sheet2!$A$1:$B$270,2,FALSE)</f>
        <v>MADIUN</v>
      </c>
    </row>
    <row r="300" spans="1:61">
      <c r="A300">
        <v>299</v>
      </c>
      <c r="B300">
        <v>1002631053</v>
      </c>
      <c r="C300">
        <v>3</v>
      </c>
      <c r="D300" t="s">
        <v>38</v>
      </c>
      <c r="E300">
        <v>5</v>
      </c>
      <c r="F300" t="s">
        <v>92</v>
      </c>
      <c r="G300" t="s">
        <v>94</v>
      </c>
      <c r="H300" t="s">
        <v>464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46305.65525462963</v>
      </c>
      <c r="P300" s="57">
        <v>46306.644976851851</v>
      </c>
      <c r="Q300">
        <v>69407964</v>
      </c>
      <c r="S300">
        <v>152634206623</v>
      </c>
      <c r="T300" t="s">
        <v>5058</v>
      </c>
      <c r="U300" t="s">
        <v>5059</v>
      </c>
      <c r="V300" t="s">
        <v>5060</v>
      </c>
      <c r="Z300">
        <v>111.304017104634</v>
      </c>
      <c r="AA300">
        <v>-7.4239457766072299</v>
      </c>
      <c r="AB300" t="s">
        <v>5061</v>
      </c>
      <c r="AC300" t="s">
        <v>235</v>
      </c>
      <c r="AL300" t="s">
        <v>217</v>
      </c>
      <c r="AM300" t="s">
        <v>5062</v>
      </c>
      <c r="AN300" t="s">
        <v>6</v>
      </c>
      <c r="AO300" s="57">
        <v>46305.684120370373</v>
      </c>
      <c r="AP300" s="57">
        <v>46307.333333333336</v>
      </c>
      <c r="AR300" t="s">
        <v>218</v>
      </c>
      <c r="AS300" t="s">
        <v>219</v>
      </c>
      <c r="AT300" t="s">
        <v>230</v>
      </c>
      <c r="AU300">
        <v>20261011</v>
      </c>
      <c r="AV300" t="s">
        <v>221</v>
      </c>
      <c r="AW300" t="s">
        <v>923</v>
      </c>
      <c r="AX300" t="s">
        <v>222</v>
      </c>
      <c r="BA300" s="57">
        <v>46307.333333333336</v>
      </c>
      <c r="BB300" t="s">
        <v>5062</v>
      </c>
      <c r="BC300">
        <v>2026</v>
      </c>
      <c r="BD300">
        <v>10</v>
      </c>
      <c r="BE300">
        <v>11</v>
      </c>
      <c r="BF300" s="6">
        <f t="shared" si="12"/>
        <v>46306</v>
      </c>
      <c r="BG300">
        <f t="shared" si="13"/>
        <v>-1.3333333333357587</v>
      </c>
      <c r="BH300" t="str">
        <f t="shared" si="14"/>
        <v>COMPLY</v>
      </c>
      <c r="BI300" t="str">
        <f>VLOOKUP(H300,Sheet2!$A$1:$B$270,2,FALSE)</f>
        <v>MADIUN</v>
      </c>
    </row>
    <row r="301" spans="1:61">
      <c r="A301">
        <v>300</v>
      </c>
      <c r="B301">
        <v>1002622334</v>
      </c>
      <c r="C301">
        <v>3</v>
      </c>
      <c r="D301" t="s">
        <v>38</v>
      </c>
      <c r="E301">
        <v>5</v>
      </c>
      <c r="F301" t="s">
        <v>92</v>
      </c>
      <c r="G301" t="s">
        <v>95</v>
      </c>
      <c r="H301" t="s">
        <v>351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46300.53025462963</v>
      </c>
      <c r="P301" s="57">
        <v>46301.60738425926</v>
      </c>
      <c r="Q301">
        <v>69404299</v>
      </c>
      <c r="S301">
        <v>152607221796</v>
      </c>
      <c r="T301" t="s">
        <v>2644</v>
      </c>
      <c r="U301" t="s">
        <v>2645</v>
      </c>
      <c r="V301" t="s">
        <v>2646</v>
      </c>
      <c r="Z301">
        <v>111.13085890000001</v>
      </c>
      <c r="AA301">
        <v>-8.1929371999999994</v>
      </c>
      <c r="AB301" t="s">
        <v>2647</v>
      </c>
      <c r="AC301" t="s">
        <v>235</v>
      </c>
      <c r="AL301" t="s">
        <v>217</v>
      </c>
      <c r="AM301" t="s">
        <v>2648</v>
      </c>
      <c r="AN301" t="s">
        <v>6</v>
      </c>
      <c r="AO301" s="57">
        <v>46152.569618055553</v>
      </c>
      <c r="AP301" s="57">
        <v>46301.458333333336</v>
      </c>
      <c r="AR301" t="s">
        <v>218</v>
      </c>
      <c r="AS301" t="s">
        <v>584</v>
      </c>
      <c r="AT301" t="s">
        <v>230</v>
      </c>
      <c r="AU301">
        <v>20261006</v>
      </c>
      <c r="AV301" t="s">
        <v>221</v>
      </c>
      <c r="AW301" t="s">
        <v>878</v>
      </c>
      <c r="AX301" t="s">
        <v>222</v>
      </c>
      <c r="BA301" s="57">
        <v>46301.458333333336</v>
      </c>
      <c r="BB301" t="s">
        <v>2648</v>
      </c>
      <c r="BC301">
        <v>2026</v>
      </c>
      <c r="BD301">
        <v>10</v>
      </c>
      <c r="BE301">
        <v>6</v>
      </c>
      <c r="BF301" s="6">
        <f t="shared" si="12"/>
        <v>46301</v>
      </c>
      <c r="BG301">
        <f t="shared" si="13"/>
        <v>-0.45833333333575865</v>
      </c>
      <c r="BH301" t="str">
        <f t="shared" si="14"/>
        <v>COMPLY</v>
      </c>
      <c r="BI301" t="str">
        <f>VLOOKUP(H301,Sheet2!$A$1:$B$270,2,FALSE)</f>
        <v>PONOROGO</v>
      </c>
    </row>
    <row r="302" spans="1:61">
      <c r="A302">
        <v>301</v>
      </c>
      <c r="B302">
        <v>1002634806</v>
      </c>
      <c r="C302">
        <v>3</v>
      </c>
      <c r="D302" t="s">
        <v>38</v>
      </c>
      <c r="E302">
        <v>5</v>
      </c>
      <c r="F302" t="s">
        <v>92</v>
      </c>
      <c r="G302" t="s">
        <v>95</v>
      </c>
      <c r="H302" t="s">
        <v>351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46308.495555555557</v>
      </c>
      <c r="P302" s="57">
        <v>46308.720636574071</v>
      </c>
      <c r="Q302">
        <v>69409310</v>
      </c>
      <c r="S302">
        <v>152607221776</v>
      </c>
      <c r="T302" t="s">
        <v>5924</v>
      </c>
      <c r="U302" t="s">
        <v>5925</v>
      </c>
      <c r="V302" t="s">
        <v>5926</v>
      </c>
      <c r="Z302">
        <v>111.23659670000001</v>
      </c>
      <c r="AA302">
        <v>-8.2132129999999997</v>
      </c>
      <c r="AB302" t="s">
        <v>5927</v>
      </c>
      <c r="AC302" t="s">
        <v>235</v>
      </c>
      <c r="AL302" t="s">
        <v>217</v>
      </c>
      <c r="AM302" t="s">
        <v>5928</v>
      </c>
      <c r="AN302" t="s">
        <v>6</v>
      </c>
      <c r="AO302" t="s">
        <v>5770</v>
      </c>
      <c r="AP302" s="57">
        <v>46309.333333333336</v>
      </c>
      <c r="AR302" t="s">
        <v>218</v>
      </c>
      <c r="AS302" t="s">
        <v>584</v>
      </c>
      <c r="AT302" t="s">
        <v>230</v>
      </c>
      <c r="AU302">
        <v>20261013</v>
      </c>
      <c r="AV302" t="s">
        <v>221</v>
      </c>
      <c r="AW302" t="s">
        <v>880</v>
      </c>
      <c r="AX302" t="s">
        <v>222</v>
      </c>
      <c r="BA302" s="57">
        <v>46309.333333333336</v>
      </c>
      <c r="BB302" t="s">
        <v>5928</v>
      </c>
      <c r="BC302">
        <v>2026</v>
      </c>
      <c r="BD302">
        <v>10</v>
      </c>
      <c r="BE302">
        <v>13</v>
      </c>
      <c r="BF302" s="6">
        <f t="shared" si="12"/>
        <v>46308</v>
      </c>
      <c r="BG302">
        <f t="shared" si="13"/>
        <v>-1.3333333333357587</v>
      </c>
      <c r="BH302" t="str">
        <f t="shared" si="14"/>
        <v>COMPLY</v>
      </c>
      <c r="BI302" t="str">
        <f>VLOOKUP(H302,Sheet2!$A$1:$B$270,2,FALSE)</f>
        <v>PONOROGO</v>
      </c>
    </row>
    <row r="303" spans="1:61">
      <c r="A303">
        <v>302</v>
      </c>
      <c r="B303">
        <v>1002618105</v>
      </c>
      <c r="C303">
        <v>3</v>
      </c>
      <c r="D303" t="s">
        <v>38</v>
      </c>
      <c r="E303">
        <v>5</v>
      </c>
      <c r="F303" t="s">
        <v>92</v>
      </c>
      <c r="G303" t="s">
        <v>95</v>
      </c>
      <c r="H303" t="s">
        <v>243</v>
      </c>
      <c r="I303" t="s">
        <v>212</v>
      </c>
      <c r="J303" t="s">
        <v>213</v>
      </c>
      <c r="K303" t="s">
        <v>149</v>
      </c>
      <c r="M303" t="s">
        <v>76</v>
      </c>
      <c r="N303" t="s">
        <v>215</v>
      </c>
      <c r="O303" s="57">
        <v>46296.603483796294</v>
      </c>
      <c r="P303" s="57">
        <v>46296.9221875</v>
      </c>
      <c r="Q303">
        <v>69401937</v>
      </c>
      <c r="S303">
        <v>152604231180</v>
      </c>
      <c r="T303" t="s">
        <v>933</v>
      </c>
      <c r="U303" t="s">
        <v>1031</v>
      </c>
      <c r="V303" t="s">
        <v>1032</v>
      </c>
      <c r="Z303">
        <v>111.510003</v>
      </c>
      <c r="AA303">
        <v>-7.9310419999999997</v>
      </c>
      <c r="AB303" t="s">
        <v>934</v>
      </c>
      <c r="AC303" t="s">
        <v>216</v>
      </c>
      <c r="AL303" t="s">
        <v>217</v>
      </c>
      <c r="AM303" t="s">
        <v>1033</v>
      </c>
      <c r="AN303" t="s">
        <v>6</v>
      </c>
      <c r="AO303" s="57">
        <v>46032.611296296294</v>
      </c>
      <c r="AR303" t="s">
        <v>218</v>
      </c>
      <c r="AS303" t="s">
        <v>852</v>
      </c>
      <c r="AT303" t="s">
        <v>230</v>
      </c>
      <c r="AU303">
        <v>20261001</v>
      </c>
      <c r="AV303" t="s">
        <v>221</v>
      </c>
      <c r="AW303" t="s">
        <v>540</v>
      </c>
      <c r="AX303" t="s">
        <v>222</v>
      </c>
      <c r="BA303" s="57">
        <v>46296.291666666664</v>
      </c>
      <c r="BB303" t="s">
        <v>1033</v>
      </c>
      <c r="BC303">
        <v>2026</v>
      </c>
      <c r="BD303">
        <v>10</v>
      </c>
      <c r="BE303">
        <v>1</v>
      </c>
      <c r="BF303" s="6">
        <f t="shared" si="12"/>
        <v>46296</v>
      </c>
      <c r="BG303">
        <f t="shared" si="13"/>
        <v>-0.29166666666424135</v>
      </c>
      <c r="BH303" t="str">
        <f t="shared" si="14"/>
        <v>COMPLY</v>
      </c>
      <c r="BI303" t="str">
        <f>VLOOKUP(H303,Sheet2!$A$1:$B$270,2,FALSE)</f>
        <v>PONOROGO</v>
      </c>
    </row>
    <row r="304" spans="1:61">
      <c r="A304">
        <v>303</v>
      </c>
      <c r="B304">
        <v>1002619458</v>
      </c>
      <c r="C304">
        <v>3</v>
      </c>
      <c r="D304" t="s">
        <v>38</v>
      </c>
      <c r="E304">
        <v>5</v>
      </c>
      <c r="F304" t="s">
        <v>92</v>
      </c>
      <c r="G304" t="s">
        <v>95</v>
      </c>
      <c r="H304" t="s">
        <v>243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46297.459421296298</v>
      </c>
      <c r="P304" s="57">
        <v>46299.686041666668</v>
      </c>
      <c r="Q304">
        <v>69402915</v>
      </c>
      <c r="S304">
        <v>152604231181</v>
      </c>
      <c r="T304" t="s">
        <v>1725</v>
      </c>
      <c r="U304" t="s">
        <v>1726</v>
      </c>
      <c r="V304" t="s">
        <v>1727</v>
      </c>
      <c r="Z304">
        <v>111.469336</v>
      </c>
      <c r="AA304">
        <v>-7.7819950000000002</v>
      </c>
      <c r="AB304" t="s">
        <v>1728</v>
      </c>
      <c r="AC304" t="s">
        <v>235</v>
      </c>
      <c r="AL304" t="s">
        <v>217</v>
      </c>
      <c r="AM304" t="s">
        <v>1729</v>
      </c>
      <c r="AN304" t="s">
        <v>6</v>
      </c>
      <c r="AO304" s="57">
        <v>46063.466053240743</v>
      </c>
      <c r="AP304" s="57">
        <v>46298.333333333336</v>
      </c>
      <c r="AR304" t="s">
        <v>218</v>
      </c>
      <c r="AS304" t="s">
        <v>852</v>
      </c>
      <c r="AT304" t="s">
        <v>230</v>
      </c>
      <c r="AU304">
        <v>20261004</v>
      </c>
      <c r="AV304" t="s">
        <v>221</v>
      </c>
      <c r="AW304" t="s">
        <v>878</v>
      </c>
      <c r="AX304" t="s">
        <v>222</v>
      </c>
      <c r="BA304" s="57">
        <v>46298.333333333336</v>
      </c>
      <c r="BB304" t="s">
        <v>1729</v>
      </c>
      <c r="BC304">
        <v>2026</v>
      </c>
      <c r="BD304">
        <v>10</v>
      </c>
      <c r="BE304">
        <v>4</v>
      </c>
      <c r="BF304" s="6">
        <f t="shared" si="12"/>
        <v>46299</v>
      </c>
      <c r="BG304">
        <f t="shared" si="13"/>
        <v>0.66666666666424135</v>
      </c>
      <c r="BH304" t="str">
        <f t="shared" si="14"/>
        <v>COMPLY</v>
      </c>
      <c r="BI304" t="str">
        <f>VLOOKUP(H304,Sheet2!$A$1:$B$270,2,FALSE)</f>
        <v>PONOROGO</v>
      </c>
    </row>
    <row r="305" spans="1:61">
      <c r="A305">
        <v>304</v>
      </c>
      <c r="B305">
        <v>1002620977</v>
      </c>
      <c r="C305">
        <v>3</v>
      </c>
      <c r="D305" t="s">
        <v>38</v>
      </c>
      <c r="E305">
        <v>5</v>
      </c>
      <c r="F305" t="s">
        <v>92</v>
      </c>
      <c r="G305" t="s">
        <v>95</v>
      </c>
      <c r="H305" t="s">
        <v>243</v>
      </c>
      <c r="I305" t="s">
        <v>212</v>
      </c>
      <c r="J305" t="s">
        <v>213</v>
      </c>
      <c r="K305" t="s">
        <v>149</v>
      </c>
      <c r="L305" t="s">
        <v>214</v>
      </c>
      <c r="M305" t="s">
        <v>76</v>
      </c>
      <c r="N305" t="s">
        <v>215</v>
      </c>
      <c r="O305" s="57">
        <v>46298.551145833335</v>
      </c>
      <c r="P305" s="57">
        <v>46298.759293981479</v>
      </c>
      <c r="Q305">
        <v>69403610</v>
      </c>
      <c r="S305">
        <v>152604231106</v>
      </c>
      <c r="T305" t="s">
        <v>1730</v>
      </c>
      <c r="U305" t="s">
        <v>1731</v>
      </c>
      <c r="V305" t="s">
        <v>1732</v>
      </c>
      <c r="Z305">
        <v>111.46788060665099</v>
      </c>
      <c r="AA305">
        <v>-7.87055295521583</v>
      </c>
      <c r="AB305" t="s">
        <v>1733</v>
      </c>
      <c r="AC305" t="s">
        <v>235</v>
      </c>
      <c r="AL305" t="s">
        <v>217</v>
      </c>
      <c r="AM305" t="s">
        <v>1468</v>
      </c>
      <c r="AN305" t="s">
        <v>6</v>
      </c>
      <c r="AO305" s="57">
        <v>46091.559224537035</v>
      </c>
      <c r="AP305" s="57">
        <v>46299.458333333336</v>
      </c>
      <c r="AR305" t="s">
        <v>218</v>
      </c>
      <c r="AS305" t="s">
        <v>852</v>
      </c>
      <c r="AT305" t="s">
        <v>230</v>
      </c>
      <c r="AU305">
        <v>20261003</v>
      </c>
      <c r="AV305" t="s">
        <v>221</v>
      </c>
      <c r="AW305" t="s">
        <v>877</v>
      </c>
      <c r="AX305" t="s">
        <v>222</v>
      </c>
      <c r="BA305" s="57">
        <v>46299.458333333336</v>
      </c>
      <c r="BB305" t="s">
        <v>1468</v>
      </c>
      <c r="BC305">
        <v>2026</v>
      </c>
      <c r="BD305">
        <v>10</v>
      </c>
      <c r="BE305">
        <v>3</v>
      </c>
      <c r="BF305" s="6">
        <f t="shared" si="12"/>
        <v>46298</v>
      </c>
      <c r="BG305">
        <f t="shared" si="13"/>
        <v>-1.4583333333357587</v>
      </c>
      <c r="BH305" t="str">
        <f t="shared" si="14"/>
        <v>COMPLY</v>
      </c>
      <c r="BI305" t="str">
        <f>VLOOKUP(H305,Sheet2!$A$1:$B$270,2,FALSE)</f>
        <v>PONOROGO</v>
      </c>
    </row>
    <row r="306" spans="1:61">
      <c r="A306">
        <v>305</v>
      </c>
      <c r="B306">
        <v>1002623692</v>
      </c>
      <c r="C306">
        <v>3</v>
      </c>
      <c r="D306" t="s">
        <v>38</v>
      </c>
      <c r="E306">
        <v>5</v>
      </c>
      <c r="F306" t="s">
        <v>92</v>
      </c>
      <c r="G306" t="s">
        <v>95</v>
      </c>
      <c r="H306" t="s">
        <v>243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46301.414340277777</v>
      </c>
      <c r="P306" s="57">
        <v>46301.695428240739</v>
      </c>
      <c r="Q306">
        <v>69404759</v>
      </c>
      <c r="S306">
        <v>152604231194</v>
      </c>
      <c r="T306" t="s">
        <v>3266</v>
      </c>
      <c r="U306" t="s">
        <v>3267</v>
      </c>
      <c r="V306" t="s">
        <v>3268</v>
      </c>
      <c r="Z306">
        <v>111.4918371</v>
      </c>
      <c r="AA306">
        <v>-7.9021201999999997</v>
      </c>
      <c r="AB306" t="s">
        <v>3269</v>
      </c>
      <c r="AC306" t="s">
        <v>235</v>
      </c>
      <c r="AL306" t="s">
        <v>217</v>
      </c>
      <c r="AM306" t="s">
        <v>3270</v>
      </c>
      <c r="AN306" t="s">
        <v>6</v>
      </c>
      <c r="AO306" s="57">
        <v>46183.424027777779</v>
      </c>
      <c r="AP306" s="57">
        <v>46302.458333333336</v>
      </c>
      <c r="AR306" t="s">
        <v>218</v>
      </c>
      <c r="AS306" t="s">
        <v>852</v>
      </c>
      <c r="AT306" t="s">
        <v>230</v>
      </c>
      <c r="AU306">
        <v>20261006</v>
      </c>
      <c r="AV306" t="s">
        <v>221</v>
      </c>
      <c r="AW306" t="s">
        <v>880</v>
      </c>
      <c r="AX306" t="s">
        <v>222</v>
      </c>
      <c r="BA306" s="57">
        <v>46302.458333333336</v>
      </c>
      <c r="BB306" t="s">
        <v>3270</v>
      </c>
      <c r="BC306">
        <v>2026</v>
      </c>
      <c r="BD306">
        <v>10</v>
      </c>
      <c r="BE306">
        <v>6</v>
      </c>
      <c r="BF306" s="6">
        <f t="shared" si="12"/>
        <v>46301</v>
      </c>
      <c r="BG306">
        <f t="shared" si="13"/>
        <v>-1.4583333333357587</v>
      </c>
      <c r="BH306" t="str">
        <f t="shared" si="14"/>
        <v>COMPLY</v>
      </c>
      <c r="BI306" t="str">
        <f>VLOOKUP(H306,Sheet2!$A$1:$B$270,2,FALSE)</f>
        <v>PONOROGO</v>
      </c>
    </row>
    <row r="307" spans="1:61">
      <c r="A307">
        <v>306</v>
      </c>
      <c r="B307">
        <v>1002625921</v>
      </c>
      <c r="C307">
        <v>3</v>
      </c>
      <c r="D307" t="s">
        <v>38</v>
      </c>
      <c r="E307">
        <v>5</v>
      </c>
      <c r="F307" t="s">
        <v>92</v>
      </c>
      <c r="G307" t="s">
        <v>95</v>
      </c>
      <c r="H307" t="s">
        <v>243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46302.501886574071</v>
      </c>
      <c r="P307" s="57">
        <v>46302.73537037037</v>
      </c>
      <c r="Q307">
        <v>69405737</v>
      </c>
      <c r="S307">
        <v>152604231202</v>
      </c>
      <c r="T307" t="s">
        <v>3926</v>
      </c>
      <c r="U307" t="s">
        <v>3927</v>
      </c>
      <c r="V307" t="s">
        <v>3928</v>
      </c>
      <c r="Z307">
        <v>111.509821039983</v>
      </c>
      <c r="AA307">
        <v>-7.8035498504611898</v>
      </c>
      <c r="AB307" t="s">
        <v>3929</v>
      </c>
      <c r="AC307" t="s">
        <v>216</v>
      </c>
      <c r="AL307" t="s">
        <v>217</v>
      </c>
      <c r="AM307" t="s">
        <v>3930</v>
      </c>
      <c r="AN307" t="s">
        <v>6</v>
      </c>
      <c r="AO307" s="57">
        <v>46213.507164351853</v>
      </c>
      <c r="AP307" s="57">
        <v>46303.333333333336</v>
      </c>
      <c r="AR307" t="s">
        <v>218</v>
      </c>
      <c r="AS307" t="s">
        <v>852</v>
      </c>
      <c r="AT307" t="s">
        <v>342</v>
      </c>
      <c r="AU307">
        <v>20261007</v>
      </c>
      <c r="AV307" t="s">
        <v>221</v>
      </c>
      <c r="AW307" t="s">
        <v>3931</v>
      </c>
      <c r="AX307" t="s">
        <v>222</v>
      </c>
      <c r="BA307" s="57">
        <v>46303.333333333336</v>
      </c>
      <c r="BB307" t="s">
        <v>3930</v>
      </c>
      <c r="BC307">
        <v>2026</v>
      </c>
      <c r="BD307">
        <v>10</v>
      </c>
      <c r="BE307">
        <v>7</v>
      </c>
      <c r="BF307" s="6">
        <f t="shared" si="12"/>
        <v>46302</v>
      </c>
      <c r="BG307">
        <f t="shared" si="13"/>
        <v>-1.3333333333357587</v>
      </c>
      <c r="BH307" t="str">
        <f t="shared" si="14"/>
        <v>COMPLY</v>
      </c>
      <c r="BI307" t="str">
        <f>VLOOKUP(H307,Sheet2!$A$1:$B$270,2,FALSE)</f>
        <v>PONOROGO</v>
      </c>
    </row>
    <row r="308" spans="1:61">
      <c r="A308">
        <v>307</v>
      </c>
      <c r="B308">
        <v>1002626682</v>
      </c>
      <c r="C308">
        <v>3</v>
      </c>
      <c r="D308" t="s">
        <v>38</v>
      </c>
      <c r="E308">
        <v>5</v>
      </c>
      <c r="F308" t="s">
        <v>92</v>
      </c>
      <c r="G308" t="s">
        <v>95</v>
      </c>
      <c r="H308" t="s">
        <v>243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46302.665682870371</v>
      </c>
      <c r="P308" s="57">
        <v>46303.496400462966</v>
      </c>
      <c r="Q308">
        <v>69406049</v>
      </c>
      <c r="S308">
        <v>152604231205</v>
      </c>
      <c r="T308" t="s">
        <v>3916</v>
      </c>
      <c r="U308" t="s">
        <v>3917</v>
      </c>
      <c r="V308" t="s">
        <v>3918</v>
      </c>
      <c r="Z308">
        <v>111.49595720000001</v>
      </c>
      <c r="AA308">
        <v>-7.9192720999999997</v>
      </c>
      <c r="AB308" t="s">
        <v>3919</v>
      </c>
      <c r="AC308" t="s">
        <v>235</v>
      </c>
      <c r="AL308" t="s">
        <v>217</v>
      </c>
      <c r="AM308" t="s">
        <v>3920</v>
      </c>
      <c r="AN308" t="s">
        <v>6</v>
      </c>
      <c r="AO308" s="57">
        <v>46213.67386574074</v>
      </c>
      <c r="AP308" s="57">
        <v>46303.625</v>
      </c>
      <c r="AR308" t="s">
        <v>218</v>
      </c>
      <c r="AS308" t="s">
        <v>852</v>
      </c>
      <c r="AT308" t="s">
        <v>230</v>
      </c>
      <c r="AU308">
        <v>20261008</v>
      </c>
      <c r="AV308" t="s">
        <v>221</v>
      </c>
      <c r="AW308" t="s">
        <v>875</v>
      </c>
      <c r="AX308" t="s">
        <v>222</v>
      </c>
      <c r="BA308" s="57">
        <v>46303.625</v>
      </c>
      <c r="BB308" t="s">
        <v>3920</v>
      </c>
      <c r="BC308">
        <v>2026</v>
      </c>
      <c r="BD308">
        <v>10</v>
      </c>
      <c r="BE308">
        <v>8</v>
      </c>
      <c r="BF308" s="6">
        <f t="shared" si="12"/>
        <v>46303</v>
      </c>
      <c r="BG308">
        <f t="shared" si="13"/>
        <v>-0.625</v>
      </c>
      <c r="BH308" t="str">
        <f t="shared" si="14"/>
        <v>COMPLY</v>
      </c>
      <c r="BI308" t="str">
        <f>VLOOKUP(H308,Sheet2!$A$1:$B$270,2,FALSE)</f>
        <v>PONOROGO</v>
      </c>
    </row>
    <row r="309" spans="1:61">
      <c r="A309">
        <v>308</v>
      </c>
      <c r="B309">
        <v>1002625595</v>
      </c>
      <c r="C309">
        <v>3</v>
      </c>
      <c r="D309" t="s">
        <v>38</v>
      </c>
      <c r="E309">
        <v>5</v>
      </c>
      <c r="F309" t="s">
        <v>92</v>
      </c>
      <c r="G309" t="s">
        <v>95</v>
      </c>
      <c r="H309" t="s">
        <v>243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46302.431018518517</v>
      </c>
      <c r="P309" s="57">
        <v>46306.679571759261</v>
      </c>
      <c r="Q309">
        <v>69405561</v>
      </c>
      <c r="S309">
        <v>152604231196</v>
      </c>
      <c r="T309" t="s">
        <v>3921</v>
      </c>
      <c r="U309" t="s">
        <v>3922</v>
      </c>
      <c r="V309" t="s">
        <v>3923</v>
      </c>
      <c r="Z309">
        <v>111.461555</v>
      </c>
      <c r="AA309">
        <v>-7.8856710000000003</v>
      </c>
      <c r="AB309" t="s">
        <v>3924</v>
      </c>
      <c r="AC309" t="s">
        <v>235</v>
      </c>
      <c r="AL309" t="s">
        <v>217</v>
      </c>
      <c r="AM309" t="s">
        <v>3925</v>
      </c>
      <c r="AN309" t="s">
        <v>6</v>
      </c>
      <c r="AO309" s="57">
        <v>46213.434340277781</v>
      </c>
      <c r="AP309" s="57">
        <v>46303.333333333336</v>
      </c>
      <c r="AQ309" t="s">
        <v>841</v>
      </c>
      <c r="AR309" t="s">
        <v>218</v>
      </c>
      <c r="AS309" t="s">
        <v>852</v>
      </c>
      <c r="AT309" t="s">
        <v>230</v>
      </c>
      <c r="AU309">
        <v>20261011</v>
      </c>
      <c r="AV309" t="s">
        <v>221</v>
      </c>
      <c r="AW309" t="s">
        <v>880</v>
      </c>
      <c r="AX309" t="s">
        <v>222</v>
      </c>
      <c r="BA309" s="57">
        <v>46303.333333333336</v>
      </c>
      <c r="BB309" t="s">
        <v>3925</v>
      </c>
      <c r="BC309">
        <v>2026</v>
      </c>
      <c r="BD309">
        <v>10</v>
      </c>
      <c r="BE309">
        <v>11</v>
      </c>
      <c r="BF309" s="6">
        <f t="shared" si="12"/>
        <v>46306</v>
      </c>
      <c r="BG309">
        <f t="shared" si="13"/>
        <v>2.6666666666642413</v>
      </c>
      <c r="BH309" t="str">
        <f t="shared" si="14"/>
        <v>NOT COMPLY</v>
      </c>
      <c r="BI309" t="str">
        <f>VLOOKUP(H309,Sheet2!$A$1:$B$270,2,FALSE)</f>
        <v>PONOROGO</v>
      </c>
    </row>
    <row r="310" spans="1:61">
      <c r="A310">
        <v>309</v>
      </c>
      <c r="B310">
        <v>1002626146</v>
      </c>
      <c r="C310">
        <v>3</v>
      </c>
      <c r="D310" t="s">
        <v>38</v>
      </c>
      <c r="E310">
        <v>5</v>
      </c>
      <c r="F310" t="s">
        <v>92</v>
      </c>
      <c r="G310" t="s">
        <v>95</v>
      </c>
      <c r="H310" t="s">
        <v>243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46302.563587962963</v>
      </c>
      <c r="P310" s="57">
        <v>46302.87263888889</v>
      </c>
      <c r="Q310">
        <v>69405868</v>
      </c>
      <c r="S310">
        <v>152604231199</v>
      </c>
      <c r="T310" t="s">
        <v>1720</v>
      </c>
      <c r="U310" t="s">
        <v>1721</v>
      </c>
      <c r="V310" t="s">
        <v>3932</v>
      </c>
      <c r="Z310">
        <v>111.450885</v>
      </c>
      <c r="AA310">
        <v>-7.9281430000000004</v>
      </c>
      <c r="AB310" t="s">
        <v>3933</v>
      </c>
      <c r="AC310" t="s">
        <v>235</v>
      </c>
      <c r="AL310" t="s">
        <v>217</v>
      </c>
      <c r="AM310" t="s">
        <v>3934</v>
      </c>
      <c r="AN310" t="s">
        <v>6</v>
      </c>
      <c r="AO310" s="57">
        <v>46213.56962962963</v>
      </c>
      <c r="AP310" s="57">
        <v>46303.458333333336</v>
      </c>
      <c r="AR310" t="s">
        <v>218</v>
      </c>
      <c r="AS310" t="s">
        <v>852</v>
      </c>
      <c r="AT310" t="s">
        <v>342</v>
      </c>
      <c r="AU310">
        <v>20261007</v>
      </c>
      <c r="AV310" t="s">
        <v>221</v>
      </c>
      <c r="AW310" t="s">
        <v>1902</v>
      </c>
      <c r="AX310" t="s">
        <v>222</v>
      </c>
      <c r="BA310" s="57">
        <v>46303.458333333336</v>
      </c>
      <c r="BB310" t="s">
        <v>3934</v>
      </c>
      <c r="BC310">
        <v>2026</v>
      </c>
      <c r="BD310">
        <v>10</v>
      </c>
      <c r="BE310">
        <v>7</v>
      </c>
      <c r="BF310" s="6">
        <f t="shared" si="12"/>
        <v>46302</v>
      </c>
      <c r="BG310">
        <f t="shared" si="13"/>
        <v>-1.4583333333357587</v>
      </c>
      <c r="BH310" t="str">
        <f t="shared" si="14"/>
        <v>COMPLY</v>
      </c>
      <c r="BI310" t="str">
        <f>VLOOKUP(H310,Sheet2!$A$1:$B$270,2,FALSE)</f>
        <v>PONOROGO</v>
      </c>
    </row>
    <row r="311" spans="1:61">
      <c r="A311">
        <v>310</v>
      </c>
      <c r="B311">
        <v>1002626064</v>
      </c>
      <c r="C311">
        <v>3</v>
      </c>
      <c r="D311" t="s">
        <v>38</v>
      </c>
      <c r="E311">
        <v>5</v>
      </c>
      <c r="F311" t="s">
        <v>92</v>
      </c>
      <c r="G311" t="s">
        <v>95</v>
      </c>
      <c r="H311" t="s">
        <v>243</v>
      </c>
      <c r="I311" t="s">
        <v>212</v>
      </c>
      <c r="J311" t="s">
        <v>213</v>
      </c>
      <c r="K311" t="s">
        <v>149</v>
      </c>
      <c r="L311" t="s">
        <v>214</v>
      </c>
      <c r="M311" t="s">
        <v>76</v>
      </c>
      <c r="N311" t="s">
        <v>215</v>
      </c>
      <c r="O311" s="57">
        <v>46302.5469212963</v>
      </c>
      <c r="P311" s="57">
        <v>46302.762627314813</v>
      </c>
      <c r="Q311">
        <v>69405817</v>
      </c>
      <c r="S311">
        <v>152604231112</v>
      </c>
      <c r="T311" t="s">
        <v>3926</v>
      </c>
      <c r="U311" t="s">
        <v>3927</v>
      </c>
      <c r="V311" t="s">
        <v>3935</v>
      </c>
      <c r="Z311">
        <v>111.50673759713401</v>
      </c>
      <c r="AA311">
        <v>-7.8026371637867102</v>
      </c>
      <c r="AB311" t="s">
        <v>3936</v>
      </c>
      <c r="AC311" t="s">
        <v>216</v>
      </c>
      <c r="AL311" t="s">
        <v>217</v>
      </c>
      <c r="AM311" t="s">
        <v>3803</v>
      </c>
      <c r="AN311" t="s">
        <v>6</v>
      </c>
      <c r="AO311" s="57">
        <v>46213.549027777779</v>
      </c>
      <c r="AP311" s="57">
        <v>46303.458333333336</v>
      </c>
      <c r="AR311" t="s">
        <v>218</v>
      </c>
      <c r="AS311" t="s">
        <v>852</v>
      </c>
      <c r="AT311" t="s">
        <v>342</v>
      </c>
      <c r="AU311">
        <v>20261007</v>
      </c>
      <c r="AV311" t="s">
        <v>221</v>
      </c>
      <c r="AW311" t="s">
        <v>1902</v>
      </c>
      <c r="AX311" t="s">
        <v>222</v>
      </c>
      <c r="BA311" s="57">
        <v>46303.458333333336</v>
      </c>
      <c r="BB311" t="s">
        <v>3803</v>
      </c>
      <c r="BC311">
        <v>2026</v>
      </c>
      <c r="BD311">
        <v>10</v>
      </c>
      <c r="BE311">
        <v>7</v>
      </c>
      <c r="BF311" s="6">
        <f t="shared" si="12"/>
        <v>46302</v>
      </c>
      <c r="BG311">
        <f t="shared" si="13"/>
        <v>-1.4583333333357587</v>
      </c>
      <c r="BH311" t="str">
        <f t="shared" si="14"/>
        <v>COMPLY</v>
      </c>
      <c r="BI311" t="str">
        <f>VLOOKUP(H311,Sheet2!$A$1:$B$270,2,FALSE)</f>
        <v>PONOROGO</v>
      </c>
    </row>
    <row r="312" spans="1:61">
      <c r="A312">
        <v>311</v>
      </c>
      <c r="B312">
        <v>1002629880</v>
      </c>
      <c r="C312">
        <v>3</v>
      </c>
      <c r="D312" t="s">
        <v>38</v>
      </c>
      <c r="E312">
        <v>5</v>
      </c>
      <c r="F312" t="s">
        <v>92</v>
      </c>
      <c r="G312" t="s">
        <v>95</v>
      </c>
      <c r="H312" t="s">
        <v>243</v>
      </c>
      <c r="I312" t="s">
        <v>212</v>
      </c>
      <c r="J312" t="s">
        <v>213</v>
      </c>
      <c r="K312" t="s">
        <v>149</v>
      </c>
      <c r="M312" t="s">
        <v>76</v>
      </c>
      <c r="N312" t="s">
        <v>215</v>
      </c>
      <c r="O312" s="57">
        <v>46304.601006944446</v>
      </c>
      <c r="P312" s="57">
        <v>46305.700335648151</v>
      </c>
      <c r="Q312">
        <v>69405289</v>
      </c>
      <c r="R312">
        <v>3526609049</v>
      </c>
      <c r="S312">
        <v>152604231211</v>
      </c>
      <c r="T312" t="s">
        <v>3271</v>
      </c>
      <c r="U312" t="s">
        <v>5063</v>
      </c>
      <c r="V312" t="s">
        <v>5064</v>
      </c>
      <c r="Z312">
        <v>111.479488</v>
      </c>
      <c r="AA312">
        <v>-7.8423759999999998</v>
      </c>
      <c r="AB312" t="s">
        <v>3274</v>
      </c>
      <c r="AC312" t="s">
        <v>216</v>
      </c>
      <c r="AL312" t="s">
        <v>217</v>
      </c>
      <c r="AM312" t="s">
        <v>4691</v>
      </c>
      <c r="AN312" t="s">
        <v>6</v>
      </c>
      <c r="AO312" s="57">
        <v>46275.611446759256</v>
      </c>
      <c r="AR312" t="s">
        <v>218</v>
      </c>
      <c r="AS312" t="s">
        <v>852</v>
      </c>
      <c r="AT312" t="s">
        <v>230</v>
      </c>
      <c r="AU312">
        <v>20261010</v>
      </c>
      <c r="AV312" t="s">
        <v>221</v>
      </c>
      <c r="AW312" t="s">
        <v>1586</v>
      </c>
      <c r="AX312" t="s">
        <v>222</v>
      </c>
      <c r="BA312" s="57">
        <v>46304.291666666664</v>
      </c>
      <c r="BB312" t="s">
        <v>4691</v>
      </c>
      <c r="BC312">
        <v>2026</v>
      </c>
      <c r="BD312">
        <v>10</v>
      </c>
      <c r="BE312">
        <v>10</v>
      </c>
      <c r="BF312" s="6">
        <f t="shared" si="12"/>
        <v>46305</v>
      </c>
      <c r="BG312">
        <f t="shared" si="13"/>
        <v>0.70833333333575865</v>
      </c>
      <c r="BH312" t="str">
        <f t="shared" si="14"/>
        <v>COMPLY</v>
      </c>
      <c r="BI312" t="str">
        <f>VLOOKUP(H312,Sheet2!$A$1:$B$270,2,FALSE)</f>
        <v>PONOROGO</v>
      </c>
    </row>
    <row r="313" spans="1:61">
      <c r="A313">
        <v>312</v>
      </c>
      <c r="B313">
        <v>1002632946</v>
      </c>
      <c r="C313">
        <v>3</v>
      </c>
      <c r="D313" t="s">
        <v>38</v>
      </c>
      <c r="E313">
        <v>5</v>
      </c>
      <c r="F313" t="s">
        <v>92</v>
      </c>
      <c r="G313" t="s">
        <v>95</v>
      </c>
      <c r="H313" t="s">
        <v>243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46307.564351851855</v>
      </c>
      <c r="P313" s="57">
        <v>46307.718831018516</v>
      </c>
      <c r="Q313">
        <v>69408658</v>
      </c>
      <c r="S313">
        <v>152604231215</v>
      </c>
      <c r="T313" t="s">
        <v>5929</v>
      </c>
      <c r="U313" t="s">
        <v>5930</v>
      </c>
      <c r="V313" t="s">
        <v>5931</v>
      </c>
      <c r="Z313">
        <v>111.492835879325</v>
      </c>
      <c r="AA313">
        <v>-7.9025718596245804</v>
      </c>
      <c r="AB313" t="s">
        <v>5932</v>
      </c>
      <c r="AC313" t="s">
        <v>216</v>
      </c>
      <c r="AL313" t="s">
        <v>217</v>
      </c>
      <c r="AM313" t="s">
        <v>5933</v>
      </c>
      <c r="AN313" t="s">
        <v>6</v>
      </c>
      <c r="AO313" s="57">
        <v>46366.569409722222</v>
      </c>
      <c r="AP313" s="57">
        <v>46308.458333333336</v>
      </c>
      <c r="AR313" t="s">
        <v>218</v>
      </c>
      <c r="AS313" t="s">
        <v>852</v>
      </c>
      <c r="AT313" t="s">
        <v>342</v>
      </c>
      <c r="AU313">
        <v>20261012</v>
      </c>
      <c r="AV313" t="s">
        <v>221</v>
      </c>
      <c r="AW313" t="s">
        <v>2589</v>
      </c>
      <c r="AX313" t="s">
        <v>222</v>
      </c>
      <c r="BA313" s="57">
        <v>46308.458333333336</v>
      </c>
      <c r="BB313" t="s">
        <v>5933</v>
      </c>
      <c r="BC313">
        <v>2026</v>
      </c>
      <c r="BD313">
        <v>10</v>
      </c>
      <c r="BE313">
        <v>12</v>
      </c>
      <c r="BF313" s="6">
        <f t="shared" si="12"/>
        <v>46307</v>
      </c>
      <c r="BG313">
        <f t="shared" si="13"/>
        <v>-1.4583333333357587</v>
      </c>
      <c r="BH313" t="str">
        <f t="shared" si="14"/>
        <v>COMPLY</v>
      </c>
      <c r="BI313" t="str">
        <f>VLOOKUP(H313,Sheet2!$A$1:$B$270,2,FALSE)</f>
        <v>PONOROGO</v>
      </c>
    </row>
    <row r="314" spans="1:61">
      <c r="A314">
        <v>313</v>
      </c>
      <c r="B314">
        <v>1002624856</v>
      </c>
      <c r="C314">
        <v>3</v>
      </c>
      <c r="D314" t="s">
        <v>38</v>
      </c>
      <c r="E314">
        <v>5</v>
      </c>
      <c r="F314" t="s">
        <v>92</v>
      </c>
      <c r="G314" t="s">
        <v>95</v>
      </c>
      <c r="H314" t="s">
        <v>243</v>
      </c>
      <c r="I314" t="s">
        <v>212</v>
      </c>
      <c r="J314" t="s">
        <v>213</v>
      </c>
      <c r="K314" t="s">
        <v>149</v>
      </c>
      <c r="L314" t="s">
        <v>826</v>
      </c>
      <c r="M314" t="s">
        <v>1401</v>
      </c>
      <c r="N314" t="s">
        <v>215</v>
      </c>
      <c r="O314" s="57">
        <v>46301.659490740742</v>
      </c>
      <c r="P314" s="57">
        <v>46304.601006944446</v>
      </c>
      <c r="Q314">
        <v>69405289</v>
      </c>
      <c r="R314">
        <v>3526609049</v>
      </c>
      <c r="S314">
        <v>152604231193</v>
      </c>
      <c r="T314" t="s">
        <v>3271</v>
      </c>
      <c r="U314" t="s">
        <v>3272</v>
      </c>
      <c r="V314" t="s">
        <v>3273</v>
      </c>
      <c r="Z314">
        <v>111.47938190000001</v>
      </c>
      <c r="AA314">
        <v>-7.8423977000000002</v>
      </c>
      <c r="AB314" t="s">
        <v>3274</v>
      </c>
      <c r="AC314" t="s">
        <v>235</v>
      </c>
      <c r="AL314" t="s">
        <v>217</v>
      </c>
      <c r="AM314" t="s">
        <v>3275</v>
      </c>
      <c r="AN314" t="s">
        <v>6</v>
      </c>
      <c r="AO314" s="57">
        <v>46183.663668981484</v>
      </c>
      <c r="AP314" s="57">
        <v>46302.625</v>
      </c>
      <c r="AQ314" t="s">
        <v>1496</v>
      </c>
      <c r="AR314" t="s">
        <v>14</v>
      </c>
      <c r="AS314" t="s">
        <v>852</v>
      </c>
      <c r="AT314" t="s">
        <v>230</v>
      </c>
      <c r="AV314" t="s">
        <v>5065</v>
      </c>
      <c r="AW314" t="s">
        <v>868</v>
      </c>
      <c r="AX314" t="s">
        <v>222</v>
      </c>
      <c r="BA314" s="57">
        <v>46302.625</v>
      </c>
      <c r="BB314" t="s">
        <v>3275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str">
        <f>VLOOKUP(H314,Sheet2!$A$1:$B$270,2,FALSE)</f>
        <v>PONOROGO</v>
      </c>
    </row>
    <row r="315" spans="1:61">
      <c r="A315">
        <v>314</v>
      </c>
      <c r="B315">
        <v>1002629757</v>
      </c>
      <c r="C315">
        <v>3</v>
      </c>
      <c r="D315" t="s">
        <v>38</v>
      </c>
      <c r="E315">
        <v>5</v>
      </c>
      <c r="F315" t="s">
        <v>92</v>
      </c>
      <c r="G315" t="s">
        <v>95</v>
      </c>
      <c r="H315" t="s">
        <v>243</v>
      </c>
      <c r="I315" t="s">
        <v>212</v>
      </c>
      <c r="J315" t="s">
        <v>213</v>
      </c>
      <c r="K315" t="s">
        <v>149</v>
      </c>
      <c r="M315" t="s">
        <v>836</v>
      </c>
      <c r="N315" t="s">
        <v>215</v>
      </c>
      <c r="O315" s="57">
        <v>46304.580081018517</v>
      </c>
      <c r="P315" s="57">
        <v>46304.598796296297</v>
      </c>
      <c r="Q315">
        <v>69405289</v>
      </c>
      <c r="R315">
        <v>3526609049</v>
      </c>
      <c r="S315">
        <v>152604231210</v>
      </c>
      <c r="T315" t="s">
        <v>3271</v>
      </c>
      <c r="U315" t="s">
        <v>5063</v>
      </c>
      <c r="V315" t="s">
        <v>5066</v>
      </c>
      <c r="Z315">
        <v>111.47955</v>
      </c>
      <c r="AA315">
        <v>-7.8423280000000002</v>
      </c>
      <c r="AB315" t="s">
        <v>3274</v>
      </c>
      <c r="AC315" t="s">
        <v>216</v>
      </c>
      <c r="AL315" t="s">
        <v>217</v>
      </c>
      <c r="AM315" t="s">
        <v>4691</v>
      </c>
      <c r="AN315" t="s">
        <v>6</v>
      </c>
      <c r="AO315" s="57">
        <v>46275.590590277781</v>
      </c>
      <c r="AR315" t="s">
        <v>14</v>
      </c>
      <c r="AS315" t="s">
        <v>852</v>
      </c>
      <c r="AT315" t="s">
        <v>230</v>
      </c>
      <c r="AV315" t="s">
        <v>837</v>
      </c>
      <c r="AW315" t="s">
        <v>540</v>
      </c>
      <c r="AX315" t="s">
        <v>222</v>
      </c>
      <c r="BA315" s="57">
        <v>46304.291666666664</v>
      </c>
      <c r="BB315" t="s">
        <v>4691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str">
        <f>VLOOKUP(H315,Sheet2!$A$1:$B$270,2,FALSE)</f>
        <v>PONOROGO</v>
      </c>
    </row>
    <row r="316" spans="1:61">
      <c r="A316">
        <v>315</v>
      </c>
      <c r="B316">
        <v>1002625356</v>
      </c>
      <c r="C316">
        <v>3</v>
      </c>
      <c r="D316" t="s">
        <v>38</v>
      </c>
      <c r="E316">
        <v>5</v>
      </c>
      <c r="F316" t="s">
        <v>92</v>
      </c>
      <c r="G316" t="s">
        <v>95</v>
      </c>
      <c r="H316" t="s">
        <v>243</v>
      </c>
      <c r="I316" t="s">
        <v>212</v>
      </c>
      <c r="J316" t="s">
        <v>213</v>
      </c>
      <c r="K316" t="s">
        <v>149</v>
      </c>
      <c r="L316" t="s">
        <v>214</v>
      </c>
      <c r="M316" t="s">
        <v>2115</v>
      </c>
      <c r="N316" t="s">
        <v>215</v>
      </c>
      <c r="O316" s="57">
        <v>46302.376550925925</v>
      </c>
      <c r="P316" s="57">
        <v>46302.550023148149</v>
      </c>
      <c r="Q316">
        <v>69403259</v>
      </c>
      <c r="T316" t="s">
        <v>1720</v>
      </c>
      <c r="V316" t="s">
        <v>1722</v>
      </c>
      <c r="Z316">
        <v>111.450863</v>
      </c>
      <c r="AA316">
        <v>-7.9282899999999996</v>
      </c>
      <c r="AB316" t="s">
        <v>1723</v>
      </c>
      <c r="AC316" t="s">
        <v>235</v>
      </c>
      <c r="AL316" t="s">
        <v>217</v>
      </c>
      <c r="AM316" t="s">
        <v>1724</v>
      </c>
      <c r="AN316" t="s">
        <v>6</v>
      </c>
      <c r="AO316" s="57">
        <v>46213.392731481479</v>
      </c>
      <c r="AP316" s="57">
        <v>46300</v>
      </c>
      <c r="AR316" t="s">
        <v>543</v>
      </c>
      <c r="AS316" t="s">
        <v>852</v>
      </c>
      <c r="AT316" t="s">
        <v>230</v>
      </c>
      <c r="AV316" t="s">
        <v>2120</v>
      </c>
      <c r="AW316" t="s">
        <v>880</v>
      </c>
      <c r="AX316" t="s">
        <v>222</v>
      </c>
      <c r="BA316" s="57">
        <v>46300.333333333336</v>
      </c>
      <c r="BB316" t="s">
        <v>1724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str">
        <f>VLOOKUP(H316,Sheet2!$A$1:$B$270,2,FALSE)</f>
        <v>PONOROGO</v>
      </c>
    </row>
    <row r="317" spans="1:61">
      <c r="A317">
        <v>316</v>
      </c>
      <c r="B317">
        <v>1002620259</v>
      </c>
      <c r="C317">
        <v>3</v>
      </c>
      <c r="D317" t="s">
        <v>38</v>
      </c>
      <c r="E317">
        <v>5</v>
      </c>
      <c r="F317" t="s">
        <v>92</v>
      </c>
      <c r="G317" t="s">
        <v>95</v>
      </c>
      <c r="H317" t="s">
        <v>243</v>
      </c>
      <c r="I317" t="s">
        <v>212</v>
      </c>
      <c r="J317" t="s">
        <v>213</v>
      </c>
      <c r="K317" t="s">
        <v>149</v>
      </c>
      <c r="L317" t="s">
        <v>214</v>
      </c>
      <c r="M317" t="s">
        <v>1919</v>
      </c>
      <c r="N317" t="s">
        <v>215</v>
      </c>
      <c r="O317" s="57">
        <v>46297.643506944441</v>
      </c>
      <c r="P317" s="57">
        <v>46302.377002314817</v>
      </c>
      <c r="Q317">
        <v>69403259</v>
      </c>
      <c r="S317">
        <v>152604231185</v>
      </c>
      <c r="T317" t="s">
        <v>1720</v>
      </c>
      <c r="U317" t="s">
        <v>1721</v>
      </c>
      <c r="V317" t="s">
        <v>1722</v>
      </c>
      <c r="Z317">
        <v>111.450999</v>
      </c>
      <c r="AA317">
        <v>-7.928026</v>
      </c>
      <c r="AB317" t="s">
        <v>1723</v>
      </c>
      <c r="AC317" t="s">
        <v>235</v>
      </c>
      <c r="AL317" t="s">
        <v>217</v>
      </c>
      <c r="AM317" t="s">
        <v>1724</v>
      </c>
      <c r="AN317" t="s">
        <v>6</v>
      </c>
      <c r="AO317" s="57">
        <v>46063.652951388889</v>
      </c>
      <c r="AP317" s="57">
        <v>46300.333333333336</v>
      </c>
      <c r="AQ317" t="s">
        <v>838</v>
      </c>
      <c r="AR317" t="s">
        <v>12</v>
      </c>
      <c r="AS317" t="s">
        <v>852</v>
      </c>
      <c r="AT317" t="s">
        <v>230</v>
      </c>
      <c r="AV317" t="s">
        <v>1627</v>
      </c>
      <c r="AW317" t="s">
        <v>880</v>
      </c>
      <c r="AX317" t="s">
        <v>222</v>
      </c>
      <c r="BA317" s="57">
        <v>46300.333333333336</v>
      </c>
      <c r="BB317" t="s">
        <v>1724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str">
        <f>VLOOKUP(H317,Sheet2!$A$1:$B$270,2,FALSE)</f>
        <v>PONOROGO</v>
      </c>
    </row>
    <row r="318" spans="1:61">
      <c r="A318">
        <v>317</v>
      </c>
      <c r="B318">
        <v>1002629515</v>
      </c>
      <c r="C318">
        <v>3</v>
      </c>
      <c r="D318" t="s">
        <v>38</v>
      </c>
      <c r="E318">
        <v>5</v>
      </c>
      <c r="F318" t="s">
        <v>92</v>
      </c>
      <c r="G318" t="s">
        <v>95</v>
      </c>
      <c r="H318" t="s">
        <v>457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46304.489293981482</v>
      </c>
      <c r="P318" s="57">
        <v>46305.560393518521</v>
      </c>
      <c r="Q318">
        <v>69407263</v>
      </c>
      <c r="S318">
        <v>152620220542</v>
      </c>
      <c r="T318" t="s">
        <v>5067</v>
      </c>
      <c r="U318" t="s">
        <v>5068</v>
      </c>
      <c r="V318" t="s">
        <v>5069</v>
      </c>
      <c r="Z318">
        <v>111.4536485</v>
      </c>
      <c r="AA318">
        <v>-8.0063455999999995</v>
      </c>
      <c r="AB318" t="s">
        <v>5070</v>
      </c>
      <c r="AC318" t="s">
        <v>235</v>
      </c>
      <c r="AL318" t="s">
        <v>217</v>
      </c>
      <c r="AM318" t="s">
        <v>5071</v>
      </c>
      <c r="AN318" t="s">
        <v>6</v>
      </c>
      <c r="AO318" s="57">
        <v>46275.496678240743</v>
      </c>
      <c r="AP318" s="57">
        <v>46305.333333333336</v>
      </c>
      <c r="AR318" t="s">
        <v>218</v>
      </c>
      <c r="AS318" t="s">
        <v>852</v>
      </c>
      <c r="AT318" t="s">
        <v>230</v>
      </c>
      <c r="AU318">
        <v>20261010</v>
      </c>
      <c r="AV318" t="s">
        <v>221</v>
      </c>
      <c r="AW318" t="s">
        <v>876</v>
      </c>
      <c r="AX318" t="s">
        <v>222</v>
      </c>
      <c r="BA318" s="57">
        <v>46305.333333333336</v>
      </c>
      <c r="BB318" t="s">
        <v>5071</v>
      </c>
      <c r="BC318">
        <v>2026</v>
      </c>
      <c r="BD318">
        <v>10</v>
      </c>
      <c r="BE318">
        <v>10</v>
      </c>
      <c r="BF318" s="6">
        <f t="shared" si="12"/>
        <v>46305</v>
      </c>
      <c r="BG318">
        <f t="shared" si="13"/>
        <v>-0.33333333333575865</v>
      </c>
      <c r="BH318" t="str">
        <f t="shared" si="14"/>
        <v>COMPLY</v>
      </c>
      <c r="BI318" t="str">
        <f>VLOOKUP(H318,Sheet2!$A$1:$B$270,2,FALSE)</f>
        <v>PONOROGO</v>
      </c>
    </row>
    <row r="319" spans="1:61">
      <c r="A319">
        <v>318</v>
      </c>
      <c r="B319">
        <v>1002619524</v>
      </c>
      <c r="C319">
        <v>3</v>
      </c>
      <c r="D319" t="s">
        <v>38</v>
      </c>
      <c r="E319">
        <v>5</v>
      </c>
      <c r="F319" t="s">
        <v>90</v>
      </c>
      <c r="G319" t="s">
        <v>96</v>
      </c>
      <c r="H319" t="s">
        <v>282</v>
      </c>
      <c r="I319" t="s">
        <v>212</v>
      </c>
      <c r="J319" t="s">
        <v>213</v>
      </c>
      <c r="K319" t="s">
        <v>149</v>
      </c>
      <c r="L319" t="s">
        <v>214</v>
      </c>
      <c r="M319" t="s">
        <v>76</v>
      </c>
      <c r="N319" t="s">
        <v>215</v>
      </c>
      <c r="O319" s="57">
        <v>46297.472615740742</v>
      </c>
      <c r="P319" s="57">
        <v>46297.561319444445</v>
      </c>
      <c r="Q319">
        <v>69402945</v>
      </c>
      <c r="S319">
        <v>152608207578</v>
      </c>
      <c r="T319" t="s">
        <v>1735</v>
      </c>
      <c r="U319" t="s">
        <v>1736</v>
      </c>
      <c r="V319" t="s">
        <v>1737</v>
      </c>
      <c r="Z319">
        <v>111.680812386136</v>
      </c>
      <c r="AA319">
        <v>-8.0544064244476008</v>
      </c>
      <c r="AB319" t="s">
        <v>1738</v>
      </c>
      <c r="AC319" t="s">
        <v>235</v>
      </c>
      <c r="AL319" t="s">
        <v>217</v>
      </c>
      <c r="AM319" t="s">
        <v>1739</v>
      </c>
      <c r="AN319" t="s">
        <v>6</v>
      </c>
      <c r="AO319" s="57">
        <v>46063.475972222222</v>
      </c>
      <c r="AP319" s="57">
        <v>46298.333333333336</v>
      </c>
      <c r="AR319" t="s">
        <v>218</v>
      </c>
      <c r="AS319" t="s">
        <v>96</v>
      </c>
      <c r="AT319" t="s">
        <v>230</v>
      </c>
      <c r="AU319">
        <v>20261002</v>
      </c>
      <c r="AV319" t="s">
        <v>221</v>
      </c>
      <c r="AW319" t="s">
        <v>883</v>
      </c>
      <c r="AX319" t="s">
        <v>222</v>
      </c>
      <c r="BA319" s="57">
        <v>46298.333333333336</v>
      </c>
      <c r="BB319" t="s">
        <v>1739</v>
      </c>
      <c r="BC319">
        <v>2026</v>
      </c>
      <c r="BD319">
        <v>10</v>
      </c>
      <c r="BE319">
        <v>2</v>
      </c>
      <c r="BF319" s="6">
        <f t="shared" si="12"/>
        <v>46297</v>
      </c>
      <c r="BG319">
        <f t="shared" si="13"/>
        <v>-1.3333333333357587</v>
      </c>
      <c r="BH319" t="str">
        <f t="shared" si="14"/>
        <v>COMPLY</v>
      </c>
      <c r="BI319" t="str">
        <f>VLOOKUP(H319,Sheet2!$A$1:$B$270,2,FALSE)</f>
        <v>PONOROGO</v>
      </c>
    </row>
    <row r="320" spans="1:61">
      <c r="A320">
        <v>319</v>
      </c>
      <c r="B320">
        <v>1002621009</v>
      </c>
      <c r="C320">
        <v>3</v>
      </c>
      <c r="D320" t="s">
        <v>38</v>
      </c>
      <c r="E320">
        <v>5</v>
      </c>
      <c r="F320" t="s">
        <v>90</v>
      </c>
      <c r="G320" t="s">
        <v>96</v>
      </c>
      <c r="H320" t="s">
        <v>282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46298.574074074073</v>
      </c>
      <c r="P320" s="57">
        <v>46299.477696759262</v>
      </c>
      <c r="Q320">
        <v>69403628</v>
      </c>
      <c r="S320">
        <v>152608207758</v>
      </c>
      <c r="T320" t="s">
        <v>1740</v>
      </c>
      <c r="U320" t="s">
        <v>1741</v>
      </c>
      <c r="V320" t="s">
        <v>1742</v>
      </c>
      <c r="Z320">
        <v>111.702847480773</v>
      </c>
      <c r="AA320">
        <v>-8.1169431193209505</v>
      </c>
      <c r="AB320" t="s">
        <v>1743</v>
      </c>
      <c r="AC320" t="s">
        <v>235</v>
      </c>
      <c r="AL320" t="s">
        <v>217</v>
      </c>
      <c r="AM320" t="s">
        <v>1744</v>
      </c>
      <c r="AN320" t="s">
        <v>6</v>
      </c>
      <c r="AO320" s="57">
        <v>46091.580358796295</v>
      </c>
      <c r="AP320" s="57">
        <v>46299.458333333336</v>
      </c>
      <c r="AR320" t="s">
        <v>218</v>
      </c>
      <c r="AS320" t="s">
        <v>96</v>
      </c>
      <c r="AT320" t="s">
        <v>230</v>
      </c>
      <c r="AU320">
        <v>20261004</v>
      </c>
      <c r="AV320" t="s">
        <v>221</v>
      </c>
      <c r="AW320" t="s">
        <v>883</v>
      </c>
      <c r="AX320" t="s">
        <v>222</v>
      </c>
      <c r="BA320" s="57">
        <v>46299.458333333336</v>
      </c>
      <c r="BB320" t="s">
        <v>1744</v>
      </c>
      <c r="BC320">
        <v>2026</v>
      </c>
      <c r="BD320">
        <v>10</v>
      </c>
      <c r="BE320">
        <v>4</v>
      </c>
      <c r="BF320" s="6">
        <f t="shared" si="12"/>
        <v>46299</v>
      </c>
      <c r="BG320">
        <f t="shared" si="13"/>
        <v>-0.45833333333575865</v>
      </c>
      <c r="BH320" t="str">
        <f t="shared" si="14"/>
        <v>COMPLY</v>
      </c>
      <c r="BI320" t="str">
        <f>VLOOKUP(H320,Sheet2!$A$1:$B$270,2,FALSE)</f>
        <v>PONOROGO</v>
      </c>
    </row>
    <row r="321" spans="1:61">
      <c r="A321">
        <v>320</v>
      </c>
      <c r="B321">
        <v>1002624715</v>
      </c>
      <c r="C321">
        <v>3</v>
      </c>
      <c r="D321" t="s">
        <v>38</v>
      </c>
      <c r="E321">
        <v>5</v>
      </c>
      <c r="F321" t="s">
        <v>90</v>
      </c>
      <c r="G321" t="s">
        <v>96</v>
      </c>
      <c r="H321" t="s">
        <v>282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46301.633055555554</v>
      </c>
      <c r="P321" s="57">
        <v>46302.692986111113</v>
      </c>
      <c r="Q321">
        <v>69405212</v>
      </c>
      <c r="S321">
        <v>152608207762</v>
      </c>
      <c r="T321" t="s">
        <v>3276</v>
      </c>
      <c r="U321" t="s">
        <v>3277</v>
      </c>
      <c r="V321" t="s">
        <v>3278</v>
      </c>
      <c r="Z321">
        <v>111.68538505807101</v>
      </c>
      <c r="AA321">
        <v>-8.0560423877890202</v>
      </c>
      <c r="AB321" t="s">
        <v>3279</v>
      </c>
      <c r="AC321" t="s">
        <v>235</v>
      </c>
      <c r="AL321" t="s">
        <v>217</v>
      </c>
      <c r="AM321" t="s">
        <v>3280</v>
      </c>
      <c r="AN321" t="s">
        <v>6</v>
      </c>
      <c r="AO321" s="57">
        <v>46183.642893518518</v>
      </c>
      <c r="AP321" s="57">
        <v>46302.625</v>
      </c>
      <c r="AR321" t="s">
        <v>218</v>
      </c>
      <c r="AS321" t="s">
        <v>96</v>
      </c>
      <c r="AT321" t="s">
        <v>342</v>
      </c>
      <c r="AU321">
        <v>20261007</v>
      </c>
      <c r="AV321" t="s">
        <v>221</v>
      </c>
      <c r="AW321" t="s">
        <v>854</v>
      </c>
      <c r="AX321" t="s">
        <v>222</v>
      </c>
      <c r="BA321" s="57">
        <v>46302.625</v>
      </c>
      <c r="BB321" t="s">
        <v>3280</v>
      </c>
      <c r="BC321">
        <v>2026</v>
      </c>
      <c r="BD321">
        <v>10</v>
      </c>
      <c r="BE321">
        <v>7</v>
      </c>
      <c r="BF321" s="6">
        <f t="shared" si="12"/>
        <v>46302</v>
      </c>
      <c r="BG321">
        <f t="shared" si="13"/>
        <v>-0.625</v>
      </c>
      <c r="BH321" t="str">
        <f t="shared" si="14"/>
        <v>COMPLY</v>
      </c>
      <c r="BI321" t="str">
        <f>VLOOKUP(H321,Sheet2!$A$1:$B$270,2,FALSE)</f>
        <v>PONOROGO</v>
      </c>
    </row>
    <row r="322" spans="1:61">
      <c r="A322">
        <v>321</v>
      </c>
      <c r="B322">
        <v>1002627670</v>
      </c>
      <c r="C322">
        <v>3</v>
      </c>
      <c r="D322" t="s">
        <v>38</v>
      </c>
      <c r="E322">
        <v>5</v>
      </c>
      <c r="F322" t="s">
        <v>90</v>
      </c>
      <c r="G322" t="s">
        <v>96</v>
      </c>
      <c r="H322" t="s">
        <v>282</v>
      </c>
      <c r="I322" t="s">
        <v>212</v>
      </c>
      <c r="J322" t="s">
        <v>213</v>
      </c>
      <c r="K322" t="s">
        <v>149</v>
      </c>
      <c r="L322" t="s">
        <v>826</v>
      </c>
      <c r="M322" t="s">
        <v>76</v>
      </c>
      <c r="N322" t="s">
        <v>215</v>
      </c>
      <c r="O322" s="57">
        <v>46303.553206018521</v>
      </c>
      <c r="P322" s="57">
        <v>46303.849664351852</v>
      </c>
      <c r="Q322">
        <v>69406472</v>
      </c>
      <c r="R322">
        <v>3557001303</v>
      </c>
      <c r="S322">
        <v>152608208119</v>
      </c>
      <c r="T322" t="s">
        <v>3937</v>
      </c>
      <c r="U322" t="s">
        <v>4539</v>
      </c>
      <c r="V322" t="s">
        <v>4540</v>
      </c>
      <c r="Z322">
        <v>111.7098003</v>
      </c>
      <c r="AA322">
        <v>-7.9373844999999896</v>
      </c>
      <c r="AB322" t="s">
        <v>4541</v>
      </c>
      <c r="AC322" t="s">
        <v>235</v>
      </c>
      <c r="AL322" t="s">
        <v>217</v>
      </c>
      <c r="AM322" t="s">
        <v>4542</v>
      </c>
      <c r="AN322" t="s">
        <v>6</v>
      </c>
      <c r="AO322" s="57">
        <v>46244.569814814815</v>
      </c>
      <c r="AP322" s="57">
        <v>46304.625</v>
      </c>
      <c r="AR322" t="s">
        <v>218</v>
      </c>
      <c r="AS322" t="s">
        <v>96</v>
      </c>
      <c r="AT322" t="s">
        <v>230</v>
      </c>
      <c r="AU322">
        <v>20261008</v>
      </c>
      <c r="AV322" t="s">
        <v>221</v>
      </c>
      <c r="AW322" t="s">
        <v>4543</v>
      </c>
      <c r="AX322" t="s">
        <v>222</v>
      </c>
      <c r="BA322" s="57">
        <v>46304.625</v>
      </c>
      <c r="BB322" t="s">
        <v>4542</v>
      </c>
      <c r="BC322">
        <v>2026</v>
      </c>
      <c r="BD322">
        <v>10</v>
      </c>
      <c r="BE322">
        <v>8</v>
      </c>
      <c r="BF322" s="6">
        <f t="shared" ref="BF322:BF385" si="15">DATE(BC322,BD322,BE322)</f>
        <v>46303</v>
      </c>
      <c r="BG322">
        <f t="shared" ref="BG322:BG385" si="16">BF322-BA322</f>
        <v>-1.625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PONOROGO</v>
      </c>
    </row>
    <row r="323" spans="1:61">
      <c r="A323">
        <v>322</v>
      </c>
      <c r="B323">
        <v>1002627673</v>
      </c>
      <c r="C323">
        <v>3</v>
      </c>
      <c r="D323" t="s">
        <v>38</v>
      </c>
      <c r="E323">
        <v>5</v>
      </c>
      <c r="F323" t="s">
        <v>90</v>
      </c>
      <c r="G323" t="s">
        <v>96</v>
      </c>
      <c r="H323" t="s">
        <v>282</v>
      </c>
      <c r="I323" t="s">
        <v>212</v>
      </c>
      <c r="J323" t="s">
        <v>213</v>
      </c>
      <c r="K323" t="s">
        <v>149</v>
      </c>
      <c r="L323" t="s">
        <v>826</v>
      </c>
      <c r="M323" t="s">
        <v>76</v>
      </c>
      <c r="N323" t="s">
        <v>215</v>
      </c>
      <c r="O323" s="57">
        <v>46303.553877314815</v>
      </c>
      <c r="P323" s="57">
        <v>46304.531099537038</v>
      </c>
      <c r="Q323">
        <v>69406475</v>
      </c>
      <c r="R323">
        <v>3556525025</v>
      </c>
      <c r="S323">
        <v>152608208120</v>
      </c>
      <c r="T323" t="s">
        <v>3937</v>
      </c>
      <c r="U323" t="s">
        <v>4544</v>
      </c>
      <c r="V323" t="s">
        <v>4545</v>
      </c>
      <c r="Z323">
        <v>111.7098003</v>
      </c>
      <c r="AA323">
        <v>-7.9373844999999896</v>
      </c>
      <c r="AB323" t="s">
        <v>4546</v>
      </c>
      <c r="AC323" t="s">
        <v>235</v>
      </c>
      <c r="AL323" t="s">
        <v>217</v>
      </c>
      <c r="AM323" t="s">
        <v>3327</v>
      </c>
      <c r="AN323" t="s">
        <v>6</v>
      </c>
      <c r="AO323" s="57">
        <v>46244.569814814815</v>
      </c>
      <c r="AP323" s="57">
        <v>46304.458333333336</v>
      </c>
      <c r="AR323" t="s">
        <v>218</v>
      </c>
      <c r="AS323" t="s">
        <v>96</v>
      </c>
      <c r="AT323" t="s">
        <v>230</v>
      </c>
      <c r="AU323">
        <v>20261009</v>
      </c>
      <c r="AV323" t="s">
        <v>221</v>
      </c>
      <c r="AW323" t="s">
        <v>4543</v>
      </c>
      <c r="AX323" t="s">
        <v>222</v>
      </c>
      <c r="BA323" s="57">
        <v>46304.458333333336</v>
      </c>
      <c r="BB323" t="s">
        <v>3327</v>
      </c>
      <c r="BC323">
        <v>2026</v>
      </c>
      <c r="BD323">
        <v>10</v>
      </c>
      <c r="BE323">
        <v>9</v>
      </c>
      <c r="BF323" s="6">
        <f t="shared" si="15"/>
        <v>46304</v>
      </c>
      <c r="BG323">
        <f t="shared" si="16"/>
        <v>-0.45833333333575865</v>
      </c>
      <c r="BH323" t="str">
        <f t="shared" si="17"/>
        <v>COMPLY</v>
      </c>
      <c r="BI323" t="str">
        <f>VLOOKUP(H323,Sheet2!$A$1:$B$270,2,FALSE)</f>
        <v>PONOROGO</v>
      </c>
    </row>
    <row r="324" spans="1:61">
      <c r="A324">
        <v>323</v>
      </c>
      <c r="B324">
        <v>1002629051</v>
      </c>
      <c r="C324">
        <v>3</v>
      </c>
      <c r="D324" t="s">
        <v>38</v>
      </c>
      <c r="E324">
        <v>5</v>
      </c>
      <c r="F324" t="s">
        <v>90</v>
      </c>
      <c r="G324" t="s">
        <v>96</v>
      </c>
      <c r="H324" t="s">
        <v>282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46304.412268518521</v>
      </c>
      <c r="P324" s="57">
        <v>46305.404537037037</v>
      </c>
      <c r="Q324">
        <v>69407107</v>
      </c>
      <c r="S324">
        <v>152608208126</v>
      </c>
      <c r="T324" t="s">
        <v>5072</v>
      </c>
      <c r="U324" t="s">
        <v>5073</v>
      </c>
      <c r="V324" t="s">
        <v>5074</v>
      </c>
      <c r="Z324">
        <v>111.59029394388099</v>
      </c>
      <c r="AA324">
        <v>-8.2665129981610495</v>
      </c>
      <c r="AB324" t="s">
        <v>5075</v>
      </c>
      <c r="AC324" t="s">
        <v>216</v>
      </c>
      <c r="AL324" t="s">
        <v>217</v>
      </c>
      <c r="AM324" t="s">
        <v>5076</v>
      </c>
      <c r="AN324" t="s">
        <v>6</v>
      </c>
      <c r="AO324" s="57">
        <v>46275.413715277777</v>
      </c>
      <c r="AP324" s="57">
        <v>46305.333333333336</v>
      </c>
      <c r="AR324" t="s">
        <v>218</v>
      </c>
      <c r="AS324" t="s">
        <v>96</v>
      </c>
      <c r="AT324" t="s">
        <v>230</v>
      </c>
      <c r="AU324">
        <v>20261010</v>
      </c>
      <c r="AV324" t="s">
        <v>221</v>
      </c>
      <c r="AW324" t="s">
        <v>879</v>
      </c>
      <c r="AX324" t="s">
        <v>222</v>
      </c>
      <c r="BA324" s="57">
        <v>46305.333333333336</v>
      </c>
      <c r="BB324" t="s">
        <v>5076</v>
      </c>
      <c r="BC324">
        <v>2026</v>
      </c>
      <c r="BD324">
        <v>10</v>
      </c>
      <c r="BE324">
        <v>10</v>
      </c>
      <c r="BF324" s="6">
        <f t="shared" si="15"/>
        <v>46305</v>
      </c>
      <c r="BG324">
        <f t="shared" si="16"/>
        <v>-0.33333333333575865</v>
      </c>
      <c r="BH324" t="str">
        <f t="shared" si="17"/>
        <v>COMPLY</v>
      </c>
      <c r="BI324" t="str">
        <f>VLOOKUP(H324,Sheet2!$A$1:$B$270,2,FALSE)</f>
        <v>PONOROGO</v>
      </c>
    </row>
    <row r="325" spans="1:61">
      <c r="A325">
        <v>324</v>
      </c>
      <c r="B325">
        <v>1002627037</v>
      </c>
      <c r="C325">
        <v>3</v>
      </c>
      <c r="D325" t="s">
        <v>38</v>
      </c>
      <c r="E325">
        <v>5</v>
      </c>
      <c r="F325" t="s">
        <v>90</v>
      </c>
      <c r="G325" t="s">
        <v>96</v>
      </c>
      <c r="H325" t="s">
        <v>282</v>
      </c>
      <c r="I325" t="s">
        <v>212</v>
      </c>
      <c r="J325" t="s">
        <v>213</v>
      </c>
      <c r="K325" t="s">
        <v>149</v>
      </c>
      <c r="L325" t="s">
        <v>214</v>
      </c>
      <c r="M325" t="s">
        <v>1919</v>
      </c>
      <c r="N325" t="s">
        <v>215</v>
      </c>
      <c r="O325" s="57">
        <v>46303.351099537038</v>
      </c>
      <c r="P325" s="57">
        <v>46304.45988425926</v>
      </c>
      <c r="Q325">
        <v>69406198</v>
      </c>
      <c r="S325">
        <v>152608208117</v>
      </c>
      <c r="T325" t="s">
        <v>3937</v>
      </c>
      <c r="U325" t="s">
        <v>3938</v>
      </c>
      <c r="V325" t="s">
        <v>3939</v>
      </c>
      <c r="Z325">
        <v>111.7098003</v>
      </c>
      <c r="AA325">
        <v>-7.9373844999999896</v>
      </c>
      <c r="AB325" t="s">
        <v>3940</v>
      </c>
      <c r="AC325" t="s">
        <v>235</v>
      </c>
      <c r="AL325" t="s">
        <v>217</v>
      </c>
      <c r="AM325" t="s">
        <v>3941</v>
      </c>
      <c r="AN325" t="s">
        <v>6</v>
      </c>
      <c r="AO325" s="57">
        <v>46244.361608796295</v>
      </c>
      <c r="AP325" s="57">
        <v>46304.333333333336</v>
      </c>
      <c r="AQ325" t="s">
        <v>841</v>
      </c>
      <c r="AR325" t="s">
        <v>12</v>
      </c>
      <c r="AS325" t="s">
        <v>96</v>
      </c>
      <c r="AT325" t="s">
        <v>220</v>
      </c>
      <c r="AV325" t="s">
        <v>1627</v>
      </c>
      <c r="AW325" t="s">
        <v>3942</v>
      </c>
      <c r="AX325" t="s">
        <v>222</v>
      </c>
      <c r="BA325" s="57">
        <v>46304.333333333336</v>
      </c>
      <c r="BB325" t="s">
        <v>3941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PONOROGO</v>
      </c>
    </row>
    <row r="326" spans="1:61">
      <c r="A326">
        <v>325</v>
      </c>
      <c r="B326">
        <v>1002627038</v>
      </c>
      <c r="C326">
        <v>3</v>
      </c>
      <c r="D326" t="s">
        <v>38</v>
      </c>
      <c r="E326">
        <v>5</v>
      </c>
      <c r="F326" t="s">
        <v>90</v>
      </c>
      <c r="G326" t="s">
        <v>96</v>
      </c>
      <c r="H326" t="s">
        <v>282</v>
      </c>
      <c r="I326" t="s">
        <v>212</v>
      </c>
      <c r="J326" t="s">
        <v>213</v>
      </c>
      <c r="K326" t="s">
        <v>149</v>
      </c>
      <c r="L326" t="s">
        <v>214</v>
      </c>
      <c r="M326" t="s">
        <v>1919</v>
      </c>
      <c r="N326" t="s">
        <v>215</v>
      </c>
      <c r="O326" s="57">
        <v>46303.351157407407</v>
      </c>
      <c r="P326" s="57">
        <v>46304.45988425926</v>
      </c>
      <c r="Q326">
        <v>69406211</v>
      </c>
      <c r="S326">
        <v>152608208116</v>
      </c>
      <c r="T326" t="s">
        <v>3937</v>
      </c>
      <c r="U326" t="s">
        <v>3938</v>
      </c>
      <c r="V326" t="s">
        <v>3943</v>
      </c>
      <c r="Z326">
        <v>111.7098003</v>
      </c>
      <c r="AA326">
        <v>-7.9373844999999896</v>
      </c>
      <c r="AB326" t="s">
        <v>3944</v>
      </c>
      <c r="AC326" t="s">
        <v>235</v>
      </c>
      <c r="AL326" t="s">
        <v>217</v>
      </c>
      <c r="AM326" t="s">
        <v>3941</v>
      </c>
      <c r="AN326" t="s">
        <v>6</v>
      </c>
      <c r="AO326" s="57">
        <v>46244.361608796295</v>
      </c>
      <c r="AP326" s="57">
        <v>46304.333333333336</v>
      </c>
      <c r="AQ326" t="s">
        <v>841</v>
      </c>
      <c r="AR326" t="s">
        <v>12</v>
      </c>
      <c r="AS326" t="s">
        <v>96</v>
      </c>
      <c r="AT326" t="s">
        <v>220</v>
      </c>
      <c r="AV326" t="s">
        <v>1627</v>
      </c>
      <c r="AW326" t="s">
        <v>3942</v>
      </c>
      <c r="AX326" t="s">
        <v>222</v>
      </c>
      <c r="BA326" s="57">
        <v>46304.333333333336</v>
      </c>
      <c r="BB326" t="s">
        <v>3941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str">
        <f>VLOOKUP(H326,Sheet2!$A$1:$B$270,2,FALSE)</f>
        <v>PONOROGO</v>
      </c>
    </row>
    <row r="327" spans="1:61">
      <c r="A327">
        <v>326</v>
      </c>
      <c r="B327">
        <v>1002625822</v>
      </c>
      <c r="C327">
        <v>3</v>
      </c>
      <c r="D327" t="s">
        <v>59</v>
      </c>
      <c r="E327">
        <v>4</v>
      </c>
      <c r="F327" t="s">
        <v>544</v>
      </c>
      <c r="G327" t="s">
        <v>798</v>
      </c>
      <c r="H327" t="s">
        <v>1745</v>
      </c>
      <c r="I327" t="s">
        <v>212</v>
      </c>
      <c r="J327" t="s">
        <v>213</v>
      </c>
      <c r="K327" t="s">
        <v>149</v>
      </c>
      <c r="M327" t="s">
        <v>76</v>
      </c>
      <c r="N327" t="s">
        <v>563</v>
      </c>
      <c r="O327" s="57">
        <v>46302.480486111112</v>
      </c>
      <c r="P327" s="57">
        <v>46302.515196759261</v>
      </c>
      <c r="Q327">
        <v>66525052</v>
      </c>
      <c r="S327">
        <v>146143118656</v>
      </c>
      <c r="T327" t="s">
        <v>1653</v>
      </c>
      <c r="U327" t="s">
        <v>3945</v>
      </c>
      <c r="V327" t="s">
        <v>3946</v>
      </c>
      <c r="Z327">
        <v>110.15910700000001</v>
      </c>
      <c r="AA327">
        <v>-7.8656689999999996</v>
      </c>
      <c r="AB327" t="s">
        <v>1747</v>
      </c>
      <c r="AC327" t="s">
        <v>225</v>
      </c>
      <c r="AL327" t="s">
        <v>217</v>
      </c>
      <c r="AM327" t="s">
        <v>3947</v>
      </c>
      <c r="AN327" t="s">
        <v>6</v>
      </c>
      <c r="AO327" s="57">
        <v>46213.486516203702</v>
      </c>
      <c r="AR327" t="s">
        <v>218</v>
      </c>
      <c r="AS327" t="s">
        <v>1748</v>
      </c>
      <c r="AT327" t="s">
        <v>230</v>
      </c>
      <c r="AU327">
        <v>20261007</v>
      </c>
      <c r="AV327" t="s">
        <v>221</v>
      </c>
      <c r="AW327" t="s">
        <v>540</v>
      </c>
      <c r="AX327" t="s">
        <v>222</v>
      </c>
      <c r="BA327" s="57">
        <v>46302.291666666664</v>
      </c>
      <c r="BB327" t="s">
        <v>3947</v>
      </c>
      <c r="BC327">
        <v>2026</v>
      </c>
      <c r="BD327">
        <v>10</v>
      </c>
      <c r="BE327">
        <v>7</v>
      </c>
      <c r="BF327" s="6">
        <f t="shared" si="15"/>
        <v>46302</v>
      </c>
      <c r="BG327">
        <f t="shared" si="16"/>
        <v>-0.29166666666424135</v>
      </c>
      <c r="BH327" t="str">
        <f t="shared" si="17"/>
        <v>COMPLY</v>
      </c>
      <c r="BI327" t="e">
        <f>VLOOKUP(H327,Sheet2!$A$1:$B$270,2,FALSE)</f>
        <v>#N/A</v>
      </c>
    </row>
    <row r="328" spans="1:61">
      <c r="A328">
        <v>327</v>
      </c>
      <c r="B328">
        <v>1002619854</v>
      </c>
      <c r="C328">
        <v>3</v>
      </c>
      <c r="D328" t="s">
        <v>59</v>
      </c>
      <c r="E328">
        <v>4</v>
      </c>
      <c r="F328" t="s">
        <v>544</v>
      </c>
      <c r="G328" t="s">
        <v>798</v>
      </c>
      <c r="H328" t="s">
        <v>1745</v>
      </c>
      <c r="I328" t="s">
        <v>212</v>
      </c>
      <c r="J328" t="s">
        <v>213</v>
      </c>
      <c r="K328" t="s">
        <v>149</v>
      </c>
      <c r="M328" t="s">
        <v>1401</v>
      </c>
      <c r="N328" t="s">
        <v>563</v>
      </c>
      <c r="O328" s="57">
        <v>46297.578182870369</v>
      </c>
      <c r="P328" s="57">
        <v>46302.480474537035</v>
      </c>
      <c r="Q328">
        <v>66525052</v>
      </c>
      <c r="S328">
        <v>146143118636</v>
      </c>
      <c r="T328" t="s">
        <v>1653</v>
      </c>
      <c r="U328" t="s">
        <v>1746</v>
      </c>
      <c r="V328" t="s">
        <v>2649</v>
      </c>
      <c r="Z328">
        <v>110.153590112724</v>
      </c>
      <c r="AA328">
        <v>-7.86491983620071</v>
      </c>
      <c r="AB328" t="s">
        <v>1747</v>
      </c>
      <c r="AC328" t="s">
        <v>225</v>
      </c>
      <c r="AL328" t="s">
        <v>217</v>
      </c>
      <c r="AM328" t="s">
        <v>2650</v>
      </c>
      <c r="AN328" t="s">
        <v>6</v>
      </c>
      <c r="AO328" s="57">
        <v>46063.580127314817</v>
      </c>
      <c r="AP328" s="57">
        <v>46301.458333333336</v>
      </c>
      <c r="AR328" t="s">
        <v>14</v>
      </c>
      <c r="AS328" t="s">
        <v>1748</v>
      </c>
      <c r="AT328" t="s">
        <v>230</v>
      </c>
      <c r="AV328" t="s">
        <v>3281</v>
      </c>
      <c r="AW328" t="s">
        <v>1749</v>
      </c>
      <c r="AX328" t="s">
        <v>222</v>
      </c>
      <c r="BA328" s="57">
        <v>46301.458333333336</v>
      </c>
      <c r="BB328" t="s">
        <v>2650</v>
      </c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e">
        <f>VLOOKUP(H328,Sheet2!$A$1:$B$270,2,FALSE)</f>
        <v>#N/A</v>
      </c>
    </row>
    <row r="329" spans="1:61">
      <c r="A329">
        <v>328</v>
      </c>
      <c r="B329">
        <v>1002632461</v>
      </c>
      <c r="C329">
        <v>3</v>
      </c>
      <c r="D329" t="s">
        <v>59</v>
      </c>
      <c r="E329">
        <v>4</v>
      </c>
      <c r="F329" t="s">
        <v>544</v>
      </c>
      <c r="G329" t="s">
        <v>798</v>
      </c>
      <c r="H329" t="s">
        <v>1745</v>
      </c>
      <c r="I329" t="s">
        <v>212</v>
      </c>
      <c r="J329" t="s">
        <v>213</v>
      </c>
      <c r="K329" t="s">
        <v>149</v>
      </c>
      <c r="L329" t="s">
        <v>214</v>
      </c>
      <c r="M329" t="s">
        <v>224</v>
      </c>
      <c r="N329" t="s">
        <v>215</v>
      </c>
      <c r="O329" s="57">
        <v>46307.451168981483</v>
      </c>
      <c r="P329" s="57">
        <v>46308.631666666668</v>
      </c>
      <c r="Q329">
        <v>69408489</v>
      </c>
      <c r="S329">
        <v>146143118667</v>
      </c>
      <c r="T329" t="s">
        <v>5934</v>
      </c>
      <c r="U329" t="s">
        <v>5935</v>
      </c>
      <c r="V329" t="s">
        <v>5936</v>
      </c>
      <c r="Z329">
        <v>110.0565062</v>
      </c>
      <c r="AA329">
        <v>-7.8866111999999999</v>
      </c>
      <c r="AB329" t="s">
        <v>5937</v>
      </c>
      <c r="AC329" t="s">
        <v>235</v>
      </c>
      <c r="AL329" t="s">
        <v>217</v>
      </c>
      <c r="AM329" t="s">
        <v>5938</v>
      </c>
      <c r="AN329" t="s">
        <v>6</v>
      </c>
      <c r="AO329" s="57">
        <v>46366.455150462964</v>
      </c>
      <c r="AP329" s="57">
        <v>46308.625</v>
      </c>
      <c r="AR329" t="s">
        <v>18</v>
      </c>
      <c r="AS329" t="s">
        <v>1748</v>
      </c>
      <c r="AT329" t="s">
        <v>230</v>
      </c>
      <c r="AV329" t="s">
        <v>226</v>
      </c>
      <c r="AW329" t="s">
        <v>875</v>
      </c>
      <c r="AX329" t="s">
        <v>222</v>
      </c>
      <c r="BA329" s="57">
        <v>46308.625</v>
      </c>
      <c r="BB329" t="s">
        <v>5938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e">
        <f>VLOOKUP(H329,Sheet2!$A$1:$B$270,2,FALSE)</f>
        <v>#N/A</v>
      </c>
    </row>
    <row r="330" spans="1:61">
      <c r="A330">
        <v>329</v>
      </c>
      <c r="B330">
        <v>1002629918</v>
      </c>
      <c r="C330">
        <v>3</v>
      </c>
      <c r="D330" t="s">
        <v>59</v>
      </c>
      <c r="E330">
        <v>4</v>
      </c>
      <c r="F330" t="s">
        <v>544</v>
      </c>
      <c r="G330" t="s">
        <v>1750</v>
      </c>
      <c r="H330" t="s">
        <v>1751</v>
      </c>
      <c r="I330" t="s">
        <v>212</v>
      </c>
      <c r="J330" t="s">
        <v>213</v>
      </c>
      <c r="K330" t="s">
        <v>149</v>
      </c>
      <c r="M330" t="s">
        <v>2943</v>
      </c>
      <c r="N330" t="s">
        <v>215</v>
      </c>
      <c r="O330" s="57">
        <v>46304.605636574073</v>
      </c>
      <c r="P330" s="57">
        <v>46307.379201388889</v>
      </c>
      <c r="Q330">
        <v>69407453</v>
      </c>
      <c r="S330">
        <v>143135115388</v>
      </c>
      <c r="T330" t="s">
        <v>5077</v>
      </c>
      <c r="Z330">
        <v>110.492358939653</v>
      </c>
      <c r="AA330">
        <v>-7.83927684430894</v>
      </c>
      <c r="AB330" t="s">
        <v>5078</v>
      </c>
      <c r="AC330" t="s">
        <v>283</v>
      </c>
      <c r="AO330" s="57">
        <v>46275.611446759256</v>
      </c>
      <c r="AS330" t="s">
        <v>1755</v>
      </c>
      <c r="AT330" t="s">
        <v>230</v>
      </c>
      <c r="AV330" t="s">
        <v>2943</v>
      </c>
      <c r="AW330" t="s">
        <v>541</v>
      </c>
      <c r="AX330" t="s">
        <v>222</v>
      </c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e">
        <f>VLOOKUP(H330,Sheet2!$A$1:$B$270,2,FALSE)</f>
        <v>#N/A</v>
      </c>
    </row>
    <row r="331" spans="1:61">
      <c r="A331">
        <v>330</v>
      </c>
      <c r="B331">
        <v>1002629905</v>
      </c>
      <c r="C331">
        <v>3</v>
      </c>
      <c r="D331" t="s">
        <v>59</v>
      </c>
      <c r="E331">
        <v>4</v>
      </c>
      <c r="F331" t="s">
        <v>544</v>
      </c>
      <c r="G331" t="s">
        <v>1750</v>
      </c>
      <c r="H331" t="s">
        <v>1751</v>
      </c>
      <c r="I331" t="s">
        <v>212</v>
      </c>
      <c r="J331" t="s">
        <v>213</v>
      </c>
      <c r="K331" t="s">
        <v>149</v>
      </c>
      <c r="M331" t="s">
        <v>2943</v>
      </c>
      <c r="N331" t="s">
        <v>215</v>
      </c>
      <c r="O331" s="57">
        <v>46304.604155092595</v>
      </c>
      <c r="P331" s="57">
        <v>46304.663912037038</v>
      </c>
      <c r="Q331">
        <v>69407449</v>
      </c>
      <c r="S331">
        <v>143135115387</v>
      </c>
      <c r="T331" t="s">
        <v>5079</v>
      </c>
      <c r="Z331">
        <v>110.492358939653</v>
      </c>
      <c r="AA331">
        <v>-7.8392925838279499</v>
      </c>
      <c r="AB331" t="s">
        <v>5078</v>
      </c>
      <c r="AC331" t="s">
        <v>283</v>
      </c>
      <c r="AO331" s="57">
        <v>46275.611446759256</v>
      </c>
      <c r="AS331" t="s">
        <v>1755</v>
      </c>
      <c r="AT331" t="s">
        <v>230</v>
      </c>
      <c r="AV331" t="s">
        <v>2943</v>
      </c>
      <c r="AW331" t="s">
        <v>540</v>
      </c>
      <c r="AX331" t="s">
        <v>222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e">
        <f>VLOOKUP(H331,Sheet2!$A$1:$B$270,2,FALSE)</f>
        <v>#N/A</v>
      </c>
    </row>
    <row r="332" spans="1:61">
      <c r="A332">
        <v>331</v>
      </c>
      <c r="B332">
        <v>1002620574</v>
      </c>
      <c r="C332">
        <v>3</v>
      </c>
      <c r="D332" t="s">
        <v>59</v>
      </c>
      <c r="E332">
        <v>4</v>
      </c>
      <c r="F332" t="s">
        <v>544</v>
      </c>
      <c r="G332" t="s">
        <v>1750</v>
      </c>
      <c r="H332" t="s">
        <v>1751</v>
      </c>
      <c r="I332" t="s">
        <v>212</v>
      </c>
      <c r="J332" t="s">
        <v>213</v>
      </c>
      <c r="K332" t="s">
        <v>149</v>
      </c>
      <c r="M332" t="s">
        <v>76</v>
      </c>
      <c r="N332" t="s">
        <v>215</v>
      </c>
      <c r="O332" s="57">
        <v>46297.726284722223</v>
      </c>
      <c r="P332" s="57">
        <v>46298.252743055556</v>
      </c>
      <c r="Q332">
        <v>69400821</v>
      </c>
      <c r="S332">
        <v>143135115350</v>
      </c>
      <c r="T332" t="s">
        <v>890</v>
      </c>
      <c r="U332" t="s">
        <v>1752</v>
      </c>
      <c r="V332" t="s">
        <v>1753</v>
      </c>
      <c r="Z332">
        <v>110.524376</v>
      </c>
      <c r="AA332">
        <v>-7.8376840000000003</v>
      </c>
      <c r="AB332" t="s">
        <v>891</v>
      </c>
      <c r="AC332" t="s">
        <v>567</v>
      </c>
      <c r="AL332" t="s">
        <v>217</v>
      </c>
      <c r="AM332" t="s">
        <v>1754</v>
      </c>
      <c r="AN332" t="s">
        <v>6</v>
      </c>
      <c r="AO332" s="57">
        <v>46063.736041666663</v>
      </c>
      <c r="AR332" t="s">
        <v>218</v>
      </c>
      <c r="AS332" t="s">
        <v>1755</v>
      </c>
      <c r="AT332" t="s">
        <v>230</v>
      </c>
      <c r="AU332">
        <v>20261003</v>
      </c>
      <c r="AV332" t="s">
        <v>221</v>
      </c>
      <c r="AW332" t="s">
        <v>861</v>
      </c>
      <c r="AX332" t="s">
        <v>222</v>
      </c>
      <c r="BA332" s="57">
        <v>46297.291666666664</v>
      </c>
      <c r="BB332" t="s">
        <v>1754</v>
      </c>
      <c r="BC332">
        <v>2026</v>
      </c>
      <c r="BD332">
        <v>10</v>
      </c>
      <c r="BE332">
        <v>3</v>
      </c>
      <c r="BF332" s="6">
        <f t="shared" si="15"/>
        <v>46298</v>
      </c>
      <c r="BG332">
        <f t="shared" si="16"/>
        <v>0.70833333333575865</v>
      </c>
      <c r="BH332" t="str">
        <f t="shared" si="17"/>
        <v>COMPLY</v>
      </c>
      <c r="BI332" t="e">
        <f>VLOOKUP(H332,Sheet2!$A$1:$B$270,2,FALSE)</f>
        <v>#N/A</v>
      </c>
    </row>
    <row r="333" spans="1:61">
      <c r="A333">
        <v>332</v>
      </c>
      <c r="B333">
        <v>1002621285</v>
      </c>
      <c r="C333">
        <v>3</v>
      </c>
      <c r="D333" t="s">
        <v>59</v>
      </c>
      <c r="E333">
        <v>4</v>
      </c>
      <c r="F333" t="s">
        <v>544</v>
      </c>
      <c r="G333" t="s">
        <v>1750</v>
      </c>
      <c r="H333" t="s">
        <v>1751</v>
      </c>
      <c r="I333" t="s">
        <v>212</v>
      </c>
      <c r="J333" t="s">
        <v>213</v>
      </c>
      <c r="K333" t="s">
        <v>149</v>
      </c>
      <c r="M333" t="s">
        <v>76</v>
      </c>
      <c r="N333" t="s">
        <v>215</v>
      </c>
      <c r="O333" s="57">
        <v>46299.421793981484</v>
      </c>
      <c r="P333" s="57">
        <v>46301.581990740742</v>
      </c>
      <c r="Q333">
        <v>69403797</v>
      </c>
      <c r="S333">
        <v>143135115344</v>
      </c>
      <c r="T333" t="s">
        <v>1756</v>
      </c>
      <c r="U333" t="s">
        <v>1757</v>
      </c>
      <c r="V333" t="s">
        <v>1758</v>
      </c>
      <c r="Z333">
        <v>110.4004151</v>
      </c>
      <c r="AA333">
        <v>-7.9175348999999997</v>
      </c>
      <c r="AB333" t="s">
        <v>1759</v>
      </c>
      <c r="AC333" t="s">
        <v>283</v>
      </c>
      <c r="AL333" t="s">
        <v>217</v>
      </c>
      <c r="AM333" t="s">
        <v>1760</v>
      </c>
      <c r="AN333" t="s">
        <v>6</v>
      </c>
      <c r="AO333" s="57">
        <v>46122.423935185187</v>
      </c>
      <c r="AP333" s="57">
        <v>46301.333333333336</v>
      </c>
      <c r="AR333" t="s">
        <v>218</v>
      </c>
      <c r="AS333" t="s">
        <v>1755</v>
      </c>
      <c r="AT333" t="s">
        <v>230</v>
      </c>
      <c r="AU333">
        <v>20261006</v>
      </c>
      <c r="AV333" t="s">
        <v>221</v>
      </c>
      <c r="AW333" t="s">
        <v>540</v>
      </c>
      <c r="AX333" t="s">
        <v>222</v>
      </c>
      <c r="BA333" s="57">
        <v>46301.333333333336</v>
      </c>
      <c r="BB333" t="s">
        <v>1760</v>
      </c>
      <c r="BC333">
        <v>2026</v>
      </c>
      <c r="BD333">
        <v>10</v>
      </c>
      <c r="BE333">
        <v>6</v>
      </c>
      <c r="BF333" s="6">
        <f t="shared" si="15"/>
        <v>46301</v>
      </c>
      <c r="BG333">
        <f t="shared" si="16"/>
        <v>-0.33333333333575865</v>
      </c>
      <c r="BH333" t="str">
        <f t="shared" si="17"/>
        <v>COMPLY</v>
      </c>
      <c r="BI333" t="e">
        <f>VLOOKUP(H333,Sheet2!$A$1:$B$270,2,FALSE)</f>
        <v>#N/A</v>
      </c>
    </row>
    <row r="334" spans="1:61">
      <c r="A334">
        <v>333</v>
      </c>
      <c r="B334">
        <v>1002622512</v>
      </c>
      <c r="C334">
        <v>3</v>
      </c>
      <c r="D334" t="s">
        <v>59</v>
      </c>
      <c r="E334">
        <v>4</v>
      </c>
      <c r="F334" t="s">
        <v>544</v>
      </c>
      <c r="G334" t="s">
        <v>1750</v>
      </c>
      <c r="H334" t="s">
        <v>1751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46300.576782407406</v>
      </c>
      <c r="P334" s="57">
        <v>46302.50209490741</v>
      </c>
      <c r="Q334">
        <v>69404377</v>
      </c>
      <c r="S334">
        <v>143135115365</v>
      </c>
      <c r="T334" t="s">
        <v>2651</v>
      </c>
      <c r="U334" t="s">
        <v>2652</v>
      </c>
      <c r="V334" t="s">
        <v>2653</v>
      </c>
      <c r="Z334">
        <v>110.4888337</v>
      </c>
      <c r="AA334">
        <v>-8.0526675000000001</v>
      </c>
      <c r="AB334" t="s">
        <v>2654</v>
      </c>
      <c r="AC334" t="s">
        <v>235</v>
      </c>
      <c r="AL334" t="s">
        <v>217</v>
      </c>
      <c r="AM334" t="s">
        <v>2655</v>
      </c>
      <c r="AN334" t="s">
        <v>6</v>
      </c>
      <c r="AO334" s="57">
        <v>46152.601203703707</v>
      </c>
      <c r="AP334" s="57">
        <v>46302.333333333336</v>
      </c>
      <c r="AR334" t="s">
        <v>218</v>
      </c>
      <c r="AS334" t="s">
        <v>1755</v>
      </c>
      <c r="AT334" t="s">
        <v>230</v>
      </c>
      <c r="AU334">
        <v>20261007</v>
      </c>
      <c r="AV334" t="s">
        <v>221</v>
      </c>
      <c r="AW334" t="s">
        <v>880</v>
      </c>
      <c r="AX334" t="s">
        <v>222</v>
      </c>
      <c r="BA334" s="57">
        <v>46302.333333333336</v>
      </c>
      <c r="BB334" t="s">
        <v>2655</v>
      </c>
      <c r="BC334">
        <v>2026</v>
      </c>
      <c r="BD334">
        <v>10</v>
      </c>
      <c r="BE334">
        <v>7</v>
      </c>
      <c r="BF334" s="6">
        <f t="shared" si="15"/>
        <v>46302</v>
      </c>
      <c r="BG334">
        <f t="shared" si="16"/>
        <v>-0.33333333333575865</v>
      </c>
      <c r="BH334" t="str">
        <f t="shared" si="17"/>
        <v>COMPLY</v>
      </c>
      <c r="BI334" t="e">
        <f>VLOOKUP(H334,Sheet2!$A$1:$B$270,2,FALSE)</f>
        <v>#N/A</v>
      </c>
    </row>
    <row r="335" spans="1:61">
      <c r="A335">
        <v>334</v>
      </c>
      <c r="B335">
        <v>1002632730</v>
      </c>
      <c r="C335">
        <v>3</v>
      </c>
      <c r="D335" t="s">
        <v>59</v>
      </c>
      <c r="E335">
        <v>4</v>
      </c>
      <c r="F335" t="s">
        <v>544</v>
      </c>
      <c r="G335" t="s">
        <v>1750</v>
      </c>
      <c r="H335" t="s">
        <v>1751</v>
      </c>
      <c r="I335" t="s">
        <v>212</v>
      </c>
      <c r="J335" t="s">
        <v>213</v>
      </c>
      <c r="K335" t="s">
        <v>149</v>
      </c>
      <c r="M335" t="s">
        <v>76</v>
      </c>
      <c r="N335" t="s">
        <v>215</v>
      </c>
      <c r="O335" s="57">
        <v>46307.504918981482</v>
      </c>
      <c r="P335" s="57">
        <v>46307.530636574076</v>
      </c>
      <c r="Q335">
        <v>69406840</v>
      </c>
      <c r="S335">
        <v>143135115238</v>
      </c>
      <c r="T335" t="s">
        <v>4547</v>
      </c>
      <c r="U335" t="s">
        <v>5939</v>
      </c>
      <c r="V335" t="s">
        <v>5940</v>
      </c>
      <c r="Z335">
        <v>110.712315</v>
      </c>
      <c r="AA335">
        <v>-7.9770190000000003</v>
      </c>
      <c r="AB335" t="s">
        <v>4550</v>
      </c>
      <c r="AC335" t="s">
        <v>283</v>
      </c>
      <c r="AL335" t="s">
        <v>217</v>
      </c>
      <c r="AM335" t="s">
        <v>5941</v>
      </c>
      <c r="AN335" t="s">
        <v>6</v>
      </c>
      <c r="AO335" s="57">
        <v>46366.517546296294</v>
      </c>
      <c r="AR335" t="s">
        <v>218</v>
      </c>
      <c r="AS335" t="s">
        <v>1755</v>
      </c>
      <c r="AT335" t="s">
        <v>230</v>
      </c>
      <c r="AU335">
        <v>20261012</v>
      </c>
      <c r="AV335" t="s">
        <v>221</v>
      </c>
      <c r="AW335" t="s">
        <v>539</v>
      </c>
      <c r="AX335" t="s">
        <v>222</v>
      </c>
      <c r="BA335" s="57">
        <v>46307.291666666664</v>
      </c>
      <c r="BB335" t="s">
        <v>5941</v>
      </c>
      <c r="BC335">
        <v>2026</v>
      </c>
      <c r="BD335">
        <v>10</v>
      </c>
      <c r="BE335">
        <v>12</v>
      </c>
      <c r="BF335" s="6">
        <f t="shared" si="15"/>
        <v>46307</v>
      </c>
      <c r="BG335">
        <f t="shared" si="16"/>
        <v>-0.29166666666424135</v>
      </c>
      <c r="BH335" t="str">
        <f t="shared" si="17"/>
        <v>COMPLY</v>
      </c>
      <c r="BI335" t="e">
        <f>VLOOKUP(H335,Sheet2!$A$1:$B$270,2,FALSE)</f>
        <v>#N/A</v>
      </c>
    </row>
    <row r="336" spans="1:61">
      <c r="A336">
        <v>335</v>
      </c>
      <c r="B336">
        <v>1002628491</v>
      </c>
      <c r="C336">
        <v>3</v>
      </c>
      <c r="D336" t="s">
        <v>59</v>
      </c>
      <c r="E336">
        <v>4</v>
      </c>
      <c r="F336" t="s">
        <v>544</v>
      </c>
      <c r="G336" t="s">
        <v>1750</v>
      </c>
      <c r="H336" t="s">
        <v>1751</v>
      </c>
      <c r="I336" t="s">
        <v>212</v>
      </c>
      <c r="J336" t="s">
        <v>213</v>
      </c>
      <c r="K336" t="s">
        <v>149</v>
      </c>
      <c r="L336" t="s">
        <v>214</v>
      </c>
      <c r="M336" t="s">
        <v>1401</v>
      </c>
      <c r="N336" t="s">
        <v>215</v>
      </c>
      <c r="O336" s="57">
        <v>46303.719907407409</v>
      </c>
      <c r="P336" s="57">
        <v>46307.504918981482</v>
      </c>
      <c r="Q336">
        <v>69406840</v>
      </c>
      <c r="S336">
        <v>143135115383</v>
      </c>
      <c r="T336" t="s">
        <v>4547</v>
      </c>
      <c r="U336" t="s">
        <v>4548</v>
      </c>
      <c r="V336" t="s">
        <v>4549</v>
      </c>
      <c r="Z336">
        <v>110.7127771</v>
      </c>
      <c r="AA336">
        <v>-7.9771706</v>
      </c>
      <c r="AB336" t="s">
        <v>4550</v>
      </c>
      <c r="AC336" t="s">
        <v>235</v>
      </c>
      <c r="AL336" t="s">
        <v>217</v>
      </c>
      <c r="AM336" t="s">
        <v>4446</v>
      </c>
      <c r="AN336" t="s">
        <v>6</v>
      </c>
      <c r="AO336" s="57">
        <v>46244.72587962963</v>
      </c>
      <c r="AP336" s="57">
        <v>46304.625</v>
      </c>
      <c r="AR336" t="s">
        <v>14</v>
      </c>
      <c r="AS336" t="s">
        <v>1755</v>
      </c>
      <c r="AT336" t="s">
        <v>230</v>
      </c>
      <c r="AV336" t="s">
        <v>5942</v>
      </c>
      <c r="AW336" t="s">
        <v>877</v>
      </c>
      <c r="AX336" t="s">
        <v>222</v>
      </c>
      <c r="BA336" s="57">
        <v>46304.625</v>
      </c>
      <c r="BB336" t="s">
        <v>4446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:61">
      <c r="A337">
        <v>336</v>
      </c>
      <c r="B337">
        <v>1002631176</v>
      </c>
      <c r="C337">
        <v>3</v>
      </c>
      <c r="D337" t="s">
        <v>59</v>
      </c>
      <c r="E337">
        <v>4</v>
      </c>
      <c r="F337" t="s">
        <v>544</v>
      </c>
      <c r="G337" t="s">
        <v>823</v>
      </c>
      <c r="H337" t="s">
        <v>5080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46305.733101851853</v>
      </c>
      <c r="P337" s="57">
        <v>46307.593553240738</v>
      </c>
      <c r="Q337">
        <v>69408024</v>
      </c>
      <c r="S337">
        <v>146144118935</v>
      </c>
      <c r="T337" t="s">
        <v>5081</v>
      </c>
      <c r="U337" t="s">
        <v>5082</v>
      </c>
      <c r="V337" t="s">
        <v>5083</v>
      </c>
      <c r="Z337">
        <v>110.353712</v>
      </c>
      <c r="AA337">
        <v>-7.6522420000000002</v>
      </c>
      <c r="AB337" t="s">
        <v>5084</v>
      </c>
      <c r="AC337" t="s">
        <v>235</v>
      </c>
      <c r="AL337" t="s">
        <v>217</v>
      </c>
      <c r="AM337" t="s">
        <v>5085</v>
      </c>
      <c r="AN337" t="s">
        <v>6</v>
      </c>
      <c r="AO337" s="57">
        <v>46305.736087962963</v>
      </c>
      <c r="AP337" s="57">
        <v>46307.333333333336</v>
      </c>
      <c r="AR337" t="s">
        <v>218</v>
      </c>
      <c r="AS337" t="s">
        <v>219</v>
      </c>
      <c r="AT337" t="s">
        <v>230</v>
      </c>
      <c r="AU337">
        <v>20261012</v>
      </c>
      <c r="AV337" t="s">
        <v>221</v>
      </c>
      <c r="AW337" t="s">
        <v>880</v>
      </c>
      <c r="AX337" t="s">
        <v>222</v>
      </c>
      <c r="BA337" s="57">
        <v>46307.333333333336</v>
      </c>
      <c r="BB337" t="s">
        <v>5085</v>
      </c>
      <c r="BC337">
        <v>2026</v>
      </c>
      <c r="BD337">
        <v>10</v>
      </c>
      <c r="BE337">
        <v>12</v>
      </c>
      <c r="BF337" s="6">
        <f t="shared" si="15"/>
        <v>46307</v>
      </c>
      <c r="BG337">
        <f t="shared" si="16"/>
        <v>-0.33333333333575865</v>
      </c>
      <c r="BH337" t="str">
        <f t="shared" si="17"/>
        <v>COMPLY</v>
      </c>
      <c r="BI337" t="e">
        <f>VLOOKUP(H337,Sheet2!$A$1:$B$270,2,FALSE)</f>
        <v>#N/A</v>
      </c>
    </row>
    <row r="338" spans="1:61">
      <c r="A338">
        <v>337</v>
      </c>
      <c r="B338">
        <v>1002631470</v>
      </c>
      <c r="C338">
        <v>3</v>
      </c>
      <c r="D338" t="s">
        <v>59</v>
      </c>
      <c r="E338">
        <v>4</v>
      </c>
      <c r="F338" t="s">
        <v>544</v>
      </c>
      <c r="G338" t="s">
        <v>823</v>
      </c>
      <c r="H338" t="s">
        <v>5080</v>
      </c>
      <c r="I338" t="s">
        <v>212</v>
      </c>
      <c r="J338" t="s">
        <v>213</v>
      </c>
      <c r="K338" t="s">
        <v>149</v>
      </c>
      <c r="M338" t="s">
        <v>1626</v>
      </c>
      <c r="N338" t="s">
        <v>215</v>
      </c>
      <c r="O338" s="57">
        <v>46306.449363425927</v>
      </c>
      <c r="P338" s="57">
        <v>46307.626643518517</v>
      </c>
      <c r="Q338">
        <v>69408135</v>
      </c>
      <c r="S338">
        <v>146144118939</v>
      </c>
      <c r="T338" t="s">
        <v>5086</v>
      </c>
      <c r="U338" t="s">
        <v>5087</v>
      </c>
      <c r="Z338">
        <v>110.4416751</v>
      </c>
      <c r="AA338">
        <v>-7.6486938000000002</v>
      </c>
      <c r="AB338" t="s">
        <v>5088</v>
      </c>
      <c r="AC338" t="s">
        <v>225</v>
      </c>
      <c r="AO338" s="57">
        <v>46336.454768518517</v>
      </c>
      <c r="AR338" t="s">
        <v>1631</v>
      </c>
      <c r="AS338" t="s">
        <v>219</v>
      </c>
      <c r="AT338" t="s">
        <v>230</v>
      </c>
      <c r="AV338" t="s">
        <v>5305</v>
      </c>
      <c r="AW338" t="s">
        <v>540</v>
      </c>
      <c r="AX338" t="s">
        <v>222</v>
      </c>
      <c r="AZ338" t="s">
        <v>5305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e">
        <f>VLOOKUP(H338,Sheet2!$A$1:$B$270,2,FALSE)</f>
        <v>#N/A</v>
      </c>
    </row>
    <row r="339" spans="1:61">
      <c r="A339">
        <v>338</v>
      </c>
      <c r="B339">
        <v>1002625674</v>
      </c>
      <c r="C339">
        <v>3</v>
      </c>
      <c r="D339" t="s">
        <v>59</v>
      </c>
      <c r="E339">
        <v>4</v>
      </c>
      <c r="F339" t="s">
        <v>544</v>
      </c>
      <c r="G339" t="s">
        <v>823</v>
      </c>
      <c r="H339" t="s">
        <v>3948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46302.445532407408</v>
      </c>
      <c r="P339" s="57">
        <v>46303.548807870371</v>
      </c>
      <c r="Q339">
        <v>69405615</v>
      </c>
      <c r="S339">
        <v>146133133488</v>
      </c>
      <c r="T339" t="s">
        <v>3949</v>
      </c>
      <c r="U339" t="s">
        <v>3950</v>
      </c>
      <c r="V339" t="s">
        <v>3951</v>
      </c>
      <c r="Z339">
        <v>110.3443351</v>
      </c>
      <c r="AA339">
        <v>-7.6803337999999997</v>
      </c>
      <c r="AB339" t="s">
        <v>3952</v>
      </c>
      <c r="AC339" t="s">
        <v>235</v>
      </c>
      <c r="AL339" t="s">
        <v>217</v>
      </c>
      <c r="AM339" t="s">
        <v>3925</v>
      </c>
      <c r="AN339" t="s">
        <v>6</v>
      </c>
      <c r="AO339" s="57">
        <v>46213.455231481479</v>
      </c>
      <c r="AP339" s="57">
        <v>46303.333333333336</v>
      </c>
      <c r="AR339" t="s">
        <v>218</v>
      </c>
      <c r="AS339" t="s">
        <v>219</v>
      </c>
      <c r="AT339" t="s">
        <v>230</v>
      </c>
      <c r="AU339">
        <v>20261008</v>
      </c>
      <c r="AV339" t="s">
        <v>221</v>
      </c>
      <c r="AW339" t="s">
        <v>880</v>
      </c>
      <c r="AX339" t="s">
        <v>222</v>
      </c>
      <c r="BA339" s="57">
        <v>46303.333333333336</v>
      </c>
      <c r="BB339" t="s">
        <v>3925</v>
      </c>
      <c r="BC339">
        <v>2026</v>
      </c>
      <c r="BD339">
        <v>10</v>
      </c>
      <c r="BE339">
        <v>8</v>
      </c>
      <c r="BF339" s="6">
        <f t="shared" si="15"/>
        <v>46303</v>
      </c>
      <c r="BG339">
        <f t="shared" si="16"/>
        <v>-0.33333333333575865</v>
      </c>
      <c r="BH339" t="str">
        <f t="shared" si="17"/>
        <v>COMPLY</v>
      </c>
      <c r="BI339" t="e">
        <f>VLOOKUP(H339,Sheet2!$A$1:$B$270,2,FALSE)</f>
        <v>#N/A</v>
      </c>
    </row>
    <row r="340" spans="1:61">
      <c r="A340">
        <v>339</v>
      </c>
      <c r="B340">
        <v>1002627008</v>
      </c>
      <c r="C340">
        <v>3</v>
      </c>
      <c r="D340" t="s">
        <v>59</v>
      </c>
      <c r="E340">
        <v>4</v>
      </c>
      <c r="F340" t="s">
        <v>544</v>
      </c>
      <c r="G340" t="s">
        <v>823</v>
      </c>
      <c r="H340" t="s">
        <v>3948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46303.341365740744</v>
      </c>
      <c r="P340" s="57">
        <v>46303.618981481479</v>
      </c>
      <c r="Q340">
        <v>69406207</v>
      </c>
      <c r="S340">
        <v>146133133493</v>
      </c>
      <c r="T340" t="s">
        <v>3953</v>
      </c>
      <c r="U340" t="s">
        <v>3954</v>
      </c>
      <c r="V340" t="s">
        <v>3955</v>
      </c>
      <c r="Z340">
        <v>110.322317</v>
      </c>
      <c r="AA340">
        <v>-7.7415589999999996</v>
      </c>
      <c r="AB340" t="s">
        <v>3956</v>
      </c>
      <c r="AC340" t="s">
        <v>235</v>
      </c>
      <c r="AL340" t="s">
        <v>217</v>
      </c>
      <c r="AM340" t="s">
        <v>3891</v>
      </c>
      <c r="AN340" t="s">
        <v>6</v>
      </c>
      <c r="AO340" s="57">
        <v>46244.351111111115</v>
      </c>
      <c r="AP340" s="57">
        <v>46304.333333333336</v>
      </c>
      <c r="AR340" t="s">
        <v>218</v>
      </c>
      <c r="AS340" t="s">
        <v>219</v>
      </c>
      <c r="AT340" t="s">
        <v>230</v>
      </c>
      <c r="AU340">
        <v>20261008</v>
      </c>
      <c r="AV340" t="s">
        <v>221</v>
      </c>
      <c r="AW340" t="s">
        <v>880</v>
      </c>
      <c r="AX340" t="s">
        <v>222</v>
      </c>
      <c r="BA340" s="57">
        <v>46304.333333333336</v>
      </c>
      <c r="BB340" t="s">
        <v>3891</v>
      </c>
      <c r="BC340">
        <v>2026</v>
      </c>
      <c r="BD340">
        <v>10</v>
      </c>
      <c r="BE340">
        <v>8</v>
      </c>
      <c r="BF340" s="6">
        <f t="shared" si="15"/>
        <v>46303</v>
      </c>
      <c r="BG340">
        <f t="shared" si="16"/>
        <v>-1.3333333333357587</v>
      </c>
      <c r="BH340" t="str">
        <f t="shared" si="17"/>
        <v>COMPLY</v>
      </c>
      <c r="BI340" t="e">
        <f>VLOOKUP(H340,Sheet2!$A$1:$B$270,2,FALSE)</f>
        <v>#N/A</v>
      </c>
    </row>
    <row r="341" spans="1:61">
      <c r="A341">
        <v>340</v>
      </c>
      <c r="B341">
        <v>1002627612</v>
      </c>
      <c r="C341">
        <v>3</v>
      </c>
      <c r="D341" t="s">
        <v>59</v>
      </c>
      <c r="E341">
        <v>4</v>
      </c>
      <c r="F341" t="s">
        <v>544</v>
      </c>
      <c r="G341" t="s">
        <v>823</v>
      </c>
      <c r="H341" t="s">
        <v>3948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46303.536192129628</v>
      </c>
      <c r="P341" s="57">
        <v>46307.695972222224</v>
      </c>
      <c r="Q341">
        <v>69406442</v>
      </c>
      <c r="S341">
        <v>146133133516</v>
      </c>
      <c r="T341" t="s">
        <v>4551</v>
      </c>
      <c r="U341" t="s">
        <v>5943</v>
      </c>
      <c r="V341" t="s">
        <v>4553</v>
      </c>
      <c r="Z341">
        <v>110.3512882</v>
      </c>
      <c r="AA341">
        <v>-7.6815638000000002</v>
      </c>
      <c r="AB341" t="s">
        <v>4554</v>
      </c>
      <c r="AC341" t="s">
        <v>235</v>
      </c>
      <c r="AL341" t="s">
        <v>217</v>
      </c>
      <c r="AM341" t="s">
        <v>4555</v>
      </c>
      <c r="AN341" t="s">
        <v>6</v>
      </c>
      <c r="AO341" s="57">
        <v>46244.569814814815</v>
      </c>
      <c r="AP341" s="57">
        <v>46304.458333333336</v>
      </c>
      <c r="AR341" t="s">
        <v>218</v>
      </c>
      <c r="AS341" t="s">
        <v>219</v>
      </c>
      <c r="AT341" t="s">
        <v>230</v>
      </c>
      <c r="AU341">
        <v>20261012</v>
      </c>
      <c r="AV341" t="s">
        <v>221</v>
      </c>
      <c r="AW341" t="s">
        <v>877</v>
      </c>
      <c r="AX341" t="s">
        <v>222</v>
      </c>
      <c r="BA341" s="57">
        <v>46304.458333333336</v>
      </c>
      <c r="BB341" t="s">
        <v>4555</v>
      </c>
      <c r="BC341">
        <v>2026</v>
      </c>
      <c r="BD341">
        <v>10</v>
      </c>
      <c r="BE341">
        <v>12</v>
      </c>
      <c r="BF341" s="6">
        <f t="shared" si="15"/>
        <v>46307</v>
      </c>
      <c r="BG341">
        <f t="shared" si="16"/>
        <v>2.5416666666642413</v>
      </c>
      <c r="BH341" t="str">
        <f t="shared" si="17"/>
        <v>NOT COMPLY</v>
      </c>
      <c r="BI341" t="e">
        <f>VLOOKUP(H341,Sheet2!$A$1:$B$270,2,FALSE)</f>
        <v>#N/A</v>
      </c>
    </row>
    <row r="342" spans="1:61">
      <c r="A342">
        <v>341</v>
      </c>
      <c r="B342">
        <v>1002630475</v>
      </c>
      <c r="C342">
        <v>3</v>
      </c>
      <c r="D342" t="s">
        <v>59</v>
      </c>
      <c r="E342">
        <v>4</v>
      </c>
      <c r="F342" t="s">
        <v>544</v>
      </c>
      <c r="G342" t="s">
        <v>823</v>
      </c>
      <c r="H342" t="s">
        <v>3948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46304.722696759258</v>
      </c>
      <c r="P342" s="57">
        <v>46305.610925925925</v>
      </c>
      <c r="Q342">
        <v>69407631</v>
      </c>
      <c r="S342">
        <v>146133133502</v>
      </c>
      <c r="T342" t="s">
        <v>5089</v>
      </c>
      <c r="U342" t="s">
        <v>5090</v>
      </c>
      <c r="V342" t="s">
        <v>5091</v>
      </c>
      <c r="Z342">
        <v>110.360885443355</v>
      </c>
      <c r="AA342">
        <v>-7.6793857759953799</v>
      </c>
      <c r="AB342" t="s">
        <v>5092</v>
      </c>
      <c r="AC342" t="s">
        <v>235</v>
      </c>
      <c r="AL342" t="s">
        <v>217</v>
      </c>
      <c r="AM342" t="s">
        <v>5093</v>
      </c>
      <c r="AN342" t="s">
        <v>6</v>
      </c>
      <c r="AO342" s="57">
        <v>46275.725983796299</v>
      </c>
      <c r="AP342" s="57">
        <v>46306.333333333336</v>
      </c>
      <c r="AR342" t="s">
        <v>218</v>
      </c>
      <c r="AS342" t="s">
        <v>219</v>
      </c>
      <c r="AT342" t="s">
        <v>230</v>
      </c>
      <c r="AU342">
        <v>20261010</v>
      </c>
      <c r="AV342" t="s">
        <v>221</v>
      </c>
      <c r="AW342" t="s">
        <v>923</v>
      </c>
      <c r="AX342" t="s">
        <v>222</v>
      </c>
      <c r="BA342" s="57">
        <v>46306.333333333336</v>
      </c>
      <c r="BB342" t="s">
        <v>5093</v>
      </c>
      <c r="BC342">
        <v>2026</v>
      </c>
      <c r="BD342">
        <v>10</v>
      </c>
      <c r="BE342">
        <v>10</v>
      </c>
      <c r="BF342" s="6">
        <f t="shared" si="15"/>
        <v>46305</v>
      </c>
      <c r="BG342">
        <f t="shared" si="16"/>
        <v>-1.3333333333357587</v>
      </c>
      <c r="BH342" t="str">
        <f t="shared" si="17"/>
        <v>COMPLY</v>
      </c>
      <c r="BI342" t="e">
        <f>VLOOKUP(H342,Sheet2!$A$1:$B$270,2,FALSE)</f>
        <v>#N/A</v>
      </c>
    </row>
    <row r="343" spans="1:61">
      <c r="A343">
        <v>342</v>
      </c>
      <c r="B343">
        <v>1002631597</v>
      </c>
      <c r="C343">
        <v>3</v>
      </c>
      <c r="D343" t="s">
        <v>59</v>
      </c>
      <c r="E343">
        <v>4</v>
      </c>
      <c r="F343" t="s">
        <v>544</v>
      </c>
      <c r="G343" t="s">
        <v>823</v>
      </c>
      <c r="H343" t="s">
        <v>3948</v>
      </c>
      <c r="I343" t="s">
        <v>212</v>
      </c>
      <c r="J343" t="s">
        <v>213</v>
      </c>
      <c r="K343" t="s">
        <v>149</v>
      </c>
      <c r="M343" t="s">
        <v>76</v>
      </c>
      <c r="N343" t="s">
        <v>215</v>
      </c>
      <c r="O343" s="57">
        <v>46306.550752314812</v>
      </c>
      <c r="P343" s="57">
        <v>46306.597766203704</v>
      </c>
      <c r="Q343">
        <v>69407735</v>
      </c>
      <c r="S343">
        <v>146133133267</v>
      </c>
      <c r="T343" t="s">
        <v>5094</v>
      </c>
      <c r="U343" t="s">
        <v>5095</v>
      </c>
      <c r="V343" t="s">
        <v>5096</v>
      </c>
      <c r="Z343">
        <v>110.378364175065</v>
      </c>
      <c r="AA343">
        <v>-7.7321904637565098</v>
      </c>
      <c r="AB343" t="s">
        <v>5097</v>
      </c>
      <c r="AC343" t="s">
        <v>283</v>
      </c>
      <c r="AL343" t="s">
        <v>217</v>
      </c>
      <c r="AM343" t="s">
        <v>5098</v>
      </c>
      <c r="AN343" t="s">
        <v>6</v>
      </c>
      <c r="AO343" s="57">
        <v>46336.559340277781</v>
      </c>
      <c r="AR343" t="s">
        <v>218</v>
      </c>
      <c r="AS343" t="s">
        <v>219</v>
      </c>
      <c r="AT343" t="s">
        <v>230</v>
      </c>
      <c r="AU343">
        <v>20261011</v>
      </c>
      <c r="AV343" t="s">
        <v>221</v>
      </c>
      <c r="AW343" t="s">
        <v>540</v>
      </c>
      <c r="AX343" t="s">
        <v>222</v>
      </c>
      <c r="BA343" s="57">
        <v>46306.291666666664</v>
      </c>
      <c r="BB343" t="s">
        <v>5098</v>
      </c>
      <c r="BC343">
        <v>2026</v>
      </c>
      <c r="BD343">
        <v>10</v>
      </c>
      <c r="BE343">
        <v>11</v>
      </c>
      <c r="BF343" s="6">
        <f t="shared" si="15"/>
        <v>46306</v>
      </c>
      <c r="BG343">
        <f t="shared" si="16"/>
        <v>-0.29166666666424135</v>
      </c>
      <c r="BH343" t="str">
        <f t="shared" si="17"/>
        <v>COMPLY</v>
      </c>
      <c r="BI343" t="e">
        <f>VLOOKUP(H343,Sheet2!$A$1:$B$270,2,FALSE)</f>
        <v>#N/A</v>
      </c>
    </row>
    <row r="344" spans="1:61">
      <c r="A344">
        <v>343</v>
      </c>
      <c r="B344">
        <v>1002627614</v>
      </c>
      <c r="C344">
        <v>3</v>
      </c>
      <c r="D344" t="s">
        <v>59</v>
      </c>
      <c r="E344">
        <v>4</v>
      </c>
      <c r="F344" t="s">
        <v>544</v>
      </c>
      <c r="G344" t="s">
        <v>823</v>
      </c>
      <c r="H344" t="s">
        <v>3948</v>
      </c>
      <c r="I344" t="s">
        <v>212</v>
      </c>
      <c r="J344" t="s">
        <v>213</v>
      </c>
      <c r="K344" t="s">
        <v>149</v>
      </c>
      <c r="L344" t="s">
        <v>214</v>
      </c>
      <c r="M344" t="s">
        <v>279</v>
      </c>
      <c r="N344" t="s">
        <v>215</v>
      </c>
      <c r="O344" s="57">
        <v>46303.536423611113</v>
      </c>
      <c r="P344" s="57">
        <v>46309.487175925926</v>
      </c>
      <c r="Q344">
        <v>69406442</v>
      </c>
      <c r="S344">
        <v>146133133221</v>
      </c>
      <c r="T344" t="s">
        <v>4551</v>
      </c>
      <c r="U344" t="s">
        <v>4552</v>
      </c>
      <c r="V344" t="s">
        <v>4553</v>
      </c>
      <c r="Z344">
        <v>110.3512882</v>
      </c>
      <c r="AA344">
        <v>-7.6815638000000002</v>
      </c>
      <c r="AB344" t="s">
        <v>4554</v>
      </c>
      <c r="AC344" t="s">
        <v>235</v>
      </c>
      <c r="AL344" t="s">
        <v>217</v>
      </c>
      <c r="AM344" t="s">
        <v>4555</v>
      </c>
      <c r="AN344" t="s">
        <v>6</v>
      </c>
      <c r="AO344" s="57">
        <v>46244.569814814815</v>
      </c>
      <c r="AP344" s="57">
        <v>46304.458333333336</v>
      </c>
      <c r="AR344" t="s">
        <v>239</v>
      </c>
      <c r="AS344" t="s">
        <v>219</v>
      </c>
      <c r="AT344" t="s">
        <v>230</v>
      </c>
      <c r="AV344" t="s">
        <v>6679</v>
      </c>
      <c r="AW344" t="s">
        <v>877</v>
      </c>
      <c r="AX344" t="s">
        <v>222</v>
      </c>
      <c r="BA344" s="57">
        <v>46304.458333333336</v>
      </c>
      <c r="BB344" t="s">
        <v>4555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e">
        <f>VLOOKUP(H344,Sheet2!$A$1:$B$270,2,FALSE)</f>
        <v>#N/A</v>
      </c>
    </row>
    <row r="345" spans="1:61">
      <c r="A345">
        <v>344</v>
      </c>
      <c r="B345">
        <v>1002635406</v>
      </c>
      <c r="C345">
        <v>3</v>
      </c>
      <c r="D345" t="s">
        <v>59</v>
      </c>
      <c r="E345">
        <v>4</v>
      </c>
      <c r="F345" t="s">
        <v>544</v>
      </c>
      <c r="G345" t="s">
        <v>564</v>
      </c>
      <c r="H345" t="s">
        <v>5944</v>
      </c>
      <c r="I345" t="s">
        <v>212</v>
      </c>
      <c r="J345" t="s">
        <v>213</v>
      </c>
      <c r="K345" t="s">
        <v>149</v>
      </c>
      <c r="M345" t="s">
        <v>76</v>
      </c>
      <c r="N345" t="s">
        <v>215</v>
      </c>
      <c r="O345" s="57">
        <v>46308.641226851854</v>
      </c>
      <c r="P345" s="57">
        <v>46308.68340277778</v>
      </c>
      <c r="Q345">
        <v>69408666</v>
      </c>
      <c r="S345">
        <v>146131120941</v>
      </c>
      <c r="T345" t="s">
        <v>5945</v>
      </c>
      <c r="U345" t="s">
        <v>6680</v>
      </c>
      <c r="V345" t="s">
        <v>6681</v>
      </c>
      <c r="Z345">
        <v>110.4273788</v>
      </c>
      <c r="AA345">
        <v>-7.7656517000000003</v>
      </c>
      <c r="AB345" t="s">
        <v>5948</v>
      </c>
      <c r="AC345" t="s">
        <v>283</v>
      </c>
      <c r="AL345" t="s">
        <v>217</v>
      </c>
      <c r="AM345" t="s">
        <v>6682</v>
      </c>
      <c r="AN345" t="s">
        <v>6</v>
      </c>
      <c r="AO345" t="s">
        <v>6625</v>
      </c>
      <c r="AR345" t="s">
        <v>218</v>
      </c>
      <c r="AS345" t="s">
        <v>219</v>
      </c>
      <c r="AT345" t="s">
        <v>230</v>
      </c>
      <c r="AU345">
        <v>20261013</v>
      </c>
      <c r="AV345" t="s">
        <v>221</v>
      </c>
      <c r="AW345" t="s">
        <v>1985</v>
      </c>
      <c r="AX345" t="s">
        <v>222</v>
      </c>
      <c r="BA345" s="57">
        <v>46308.291666666664</v>
      </c>
      <c r="BB345" t="s">
        <v>6682</v>
      </c>
      <c r="BC345">
        <v>2026</v>
      </c>
      <c r="BD345">
        <v>10</v>
      </c>
      <c r="BE345">
        <v>13</v>
      </c>
      <c r="BF345" s="6">
        <f t="shared" si="15"/>
        <v>46308</v>
      </c>
      <c r="BG345">
        <f t="shared" si="16"/>
        <v>-0.29166666666424135</v>
      </c>
      <c r="BH345" t="str">
        <f t="shared" si="17"/>
        <v>COMPLY</v>
      </c>
      <c r="BI345" t="e">
        <f>VLOOKUP(H345,Sheet2!$A$1:$B$270,2,FALSE)</f>
        <v>#N/A</v>
      </c>
    </row>
    <row r="346" spans="1:61">
      <c r="A346">
        <v>345</v>
      </c>
      <c r="B346">
        <v>1002633012</v>
      </c>
      <c r="C346">
        <v>3</v>
      </c>
      <c r="D346" t="s">
        <v>59</v>
      </c>
      <c r="E346">
        <v>4</v>
      </c>
      <c r="F346" t="s">
        <v>544</v>
      </c>
      <c r="G346" t="s">
        <v>564</v>
      </c>
      <c r="H346" t="s">
        <v>5944</v>
      </c>
      <c r="I346" t="s">
        <v>212</v>
      </c>
      <c r="J346" t="s">
        <v>213</v>
      </c>
      <c r="K346" t="s">
        <v>149</v>
      </c>
      <c r="L346" t="s">
        <v>214</v>
      </c>
      <c r="M346" t="s">
        <v>1401</v>
      </c>
      <c r="N346" t="s">
        <v>215</v>
      </c>
      <c r="O346" s="57">
        <v>46307.57472222222</v>
      </c>
      <c r="P346" s="57">
        <v>46308.641215277778</v>
      </c>
      <c r="Q346">
        <v>69408666</v>
      </c>
      <c r="S346">
        <v>146131120938</v>
      </c>
      <c r="T346" t="s">
        <v>5945</v>
      </c>
      <c r="U346" t="s">
        <v>5946</v>
      </c>
      <c r="V346" t="s">
        <v>5947</v>
      </c>
      <c r="Z346">
        <v>110.42733269999999</v>
      </c>
      <c r="AA346">
        <v>-7.7663403000000004</v>
      </c>
      <c r="AB346" t="s">
        <v>5948</v>
      </c>
      <c r="AC346" t="s">
        <v>235</v>
      </c>
      <c r="AL346" t="s">
        <v>217</v>
      </c>
      <c r="AM346" t="s">
        <v>5949</v>
      </c>
      <c r="AN346" t="s">
        <v>6</v>
      </c>
      <c r="AO346" s="57">
        <v>46366.580231481479</v>
      </c>
      <c r="AP346" s="57">
        <v>46308.458333333336</v>
      </c>
      <c r="AR346" t="s">
        <v>14</v>
      </c>
      <c r="AS346" t="s">
        <v>219</v>
      </c>
      <c r="AT346" t="s">
        <v>230</v>
      </c>
      <c r="AV346" t="s">
        <v>6683</v>
      </c>
      <c r="AW346" t="s">
        <v>881</v>
      </c>
      <c r="AX346" t="s">
        <v>222</v>
      </c>
      <c r="BA346" s="57">
        <v>46308.458333333336</v>
      </c>
      <c r="BB346" t="s">
        <v>5949</v>
      </c>
      <c r="BF346" s="6" t="e">
        <f t="shared" si="15"/>
        <v>#NUM!</v>
      </c>
      <c r="BG346" t="e">
        <f t="shared" si="16"/>
        <v>#NUM!</v>
      </c>
      <c r="BH346" t="e">
        <f t="shared" si="17"/>
        <v>#NUM!</v>
      </c>
      <c r="BI346" t="e">
        <f>VLOOKUP(H346,Sheet2!$A$1:$B$270,2,FALSE)</f>
        <v>#N/A</v>
      </c>
    </row>
    <row r="347" spans="1:61">
      <c r="A347">
        <v>346</v>
      </c>
      <c r="B347">
        <v>1002619790</v>
      </c>
      <c r="C347">
        <v>3</v>
      </c>
      <c r="D347" t="s">
        <v>59</v>
      </c>
      <c r="E347">
        <v>4</v>
      </c>
      <c r="F347" t="s">
        <v>544</v>
      </c>
      <c r="G347" t="s">
        <v>564</v>
      </c>
      <c r="H347" t="s">
        <v>1761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46297.561574074076</v>
      </c>
      <c r="P347" s="57">
        <v>46298.494745370372</v>
      </c>
      <c r="Q347">
        <v>69403066</v>
      </c>
      <c r="S347">
        <v>146130139241</v>
      </c>
      <c r="T347" t="s">
        <v>1762</v>
      </c>
      <c r="U347" t="s">
        <v>1769</v>
      </c>
      <c r="V347" t="s">
        <v>1770</v>
      </c>
      <c r="Z347">
        <v>110.4014473</v>
      </c>
      <c r="AA347">
        <v>-7.7561092</v>
      </c>
      <c r="AB347" t="s">
        <v>1771</v>
      </c>
      <c r="AC347" t="s">
        <v>235</v>
      </c>
      <c r="AL347" t="s">
        <v>217</v>
      </c>
      <c r="AM347" t="s">
        <v>1772</v>
      </c>
      <c r="AN347" t="s">
        <v>6</v>
      </c>
      <c r="AO347" s="57">
        <v>46063.569363425922</v>
      </c>
      <c r="AP347" s="57">
        <v>46298.458333333336</v>
      </c>
      <c r="AR347" t="s">
        <v>218</v>
      </c>
      <c r="AS347" t="s">
        <v>1767</v>
      </c>
      <c r="AT347" t="s">
        <v>230</v>
      </c>
      <c r="AU347">
        <v>20261003</v>
      </c>
      <c r="AV347" t="s">
        <v>221</v>
      </c>
      <c r="AW347" t="s">
        <v>1768</v>
      </c>
      <c r="AX347" t="s">
        <v>222</v>
      </c>
      <c r="BA347" s="57">
        <v>46298.458333333336</v>
      </c>
      <c r="BB347" t="s">
        <v>1772</v>
      </c>
      <c r="BC347">
        <v>2026</v>
      </c>
      <c r="BD347">
        <v>10</v>
      </c>
      <c r="BE347">
        <v>3</v>
      </c>
      <c r="BF347" s="6">
        <f t="shared" si="15"/>
        <v>46298</v>
      </c>
      <c r="BG347">
        <f t="shared" si="16"/>
        <v>-0.45833333333575865</v>
      </c>
      <c r="BH347" t="str">
        <f t="shared" si="17"/>
        <v>COMPLY</v>
      </c>
      <c r="BI347" t="e">
        <f>VLOOKUP(H347,Sheet2!$A$1:$B$270,2,FALSE)</f>
        <v>#N/A</v>
      </c>
    </row>
    <row r="348" spans="1:61">
      <c r="A348">
        <v>347</v>
      </c>
      <c r="B348">
        <v>1002619746</v>
      </c>
      <c r="C348">
        <v>3</v>
      </c>
      <c r="D348" t="s">
        <v>59</v>
      </c>
      <c r="E348">
        <v>4</v>
      </c>
      <c r="F348" t="s">
        <v>544</v>
      </c>
      <c r="G348" t="s">
        <v>564</v>
      </c>
      <c r="H348" t="s">
        <v>1761</v>
      </c>
      <c r="I348" t="s">
        <v>212</v>
      </c>
      <c r="J348" t="s">
        <v>213</v>
      </c>
      <c r="K348" t="s">
        <v>149</v>
      </c>
      <c r="M348" t="s">
        <v>76</v>
      </c>
      <c r="N348" t="s">
        <v>563</v>
      </c>
      <c r="O348" s="57">
        <v>46297.553981481484</v>
      </c>
      <c r="P348" s="57">
        <v>46301.590914351851</v>
      </c>
      <c r="Q348">
        <v>66525052</v>
      </c>
      <c r="S348">
        <v>146130139224</v>
      </c>
      <c r="T348" t="s">
        <v>1653</v>
      </c>
      <c r="U348" t="s">
        <v>1773</v>
      </c>
      <c r="V348" t="s">
        <v>2656</v>
      </c>
      <c r="Z348">
        <v>110.359377637005</v>
      </c>
      <c r="AA348">
        <v>-7.8487890590002802</v>
      </c>
      <c r="AB348" t="s">
        <v>1655</v>
      </c>
      <c r="AC348" t="s">
        <v>225</v>
      </c>
      <c r="AL348" t="s">
        <v>217</v>
      </c>
      <c r="AM348" t="s">
        <v>2657</v>
      </c>
      <c r="AN348" t="s">
        <v>6</v>
      </c>
      <c r="AO348" s="57">
        <v>46063.559317129628</v>
      </c>
      <c r="AP348" s="57">
        <v>46301.458333333336</v>
      </c>
      <c r="AR348" t="s">
        <v>218</v>
      </c>
      <c r="AS348" t="s">
        <v>1767</v>
      </c>
      <c r="AT348" t="s">
        <v>230</v>
      </c>
      <c r="AU348">
        <v>20261006</v>
      </c>
      <c r="AV348" t="s">
        <v>221</v>
      </c>
      <c r="AW348" t="s">
        <v>540</v>
      </c>
      <c r="AX348" t="s">
        <v>222</v>
      </c>
      <c r="BA348" s="57">
        <v>46301.458333333336</v>
      </c>
      <c r="BB348" t="s">
        <v>2657</v>
      </c>
      <c r="BC348">
        <v>2026</v>
      </c>
      <c r="BD348">
        <v>10</v>
      </c>
      <c r="BE348">
        <v>6</v>
      </c>
      <c r="BF348" s="6">
        <f t="shared" si="15"/>
        <v>46301</v>
      </c>
      <c r="BG348">
        <f t="shared" si="16"/>
        <v>-0.45833333333575865</v>
      </c>
      <c r="BH348" t="str">
        <f t="shared" si="17"/>
        <v>COMPLY</v>
      </c>
      <c r="BI348" t="e">
        <f>VLOOKUP(H348,Sheet2!$A$1:$B$270,2,FALSE)</f>
        <v>#N/A</v>
      </c>
    </row>
    <row r="349" spans="1:61">
      <c r="A349">
        <v>348</v>
      </c>
      <c r="B349">
        <v>1002625624</v>
      </c>
      <c r="C349">
        <v>3</v>
      </c>
      <c r="D349" t="s">
        <v>59</v>
      </c>
      <c r="E349">
        <v>4</v>
      </c>
      <c r="F349" t="s">
        <v>544</v>
      </c>
      <c r="G349" t="s">
        <v>564</v>
      </c>
      <c r="H349" t="s">
        <v>1761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46302.436574074076</v>
      </c>
      <c r="P349" s="57">
        <v>46302.693564814814</v>
      </c>
      <c r="Q349">
        <v>69405589</v>
      </c>
      <c r="S349">
        <v>146130139311</v>
      </c>
      <c r="T349" t="s">
        <v>3957</v>
      </c>
      <c r="U349" t="s">
        <v>3958</v>
      </c>
      <c r="V349" t="s">
        <v>3959</v>
      </c>
      <c r="Z349">
        <v>110.385324</v>
      </c>
      <c r="AA349">
        <v>-7.7345306000000003</v>
      </c>
      <c r="AB349" t="s">
        <v>3960</v>
      </c>
      <c r="AC349" t="s">
        <v>235</v>
      </c>
      <c r="AL349" t="s">
        <v>217</v>
      </c>
      <c r="AM349" t="s">
        <v>3925</v>
      </c>
      <c r="AN349" t="s">
        <v>6</v>
      </c>
      <c r="AO349" s="57">
        <v>46213.444687499999</v>
      </c>
      <c r="AP349" s="57">
        <v>46303.333333333336</v>
      </c>
      <c r="AR349" t="s">
        <v>218</v>
      </c>
      <c r="AS349" t="s">
        <v>1767</v>
      </c>
      <c r="AT349" t="s">
        <v>230</v>
      </c>
      <c r="AU349">
        <v>20261007</v>
      </c>
      <c r="AV349" t="s">
        <v>221</v>
      </c>
      <c r="AW349" t="s">
        <v>3961</v>
      </c>
      <c r="AX349" t="s">
        <v>222</v>
      </c>
      <c r="BA349" s="57">
        <v>46303.333333333336</v>
      </c>
      <c r="BB349" t="s">
        <v>3925</v>
      </c>
      <c r="BC349">
        <v>2026</v>
      </c>
      <c r="BD349">
        <v>10</v>
      </c>
      <c r="BE349">
        <v>7</v>
      </c>
      <c r="BF349" s="6">
        <f t="shared" si="15"/>
        <v>46302</v>
      </c>
      <c r="BG349">
        <f t="shared" si="16"/>
        <v>-1.3333333333357587</v>
      </c>
      <c r="BH349" t="str">
        <f t="shared" si="17"/>
        <v>COMPLY</v>
      </c>
      <c r="BI349" t="e">
        <f>VLOOKUP(H349,Sheet2!$A$1:$B$270,2,FALSE)</f>
        <v>#N/A</v>
      </c>
    </row>
    <row r="350" spans="1:61">
      <c r="A350">
        <v>349</v>
      </c>
      <c r="B350">
        <v>1002629752</v>
      </c>
      <c r="C350">
        <v>3</v>
      </c>
      <c r="D350" t="s">
        <v>59</v>
      </c>
      <c r="E350">
        <v>4</v>
      </c>
      <c r="F350" t="s">
        <v>544</v>
      </c>
      <c r="G350" t="s">
        <v>564</v>
      </c>
      <c r="H350" t="s">
        <v>1761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46304.578182870369</v>
      </c>
      <c r="P350" s="57">
        <v>46305.449282407404</v>
      </c>
      <c r="Q350">
        <v>69407388</v>
      </c>
      <c r="S350">
        <v>146130139348</v>
      </c>
      <c r="T350" t="s">
        <v>5099</v>
      </c>
      <c r="U350" t="s">
        <v>5100</v>
      </c>
      <c r="V350" t="s">
        <v>5101</v>
      </c>
      <c r="Z350">
        <v>110.44305300000001</v>
      </c>
      <c r="AA350">
        <v>-7.7524800000000003</v>
      </c>
      <c r="AB350" t="s">
        <v>5102</v>
      </c>
      <c r="AC350" t="s">
        <v>235</v>
      </c>
      <c r="AL350" t="s">
        <v>217</v>
      </c>
      <c r="AM350" t="s">
        <v>5103</v>
      </c>
      <c r="AN350" t="s">
        <v>6</v>
      </c>
      <c r="AO350" s="57">
        <v>46275.579988425925</v>
      </c>
      <c r="AP350" s="57">
        <v>46305.458333333336</v>
      </c>
      <c r="AR350" t="s">
        <v>218</v>
      </c>
      <c r="AS350" t="s">
        <v>1767</v>
      </c>
      <c r="AT350" t="s">
        <v>230</v>
      </c>
      <c r="AU350">
        <v>20261010</v>
      </c>
      <c r="AV350" t="s">
        <v>221</v>
      </c>
      <c r="AW350" t="s">
        <v>875</v>
      </c>
      <c r="AX350" t="s">
        <v>222</v>
      </c>
      <c r="BA350" s="57">
        <v>46305.458333333336</v>
      </c>
      <c r="BB350" t="s">
        <v>5103</v>
      </c>
      <c r="BC350">
        <v>2026</v>
      </c>
      <c r="BD350">
        <v>10</v>
      </c>
      <c r="BE350">
        <v>10</v>
      </c>
      <c r="BF350" s="6">
        <f t="shared" si="15"/>
        <v>46305</v>
      </c>
      <c r="BG350">
        <f t="shared" si="16"/>
        <v>-0.45833333333575865</v>
      </c>
      <c r="BH350" t="str">
        <f t="shared" si="17"/>
        <v>COMPLY</v>
      </c>
      <c r="BI350" t="e">
        <f>VLOOKUP(H350,Sheet2!$A$1:$B$270,2,FALSE)</f>
        <v>#N/A</v>
      </c>
    </row>
    <row r="351" spans="1:61">
      <c r="A351">
        <v>350</v>
      </c>
      <c r="B351">
        <v>1002634498</v>
      </c>
      <c r="C351">
        <v>3</v>
      </c>
      <c r="D351" t="s">
        <v>59</v>
      </c>
      <c r="E351">
        <v>4</v>
      </c>
      <c r="F351" t="s">
        <v>544</v>
      </c>
      <c r="G351" t="s">
        <v>564</v>
      </c>
      <c r="H351" t="s">
        <v>1761</v>
      </c>
      <c r="I351" t="s">
        <v>212</v>
      </c>
      <c r="J351" t="s">
        <v>213</v>
      </c>
      <c r="K351" t="s">
        <v>149</v>
      </c>
      <c r="M351" t="s">
        <v>76</v>
      </c>
      <c r="N351" t="s">
        <v>215</v>
      </c>
      <c r="O351" s="57">
        <v>46308.445</v>
      </c>
      <c r="P351" s="57">
        <v>46308.612974537034</v>
      </c>
      <c r="Q351">
        <v>69407926</v>
      </c>
      <c r="S351">
        <v>146130139385</v>
      </c>
      <c r="T351" t="s">
        <v>5118</v>
      </c>
      <c r="U351" t="s">
        <v>5950</v>
      </c>
      <c r="V351" t="s">
        <v>5955</v>
      </c>
      <c r="Z351">
        <v>110.38889301802701</v>
      </c>
      <c r="AA351">
        <v>-7.7108290923525198</v>
      </c>
      <c r="AB351" t="s">
        <v>5120</v>
      </c>
      <c r="AC351" t="s">
        <v>283</v>
      </c>
      <c r="AL351" t="s">
        <v>217</v>
      </c>
      <c r="AM351" t="s">
        <v>5956</v>
      </c>
      <c r="AN351" t="s">
        <v>6</v>
      </c>
      <c r="AO351" t="s">
        <v>5845</v>
      </c>
      <c r="AR351" t="s">
        <v>218</v>
      </c>
      <c r="AS351" t="s">
        <v>1767</v>
      </c>
      <c r="AT351" t="s">
        <v>230</v>
      </c>
      <c r="AU351">
        <v>20261013</v>
      </c>
      <c r="AV351" t="s">
        <v>221</v>
      </c>
      <c r="AW351" t="s">
        <v>540</v>
      </c>
      <c r="AX351" t="s">
        <v>222</v>
      </c>
      <c r="BA351" s="57">
        <v>46308.291666666664</v>
      </c>
      <c r="BB351" t="s">
        <v>5956</v>
      </c>
      <c r="BC351">
        <v>2026</v>
      </c>
      <c r="BD351">
        <v>10</v>
      </c>
      <c r="BE351">
        <v>13</v>
      </c>
      <c r="BF351" s="6">
        <f t="shared" si="15"/>
        <v>46308</v>
      </c>
      <c r="BG351">
        <f t="shared" si="16"/>
        <v>-0.29166666666424135</v>
      </c>
      <c r="BH351" t="str">
        <f t="shared" si="17"/>
        <v>COMPLY</v>
      </c>
      <c r="BI351" t="e">
        <f>VLOOKUP(H351,Sheet2!$A$1:$B$270,2,FALSE)</f>
        <v>#N/A</v>
      </c>
    </row>
    <row r="352" spans="1:61">
      <c r="A352">
        <v>351</v>
      </c>
      <c r="B352">
        <v>1002634245</v>
      </c>
      <c r="C352">
        <v>3</v>
      </c>
      <c r="D352" t="s">
        <v>59</v>
      </c>
      <c r="E352">
        <v>4</v>
      </c>
      <c r="F352" t="s">
        <v>544</v>
      </c>
      <c r="G352" t="s">
        <v>564</v>
      </c>
      <c r="H352" t="s">
        <v>1761</v>
      </c>
      <c r="I352" t="s">
        <v>212</v>
      </c>
      <c r="J352" t="s">
        <v>213</v>
      </c>
      <c r="K352" t="s">
        <v>149</v>
      </c>
      <c r="M352" t="s">
        <v>76</v>
      </c>
      <c r="N352" t="s">
        <v>215</v>
      </c>
      <c r="O352" s="57">
        <v>46308.406678240739</v>
      </c>
      <c r="P352" s="57">
        <v>46308.440729166665</v>
      </c>
      <c r="Q352">
        <v>69407936</v>
      </c>
      <c r="S352">
        <v>146130139383</v>
      </c>
      <c r="T352" t="s">
        <v>5113</v>
      </c>
      <c r="U352" t="s">
        <v>5950</v>
      </c>
      <c r="V352" t="s">
        <v>5951</v>
      </c>
      <c r="Z352">
        <v>110.38887579999999</v>
      </c>
      <c r="AA352">
        <v>-7.710826</v>
      </c>
      <c r="AB352" t="s">
        <v>5116</v>
      </c>
      <c r="AC352" t="s">
        <v>283</v>
      </c>
      <c r="AL352" t="s">
        <v>217</v>
      </c>
      <c r="AM352" t="s">
        <v>5952</v>
      </c>
      <c r="AN352" t="s">
        <v>6</v>
      </c>
      <c r="AO352" t="s">
        <v>5840</v>
      </c>
      <c r="AR352" t="s">
        <v>218</v>
      </c>
      <c r="AS352" t="s">
        <v>1767</v>
      </c>
      <c r="AT352" t="s">
        <v>230</v>
      </c>
      <c r="AU352">
        <v>20261013</v>
      </c>
      <c r="AV352" t="s">
        <v>221</v>
      </c>
      <c r="AW352" t="s">
        <v>1985</v>
      </c>
      <c r="AX352" t="s">
        <v>222</v>
      </c>
      <c r="BA352" s="57">
        <v>46308.291666666664</v>
      </c>
      <c r="BB352" t="s">
        <v>5952</v>
      </c>
      <c r="BC352">
        <v>2026</v>
      </c>
      <c r="BD352">
        <v>10</v>
      </c>
      <c r="BE352">
        <v>13</v>
      </c>
      <c r="BF352" s="6">
        <f t="shared" si="15"/>
        <v>46308</v>
      </c>
      <c r="BG352">
        <f t="shared" si="16"/>
        <v>-0.29166666666424135</v>
      </c>
      <c r="BH352" t="str">
        <f t="shared" si="17"/>
        <v>COMPLY</v>
      </c>
      <c r="BI352" t="e">
        <f>VLOOKUP(H352,Sheet2!$A$1:$B$270,2,FALSE)</f>
        <v>#N/A</v>
      </c>
    </row>
    <row r="353" spans="1:61">
      <c r="A353">
        <v>352</v>
      </c>
      <c r="B353">
        <v>1002630979</v>
      </c>
      <c r="C353">
        <v>3</v>
      </c>
      <c r="D353" t="s">
        <v>59</v>
      </c>
      <c r="E353">
        <v>4</v>
      </c>
      <c r="F353" t="s">
        <v>544</v>
      </c>
      <c r="G353" t="s">
        <v>564</v>
      </c>
      <c r="H353" t="s">
        <v>1761</v>
      </c>
      <c r="I353" t="s">
        <v>212</v>
      </c>
      <c r="J353" t="s">
        <v>213</v>
      </c>
      <c r="K353" t="s">
        <v>149</v>
      </c>
      <c r="L353" t="s">
        <v>214</v>
      </c>
      <c r="M353" t="s">
        <v>1401</v>
      </c>
      <c r="N353" t="s">
        <v>215</v>
      </c>
      <c r="O353" s="57">
        <v>46305.593506944446</v>
      </c>
      <c r="P353" s="57">
        <v>46308.406678240739</v>
      </c>
      <c r="Q353">
        <v>69407936</v>
      </c>
      <c r="S353">
        <v>146130139358</v>
      </c>
      <c r="T353" t="s">
        <v>5113</v>
      </c>
      <c r="U353" t="s">
        <v>5114</v>
      </c>
      <c r="V353" t="s">
        <v>5115</v>
      </c>
      <c r="Z353">
        <v>110.388608</v>
      </c>
      <c r="AA353">
        <v>-7.7113471999999996</v>
      </c>
      <c r="AB353" t="s">
        <v>5116</v>
      </c>
      <c r="AC353" t="s">
        <v>235</v>
      </c>
      <c r="AL353" t="s">
        <v>217</v>
      </c>
      <c r="AM353" t="s">
        <v>5117</v>
      </c>
      <c r="AN353" t="s">
        <v>6</v>
      </c>
      <c r="AO353" s="57">
        <v>46305.600752314815</v>
      </c>
      <c r="AP353" s="57">
        <v>46306.458333333336</v>
      </c>
      <c r="AQ353" t="s">
        <v>1496</v>
      </c>
      <c r="AR353" t="s">
        <v>14</v>
      </c>
      <c r="AS353" t="s">
        <v>1767</v>
      </c>
      <c r="AT353" t="s">
        <v>230</v>
      </c>
      <c r="AV353" t="s">
        <v>5953</v>
      </c>
      <c r="AW353" t="s">
        <v>880</v>
      </c>
      <c r="AX353" t="s">
        <v>222</v>
      </c>
      <c r="BA353" s="57">
        <v>46306.458333333336</v>
      </c>
      <c r="BB353" t="s">
        <v>5117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e">
        <f>VLOOKUP(H353,Sheet2!$A$1:$B$270,2,FALSE)</f>
        <v>#N/A</v>
      </c>
    </row>
    <row r="354" spans="1:61">
      <c r="A354">
        <v>353</v>
      </c>
      <c r="B354">
        <v>1002630963</v>
      </c>
      <c r="C354">
        <v>3</v>
      </c>
      <c r="D354" t="s">
        <v>59</v>
      </c>
      <c r="E354">
        <v>4</v>
      </c>
      <c r="F354" t="s">
        <v>544</v>
      </c>
      <c r="G354" t="s">
        <v>564</v>
      </c>
      <c r="H354" t="s">
        <v>1761</v>
      </c>
      <c r="I354" t="s">
        <v>212</v>
      </c>
      <c r="J354" t="s">
        <v>213</v>
      </c>
      <c r="K354" t="s">
        <v>149</v>
      </c>
      <c r="L354" t="s">
        <v>214</v>
      </c>
      <c r="M354" t="s">
        <v>1401</v>
      </c>
      <c r="N354" t="s">
        <v>215</v>
      </c>
      <c r="O354" s="57">
        <v>46305.585277777776</v>
      </c>
      <c r="P354" s="57">
        <v>46308.445</v>
      </c>
      <c r="Q354">
        <v>69407926</v>
      </c>
      <c r="S354">
        <v>146130139356</v>
      </c>
      <c r="T354" t="s">
        <v>5118</v>
      </c>
      <c r="U354" t="s">
        <v>5114</v>
      </c>
      <c r="V354" t="s">
        <v>5119</v>
      </c>
      <c r="Z354">
        <v>110.388608</v>
      </c>
      <c r="AA354">
        <v>-7.7113471999999996</v>
      </c>
      <c r="AB354" t="s">
        <v>5120</v>
      </c>
      <c r="AC354" t="s">
        <v>235</v>
      </c>
      <c r="AL354" t="s">
        <v>217</v>
      </c>
      <c r="AM354" t="s">
        <v>5121</v>
      </c>
      <c r="AN354" t="s">
        <v>6</v>
      </c>
      <c r="AO354" s="57">
        <v>46305.590451388889</v>
      </c>
      <c r="AP354" s="57">
        <v>46306.458333333336</v>
      </c>
      <c r="AQ354" t="s">
        <v>1496</v>
      </c>
      <c r="AR354" t="s">
        <v>14</v>
      </c>
      <c r="AS354" t="s">
        <v>1767</v>
      </c>
      <c r="AT354" t="s">
        <v>230</v>
      </c>
      <c r="AV354" t="s">
        <v>5954</v>
      </c>
      <c r="AW354" t="s">
        <v>880</v>
      </c>
      <c r="AX354" t="s">
        <v>222</v>
      </c>
      <c r="BA354" s="57">
        <v>46306.458333333336</v>
      </c>
      <c r="BB354" t="s">
        <v>5121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:61">
      <c r="A355">
        <v>354</v>
      </c>
      <c r="B355">
        <v>1002630639</v>
      </c>
      <c r="C355">
        <v>3</v>
      </c>
      <c r="D355" t="s">
        <v>59</v>
      </c>
      <c r="E355">
        <v>4</v>
      </c>
      <c r="F355" t="s">
        <v>544</v>
      </c>
      <c r="G355" t="s">
        <v>564</v>
      </c>
      <c r="H355" t="s">
        <v>1761</v>
      </c>
      <c r="I355" t="s">
        <v>212</v>
      </c>
      <c r="J355" t="s">
        <v>213</v>
      </c>
      <c r="K355" t="s">
        <v>149</v>
      </c>
      <c r="L355" t="s">
        <v>214</v>
      </c>
      <c r="M355" t="s">
        <v>1401</v>
      </c>
      <c r="N355" t="s">
        <v>215</v>
      </c>
      <c r="O355" s="57">
        <v>46305.386516203704</v>
      </c>
      <c r="P355" s="57">
        <v>46306.550740740742</v>
      </c>
      <c r="Q355">
        <v>69407735</v>
      </c>
      <c r="S355">
        <v>146130139351</v>
      </c>
      <c r="T355" t="s">
        <v>5094</v>
      </c>
      <c r="U355" t="s">
        <v>5104</v>
      </c>
      <c r="V355" t="s">
        <v>5105</v>
      </c>
      <c r="Z355">
        <v>110.378162435485</v>
      </c>
      <c r="AA355">
        <v>-7.7328022168811898</v>
      </c>
      <c r="AB355" t="s">
        <v>5097</v>
      </c>
      <c r="AC355" t="s">
        <v>235</v>
      </c>
      <c r="AL355" t="s">
        <v>217</v>
      </c>
      <c r="AM355" t="s">
        <v>5106</v>
      </c>
      <c r="AN355" t="s">
        <v>6</v>
      </c>
      <c r="AO355" s="57">
        <v>46305.402870370373</v>
      </c>
      <c r="AP355" s="57">
        <v>46306.333333333336</v>
      </c>
      <c r="AR355" t="s">
        <v>14</v>
      </c>
      <c r="AS355" t="s">
        <v>1767</v>
      </c>
      <c r="AT355" t="s">
        <v>230</v>
      </c>
      <c r="AV355" t="s">
        <v>5107</v>
      </c>
      <c r="AW355" t="s">
        <v>880</v>
      </c>
      <c r="AX355" t="s">
        <v>222</v>
      </c>
      <c r="BA355" s="57">
        <v>46306.333333333336</v>
      </c>
      <c r="BB355" t="s">
        <v>5106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e">
        <f>VLOOKUP(H355,Sheet2!$A$1:$B$270,2,FALSE)</f>
        <v>#N/A</v>
      </c>
    </row>
    <row r="356" spans="1:61">
      <c r="A356">
        <v>355</v>
      </c>
      <c r="B356">
        <v>1002630984</v>
      </c>
      <c r="C356">
        <v>3</v>
      </c>
      <c r="D356" t="s">
        <v>59</v>
      </c>
      <c r="E356">
        <v>4</v>
      </c>
      <c r="F356" t="s">
        <v>544</v>
      </c>
      <c r="G356" t="s">
        <v>564</v>
      </c>
      <c r="H356" t="s">
        <v>1761</v>
      </c>
      <c r="I356" t="s">
        <v>212</v>
      </c>
      <c r="J356" t="s">
        <v>213</v>
      </c>
      <c r="K356" t="s">
        <v>149</v>
      </c>
      <c r="L356" t="s">
        <v>214</v>
      </c>
      <c r="M356" t="s">
        <v>224</v>
      </c>
      <c r="N356" t="s">
        <v>215</v>
      </c>
      <c r="O356" s="57">
        <v>46305.596990740742</v>
      </c>
      <c r="P356" s="57">
        <v>46307.337291666663</v>
      </c>
      <c r="Q356">
        <v>69407924</v>
      </c>
      <c r="S356">
        <v>146130139359</v>
      </c>
      <c r="T356" t="s">
        <v>5108</v>
      </c>
      <c r="U356" t="s">
        <v>5109</v>
      </c>
      <c r="V356" t="s">
        <v>5110</v>
      </c>
      <c r="Z356">
        <v>110.3843134</v>
      </c>
      <c r="AA356">
        <v>-7.7488346000000003</v>
      </c>
      <c r="AB356" t="s">
        <v>5111</v>
      </c>
      <c r="AC356" t="s">
        <v>235</v>
      </c>
      <c r="AL356" t="s">
        <v>217</v>
      </c>
      <c r="AM356" t="s">
        <v>5112</v>
      </c>
      <c r="AN356" t="s">
        <v>6</v>
      </c>
      <c r="AO356" s="57">
        <v>46305.600752314815</v>
      </c>
      <c r="AP356" s="57">
        <v>46307.333333333336</v>
      </c>
      <c r="AR356" t="s">
        <v>18</v>
      </c>
      <c r="AS356" t="s">
        <v>1767</v>
      </c>
      <c r="AT356" t="s">
        <v>230</v>
      </c>
      <c r="AV356" t="s">
        <v>226</v>
      </c>
      <c r="AW356" t="s">
        <v>923</v>
      </c>
      <c r="AX356" t="s">
        <v>222</v>
      </c>
      <c r="BA356" s="57">
        <v>46307.333333333336</v>
      </c>
      <c r="BB356" t="s">
        <v>5112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:61">
      <c r="A357">
        <v>356</v>
      </c>
      <c r="B357">
        <v>1002619607</v>
      </c>
      <c r="C357">
        <v>3</v>
      </c>
      <c r="D357" t="s">
        <v>59</v>
      </c>
      <c r="E357">
        <v>4</v>
      </c>
      <c r="F357" t="s">
        <v>544</v>
      </c>
      <c r="G357" t="s">
        <v>564</v>
      </c>
      <c r="H357" t="s">
        <v>1761</v>
      </c>
      <c r="I357" t="s">
        <v>212</v>
      </c>
      <c r="J357" t="s">
        <v>213</v>
      </c>
      <c r="K357" t="s">
        <v>149</v>
      </c>
      <c r="L357" t="s">
        <v>214</v>
      </c>
      <c r="M357" t="s">
        <v>1919</v>
      </c>
      <c r="N357" t="s">
        <v>215</v>
      </c>
      <c r="O357" s="57">
        <v>46297.490682870368</v>
      </c>
      <c r="P357" s="57">
        <v>46300.459965277776</v>
      </c>
      <c r="Q357">
        <v>69402988</v>
      </c>
      <c r="S357">
        <v>146130139222</v>
      </c>
      <c r="T357" t="s">
        <v>1762</v>
      </c>
      <c r="U357" t="s">
        <v>1763</v>
      </c>
      <c r="V357" t="s">
        <v>1764</v>
      </c>
      <c r="Z357">
        <v>110.4014988</v>
      </c>
      <c r="AA357">
        <v>-7.7561086000000001</v>
      </c>
      <c r="AB357" t="s">
        <v>1765</v>
      </c>
      <c r="AC357" t="s">
        <v>235</v>
      </c>
      <c r="AL357" t="s">
        <v>217</v>
      </c>
      <c r="AM357" t="s">
        <v>1766</v>
      </c>
      <c r="AN357" t="s">
        <v>6</v>
      </c>
      <c r="AO357" s="57">
        <v>46063.507453703707</v>
      </c>
      <c r="AP357" s="57">
        <v>46298.458333333336</v>
      </c>
      <c r="AQ357" t="s">
        <v>841</v>
      </c>
      <c r="AR357" t="s">
        <v>12</v>
      </c>
      <c r="AS357" t="s">
        <v>1767</v>
      </c>
      <c r="AT357" t="s">
        <v>230</v>
      </c>
      <c r="AV357" t="s">
        <v>1627</v>
      </c>
      <c r="AW357" t="s">
        <v>1768</v>
      </c>
      <c r="AX357" t="s">
        <v>222</v>
      </c>
      <c r="BA357" s="57">
        <v>46298.458333333336</v>
      </c>
      <c r="BB357" t="s">
        <v>1766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e">
        <f>VLOOKUP(H357,Sheet2!$A$1:$B$270,2,FALSE)</f>
        <v>#N/A</v>
      </c>
    </row>
    <row r="358" spans="1:61">
      <c r="A358">
        <v>357</v>
      </c>
      <c r="B358">
        <v>1002617775</v>
      </c>
      <c r="C358">
        <v>3</v>
      </c>
      <c r="D358" t="s">
        <v>59</v>
      </c>
      <c r="E358">
        <v>4</v>
      </c>
      <c r="F358" t="s">
        <v>544</v>
      </c>
      <c r="G358" t="s">
        <v>564</v>
      </c>
      <c r="H358" t="s">
        <v>804</v>
      </c>
      <c r="I358" t="s">
        <v>212</v>
      </c>
      <c r="J358" t="s">
        <v>213</v>
      </c>
      <c r="K358" t="s">
        <v>149</v>
      </c>
      <c r="M358" t="s">
        <v>76</v>
      </c>
      <c r="N358" t="s">
        <v>215</v>
      </c>
      <c r="O358" s="57">
        <v>46296.539918981478</v>
      </c>
      <c r="P358" s="57">
        <v>46296.659224537034</v>
      </c>
      <c r="Q358">
        <v>69400815</v>
      </c>
      <c r="S358">
        <v>143113104149</v>
      </c>
      <c r="T358" t="s">
        <v>890</v>
      </c>
      <c r="U358" t="s">
        <v>1034</v>
      </c>
      <c r="V358" t="s">
        <v>1035</v>
      </c>
      <c r="Z358">
        <v>110.3636611</v>
      </c>
      <c r="AA358">
        <v>-7.7659193999999996</v>
      </c>
      <c r="AB358" t="s">
        <v>891</v>
      </c>
      <c r="AC358" t="s">
        <v>567</v>
      </c>
      <c r="AL358" t="s">
        <v>217</v>
      </c>
      <c r="AM358" t="s">
        <v>1036</v>
      </c>
      <c r="AN358" t="s">
        <v>6</v>
      </c>
      <c r="AO358" s="57">
        <v>46032.559305555558</v>
      </c>
      <c r="AR358" t="s">
        <v>218</v>
      </c>
      <c r="AS358" t="s">
        <v>219</v>
      </c>
      <c r="AT358" t="s">
        <v>230</v>
      </c>
      <c r="AU358">
        <v>20261001</v>
      </c>
      <c r="AV358" t="s">
        <v>221</v>
      </c>
      <c r="AW358" t="s">
        <v>539</v>
      </c>
      <c r="AX358" t="s">
        <v>222</v>
      </c>
      <c r="BA358" s="57">
        <v>46296.291666666664</v>
      </c>
      <c r="BB358" t="s">
        <v>1036</v>
      </c>
      <c r="BC358">
        <v>2026</v>
      </c>
      <c r="BD358">
        <v>10</v>
      </c>
      <c r="BE358">
        <v>1</v>
      </c>
      <c r="BF358" s="6">
        <f t="shared" si="15"/>
        <v>46296</v>
      </c>
      <c r="BG358">
        <f t="shared" si="16"/>
        <v>-0.29166666666424135</v>
      </c>
      <c r="BH358" t="str">
        <f t="shared" si="17"/>
        <v>COMPLY</v>
      </c>
      <c r="BI358" t="e">
        <f>VLOOKUP(H358,Sheet2!$A$1:$B$270,2,FALSE)</f>
        <v>#N/A</v>
      </c>
    </row>
    <row r="359" spans="1:61">
      <c r="A359">
        <v>358</v>
      </c>
      <c r="B359">
        <v>1002620627</v>
      </c>
      <c r="C359">
        <v>3</v>
      </c>
      <c r="D359" t="s">
        <v>59</v>
      </c>
      <c r="E359">
        <v>4</v>
      </c>
      <c r="F359" t="s">
        <v>544</v>
      </c>
      <c r="G359" t="s">
        <v>564</v>
      </c>
      <c r="H359" t="s">
        <v>804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46297.759432870371</v>
      </c>
      <c r="P359" s="57">
        <v>46299.291527777779</v>
      </c>
      <c r="Q359">
        <v>69403389</v>
      </c>
      <c r="S359">
        <v>146113147717</v>
      </c>
      <c r="T359" t="s">
        <v>1779</v>
      </c>
      <c r="U359" t="s">
        <v>1780</v>
      </c>
      <c r="V359" t="s">
        <v>1781</v>
      </c>
      <c r="Z359">
        <v>110.372945528836</v>
      </c>
      <c r="AA359">
        <v>-7.7803581842852303</v>
      </c>
      <c r="AB359" t="s">
        <v>1782</v>
      </c>
      <c r="AC359" t="s">
        <v>235</v>
      </c>
      <c r="AL359" t="s">
        <v>217</v>
      </c>
      <c r="AM359" t="s">
        <v>1783</v>
      </c>
      <c r="AN359" t="s">
        <v>6</v>
      </c>
      <c r="AO359" s="57">
        <v>46063.767569444448</v>
      </c>
      <c r="AP359" s="57">
        <v>46298.625</v>
      </c>
      <c r="AR359" t="s">
        <v>218</v>
      </c>
      <c r="AS359" t="s">
        <v>219</v>
      </c>
      <c r="AT359" t="s">
        <v>230</v>
      </c>
      <c r="AU359">
        <v>20261004</v>
      </c>
      <c r="AV359" t="s">
        <v>221</v>
      </c>
      <c r="AW359" t="s">
        <v>877</v>
      </c>
      <c r="AX359" t="s">
        <v>222</v>
      </c>
      <c r="BA359" s="57">
        <v>46298.625</v>
      </c>
      <c r="BB359" t="s">
        <v>1783</v>
      </c>
      <c r="BC359">
        <v>2026</v>
      </c>
      <c r="BD359">
        <v>10</v>
      </c>
      <c r="BE359">
        <v>4</v>
      </c>
      <c r="BF359" s="6">
        <f t="shared" si="15"/>
        <v>46299</v>
      </c>
      <c r="BG359">
        <f t="shared" si="16"/>
        <v>0.375</v>
      </c>
      <c r="BH359" t="str">
        <f t="shared" si="17"/>
        <v>COMPLY</v>
      </c>
      <c r="BI359" t="e">
        <f>VLOOKUP(H359,Sheet2!$A$1:$B$270,2,FALSE)</f>
        <v>#N/A</v>
      </c>
    </row>
    <row r="360" spans="1:61">
      <c r="A360">
        <v>359</v>
      </c>
      <c r="B360">
        <v>1002622168</v>
      </c>
      <c r="C360">
        <v>3</v>
      </c>
      <c r="D360" t="s">
        <v>59</v>
      </c>
      <c r="E360">
        <v>4</v>
      </c>
      <c r="F360" t="s">
        <v>544</v>
      </c>
      <c r="G360" t="s">
        <v>564</v>
      </c>
      <c r="H360" t="s">
        <v>804</v>
      </c>
      <c r="I360" t="s">
        <v>212</v>
      </c>
      <c r="J360" t="s">
        <v>213</v>
      </c>
      <c r="K360" t="s">
        <v>149</v>
      </c>
      <c r="M360" t="s">
        <v>76</v>
      </c>
      <c r="N360" t="s">
        <v>215</v>
      </c>
      <c r="O360" s="57">
        <v>46300.477384259262</v>
      </c>
      <c r="P360" s="57">
        <v>46300.65315972222</v>
      </c>
      <c r="Q360">
        <v>69403630</v>
      </c>
      <c r="S360">
        <v>146113147730</v>
      </c>
      <c r="T360" t="s">
        <v>1774</v>
      </c>
      <c r="U360" t="s">
        <v>2659</v>
      </c>
      <c r="V360" t="s">
        <v>2660</v>
      </c>
      <c r="Z360">
        <v>110.365796769173</v>
      </c>
      <c r="AA360">
        <v>-7.7612480389433003</v>
      </c>
      <c r="AB360" t="s">
        <v>1777</v>
      </c>
      <c r="AC360" t="s">
        <v>283</v>
      </c>
      <c r="AL360" t="s">
        <v>217</v>
      </c>
      <c r="AM360" t="s">
        <v>2661</v>
      </c>
      <c r="AN360" t="s">
        <v>6</v>
      </c>
      <c r="AO360" s="57">
        <v>46152.486157407409</v>
      </c>
      <c r="AR360" t="s">
        <v>218</v>
      </c>
      <c r="AS360" t="s">
        <v>219</v>
      </c>
      <c r="AT360" t="s">
        <v>230</v>
      </c>
      <c r="AU360">
        <v>20261005</v>
      </c>
      <c r="AV360" t="s">
        <v>221</v>
      </c>
      <c r="AW360" t="s">
        <v>1985</v>
      </c>
      <c r="AX360" t="s">
        <v>222</v>
      </c>
      <c r="BA360" s="57">
        <v>46300.291666666664</v>
      </c>
      <c r="BB360" t="s">
        <v>2661</v>
      </c>
      <c r="BC360">
        <v>2026</v>
      </c>
      <c r="BD360">
        <v>10</v>
      </c>
      <c r="BE360">
        <v>5</v>
      </c>
      <c r="BF360" s="6">
        <f t="shared" si="15"/>
        <v>46300</v>
      </c>
      <c r="BG360">
        <f t="shared" si="16"/>
        <v>-0.29166666666424135</v>
      </c>
      <c r="BH360" t="str">
        <f t="shared" si="17"/>
        <v>COMPLY</v>
      </c>
      <c r="BI360" t="e">
        <f>VLOOKUP(H360,Sheet2!$A$1:$B$270,2,FALSE)</f>
        <v>#N/A</v>
      </c>
    </row>
    <row r="361" spans="1:61">
      <c r="A361">
        <v>360</v>
      </c>
      <c r="B361">
        <v>1002623543</v>
      </c>
      <c r="C361">
        <v>3</v>
      </c>
      <c r="D361" t="s">
        <v>59</v>
      </c>
      <c r="E361">
        <v>4</v>
      </c>
      <c r="F361" t="s">
        <v>544</v>
      </c>
      <c r="G361" t="s">
        <v>564</v>
      </c>
      <c r="H361" t="s">
        <v>804</v>
      </c>
      <c r="I361" t="s">
        <v>212</v>
      </c>
      <c r="J361" t="s">
        <v>213</v>
      </c>
      <c r="K361" t="s">
        <v>149</v>
      </c>
      <c r="M361" t="s">
        <v>76</v>
      </c>
      <c r="N361" t="s">
        <v>215</v>
      </c>
      <c r="O361" s="57">
        <v>46301.383356481485</v>
      </c>
      <c r="P361" s="57">
        <v>46302.629930555559</v>
      </c>
      <c r="Q361">
        <v>69404725</v>
      </c>
      <c r="S361">
        <v>146113147780</v>
      </c>
      <c r="T361" t="s">
        <v>3282</v>
      </c>
      <c r="U361" t="s">
        <v>3962</v>
      </c>
      <c r="V361" t="s">
        <v>3283</v>
      </c>
      <c r="Z361">
        <v>110.38149660000001</v>
      </c>
      <c r="AA361">
        <v>-7.7583415999999996</v>
      </c>
      <c r="AB361" t="s">
        <v>3284</v>
      </c>
      <c r="AC361" t="s">
        <v>225</v>
      </c>
      <c r="AL361" t="s">
        <v>217</v>
      </c>
      <c r="AM361" t="s">
        <v>3285</v>
      </c>
      <c r="AN361" t="s">
        <v>6</v>
      </c>
      <c r="AO361" s="57">
        <v>46183.392407407409</v>
      </c>
      <c r="AP361" s="57">
        <v>46303.333333333336</v>
      </c>
      <c r="AR361" t="s">
        <v>218</v>
      </c>
      <c r="AS361" t="s">
        <v>219</v>
      </c>
      <c r="AT361" t="s">
        <v>230</v>
      </c>
      <c r="AU361">
        <v>20261007</v>
      </c>
      <c r="AV361" t="s">
        <v>221</v>
      </c>
      <c r="AW361" t="s">
        <v>540</v>
      </c>
      <c r="AX361" t="s">
        <v>222</v>
      </c>
      <c r="BA361" s="57">
        <v>46303.333333333336</v>
      </c>
      <c r="BB361" t="s">
        <v>3285</v>
      </c>
      <c r="BC361">
        <v>2026</v>
      </c>
      <c r="BD361">
        <v>10</v>
      </c>
      <c r="BE361">
        <v>7</v>
      </c>
      <c r="BF361" s="6">
        <f t="shared" si="15"/>
        <v>46302</v>
      </c>
      <c r="BG361">
        <f t="shared" si="16"/>
        <v>-1.3333333333357587</v>
      </c>
      <c r="BH361" t="str">
        <f t="shared" si="17"/>
        <v>COMPLY</v>
      </c>
      <c r="BI361" t="e">
        <f>VLOOKUP(H361,Sheet2!$A$1:$B$270,2,FALSE)</f>
        <v>#N/A</v>
      </c>
    </row>
    <row r="362" spans="1:61">
      <c r="A362">
        <v>361</v>
      </c>
      <c r="B362">
        <v>1002626628</v>
      </c>
      <c r="C362">
        <v>3</v>
      </c>
      <c r="D362" t="s">
        <v>59</v>
      </c>
      <c r="E362">
        <v>4</v>
      </c>
      <c r="F362" t="s">
        <v>544</v>
      </c>
      <c r="G362" t="s">
        <v>564</v>
      </c>
      <c r="H362" t="s">
        <v>804</v>
      </c>
      <c r="I362" t="s">
        <v>212</v>
      </c>
      <c r="J362" t="s">
        <v>213</v>
      </c>
      <c r="K362" t="s">
        <v>149</v>
      </c>
      <c r="L362" t="s">
        <v>826</v>
      </c>
      <c r="M362" t="s">
        <v>76</v>
      </c>
      <c r="N362" t="s">
        <v>215</v>
      </c>
      <c r="O362" s="57">
        <v>46302.655972222223</v>
      </c>
      <c r="P362" s="57">
        <v>46304.723553240743</v>
      </c>
      <c r="Q362">
        <v>69406025</v>
      </c>
      <c r="R362">
        <v>2742250851</v>
      </c>
      <c r="S362">
        <v>146113147791</v>
      </c>
      <c r="T362" t="s">
        <v>1921</v>
      </c>
      <c r="U362" t="s">
        <v>4556</v>
      </c>
      <c r="V362" t="s">
        <v>3963</v>
      </c>
      <c r="Z362">
        <v>110.3616208</v>
      </c>
      <c r="AA362">
        <v>-7.7663930999999904</v>
      </c>
      <c r="AB362" t="s">
        <v>3964</v>
      </c>
      <c r="AC362" t="s">
        <v>235</v>
      </c>
      <c r="AL362" t="s">
        <v>217</v>
      </c>
      <c r="AM362" t="s">
        <v>3965</v>
      </c>
      <c r="AN362" t="s">
        <v>6</v>
      </c>
      <c r="AO362" s="57">
        <v>46213.66333333333</v>
      </c>
      <c r="AP362" s="57">
        <v>46305.333333333336</v>
      </c>
      <c r="AR362" t="s">
        <v>218</v>
      </c>
      <c r="AS362" t="s">
        <v>219</v>
      </c>
      <c r="AT362" t="s">
        <v>230</v>
      </c>
      <c r="AU362">
        <v>20261009</v>
      </c>
      <c r="AV362" t="s">
        <v>221</v>
      </c>
      <c r="AW362" t="s">
        <v>3966</v>
      </c>
      <c r="AX362" t="s">
        <v>222</v>
      </c>
      <c r="BA362" s="57">
        <v>46305.333333333336</v>
      </c>
      <c r="BB362" t="s">
        <v>3965</v>
      </c>
      <c r="BC362">
        <v>2026</v>
      </c>
      <c r="BD362">
        <v>10</v>
      </c>
      <c r="BE362">
        <v>9</v>
      </c>
      <c r="BF362" s="6">
        <f t="shared" si="15"/>
        <v>46304</v>
      </c>
      <c r="BG362">
        <f t="shared" si="16"/>
        <v>-1.3333333333357587</v>
      </c>
      <c r="BH362" t="str">
        <f t="shared" si="17"/>
        <v>COMPLY</v>
      </c>
      <c r="BI362" t="e">
        <f>VLOOKUP(H362,Sheet2!$A$1:$B$270,2,FALSE)</f>
        <v>#N/A</v>
      </c>
    </row>
    <row r="363" spans="1:61">
      <c r="A363">
        <v>362</v>
      </c>
      <c r="B363">
        <v>1002631696</v>
      </c>
      <c r="C363">
        <v>3</v>
      </c>
      <c r="D363" t="s">
        <v>59</v>
      </c>
      <c r="E363">
        <v>4</v>
      </c>
      <c r="F363" t="s">
        <v>544</v>
      </c>
      <c r="G363" t="s">
        <v>564</v>
      </c>
      <c r="H363" t="s">
        <v>804</v>
      </c>
      <c r="I363" t="s">
        <v>212</v>
      </c>
      <c r="J363" t="s">
        <v>213</v>
      </c>
      <c r="K363" t="s">
        <v>149</v>
      </c>
      <c r="M363" t="s">
        <v>76</v>
      </c>
      <c r="N363" t="s">
        <v>215</v>
      </c>
      <c r="O363" s="57">
        <v>46306.658958333333</v>
      </c>
      <c r="P363" s="57">
        <v>46306.714062500003</v>
      </c>
      <c r="Q363">
        <v>69407736</v>
      </c>
      <c r="S363">
        <v>146113147850</v>
      </c>
      <c r="T363" t="s">
        <v>5122</v>
      </c>
      <c r="U363" t="s">
        <v>5123</v>
      </c>
      <c r="V363" t="s">
        <v>5124</v>
      </c>
      <c r="Z363">
        <v>110.358397341128</v>
      </c>
      <c r="AA363">
        <v>-7.7609293220517301</v>
      </c>
      <c r="AB363" t="s">
        <v>5125</v>
      </c>
      <c r="AC363" t="s">
        <v>283</v>
      </c>
      <c r="AL363" t="s">
        <v>217</v>
      </c>
      <c r="AM363" t="s">
        <v>5126</v>
      </c>
      <c r="AN363" t="s">
        <v>6</v>
      </c>
      <c r="AO363" s="57">
        <v>46336.663576388892</v>
      </c>
      <c r="AR363" t="s">
        <v>218</v>
      </c>
      <c r="AS363" t="s">
        <v>219</v>
      </c>
      <c r="AT363" t="s">
        <v>230</v>
      </c>
      <c r="AU363">
        <v>20261011</v>
      </c>
      <c r="AV363" t="s">
        <v>221</v>
      </c>
      <c r="AW363" t="s">
        <v>540</v>
      </c>
      <c r="AX363" t="s">
        <v>222</v>
      </c>
      <c r="BA363" s="57">
        <v>46306.291666666664</v>
      </c>
      <c r="BB363" t="s">
        <v>5126</v>
      </c>
      <c r="BC363">
        <v>2026</v>
      </c>
      <c r="BD363">
        <v>10</v>
      </c>
      <c r="BE363">
        <v>11</v>
      </c>
      <c r="BF363" s="6">
        <f t="shared" si="15"/>
        <v>46306</v>
      </c>
      <c r="BG363">
        <f t="shared" si="16"/>
        <v>-0.29166666666424135</v>
      </c>
      <c r="BH363" t="str">
        <f t="shared" si="17"/>
        <v>COMPLY</v>
      </c>
      <c r="BI363" t="e">
        <f>VLOOKUP(H363,Sheet2!$A$1:$B$270,2,FALSE)</f>
        <v>#N/A</v>
      </c>
    </row>
    <row r="364" spans="1:61">
      <c r="A364">
        <v>363</v>
      </c>
      <c r="B364">
        <v>1002633244</v>
      </c>
      <c r="C364">
        <v>3</v>
      </c>
      <c r="D364" t="s">
        <v>59</v>
      </c>
      <c r="E364">
        <v>4</v>
      </c>
      <c r="F364" t="s">
        <v>544</v>
      </c>
      <c r="G364" t="s">
        <v>564</v>
      </c>
      <c r="H364" t="s">
        <v>804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46307.616377314815</v>
      </c>
      <c r="P364" s="57">
        <v>46309.248541666668</v>
      </c>
      <c r="Q364">
        <v>69408763</v>
      </c>
      <c r="S364">
        <v>146113147887</v>
      </c>
      <c r="T364" t="s">
        <v>5963</v>
      </c>
      <c r="U364" t="s">
        <v>5964</v>
      </c>
      <c r="V364" t="s">
        <v>5965</v>
      </c>
      <c r="Z364">
        <v>110.379432147955</v>
      </c>
      <c r="AA364">
        <v>-7.7639174972430496</v>
      </c>
      <c r="AB364" t="s">
        <v>5966</v>
      </c>
      <c r="AC364" t="s">
        <v>235</v>
      </c>
      <c r="AL364" t="s">
        <v>217</v>
      </c>
      <c r="AM364" t="s">
        <v>5967</v>
      </c>
      <c r="AN364" t="s">
        <v>6</v>
      </c>
      <c r="AO364" s="57">
        <v>46366.642951388887</v>
      </c>
      <c r="AP364" s="57">
        <v>46309.458333333336</v>
      </c>
      <c r="AR364" t="s">
        <v>218</v>
      </c>
      <c r="AS364" t="s">
        <v>219</v>
      </c>
      <c r="AT364" t="s">
        <v>342</v>
      </c>
      <c r="AU364">
        <v>20261014</v>
      </c>
      <c r="AV364" t="s">
        <v>221</v>
      </c>
      <c r="AW364" t="s">
        <v>5968</v>
      </c>
      <c r="AX364" t="s">
        <v>222</v>
      </c>
      <c r="BA364" s="57">
        <v>46309.458333333336</v>
      </c>
      <c r="BB364" t="s">
        <v>5967</v>
      </c>
      <c r="BC364">
        <v>2026</v>
      </c>
      <c r="BD364">
        <v>10</v>
      </c>
      <c r="BE364">
        <v>14</v>
      </c>
      <c r="BF364" s="6">
        <f t="shared" si="15"/>
        <v>46309</v>
      </c>
      <c r="BG364">
        <f t="shared" si="16"/>
        <v>-0.45833333333575865</v>
      </c>
      <c r="BH364" t="str">
        <f t="shared" si="17"/>
        <v>COMPLY</v>
      </c>
      <c r="BI364" t="e">
        <f>VLOOKUP(H364,Sheet2!$A$1:$B$270,2,FALSE)</f>
        <v>#N/A</v>
      </c>
    </row>
    <row r="365" spans="1:61">
      <c r="A365">
        <v>364</v>
      </c>
      <c r="B365">
        <v>1002621010</v>
      </c>
      <c r="C365">
        <v>3</v>
      </c>
      <c r="D365" t="s">
        <v>59</v>
      </c>
      <c r="E365">
        <v>4</v>
      </c>
      <c r="F365" t="s">
        <v>544</v>
      </c>
      <c r="G365" t="s">
        <v>564</v>
      </c>
      <c r="H365" t="s">
        <v>804</v>
      </c>
      <c r="I365" t="s">
        <v>212</v>
      </c>
      <c r="J365" t="s">
        <v>213</v>
      </c>
      <c r="K365" t="s">
        <v>149</v>
      </c>
      <c r="L365" t="s">
        <v>214</v>
      </c>
      <c r="M365" t="s">
        <v>1401</v>
      </c>
      <c r="N365" t="s">
        <v>215</v>
      </c>
      <c r="O365" s="57">
        <v>46298.57471064815</v>
      </c>
      <c r="P365" s="57">
        <v>46300.477384259262</v>
      </c>
      <c r="Q365">
        <v>69403630</v>
      </c>
      <c r="S365">
        <v>146113147714</v>
      </c>
      <c r="T365" t="s">
        <v>1774</v>
      </c>
      <c r="U365" t="s">
        <v>1775</v>
      </c>
      <c r="V365" t="s">
        <v>1776</v>
      </c>
      <c r="Z365">
        <v>110.36532459999999</v>
      </c>
      <c r="AA365">
        <v>-7.7608699999999997</v>
      </c>
      <c r="AB365" t="s">
        <v>1777</v>
      </c>
      <c r="AC365" t="s">
        <v>235</v>
      </c>
      <c r="AL365" t="s">
        <v>217</v>
      </c>
      <c r="AM365" t="s">
        <v>1778</v>
      </c>
      <c r="AN365" t="s">
        <v>6</v>
      </c>
      <c r="AO365" s="57">
        <v>46091.580358796295</v>
      </c>
      <c r="AP365" s="57">
        <v>46299.458333333336</v>
      </c>
      <c r="AR365" t="s">
        <v>14</v>
      </c>
      <c r="AS365" t="s">
        <v>219</v>
      </c>
      <c r="AT365" t="s">
        <v>230</v>
      </c>
      <c r="AV365" t="s">
        <v>2658</v>
      </c>
      <c r="AW365" t="s">
        <v>880</v>
      </c>
      <c r="AX365" t="s">
        <v>222</v>
      </c>
      <c r="BA365" s="57">
        <v>46299.458333333336</v>
      </c>
      <c r="BB365" t="s">
        <v>1778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e">
        <f>VLOOKUP(H365,Sheet2!$A$1:$B$270,2,FALSE)</f>
        <v>#N/A</v>
      </c>
    </row>
    <row r="366" spans="1:61">
      <c r="A366">
        <v>365</v>
      </c>
      <c r="B366">
        <v>1002630643</v>
      </c>
      <c r="C366">
        <v>3</v>
      </c>
      <c r="D366" t="s">
        <v>59</v>
      </c>
      <c r="E366">
        <v>4</v>
      </c>
      <c r="F366" t="s">
        <v>544</v>
      </c>
      <c r="G366" t="s">
        <v>564</v>
      </c>
      <c r="H366" t="s">
        <v>804</v>
      </c>
      <c r="I366" t="s">
        <v>212</v>
      </c>
      <c r="J366" t="s">
        <v>213</v>
      </c>
      <c r="K366" t="s">
        <v>149</v>
      </c>
      <c r="L366" t="s">
        <v>214</v>
      </c>
      <c r="M366" t="s">
        <v>1401</v>
      </c>
      <c r="N366" t="s">
        <v>215</v>
      </c>
      <c r="O366" s="57">
        <v>46305.388645833336</v>
      </c>
      <c r="P366" s="57">
        <v>46306.658958333333</v>
      </c>
      <c r="Q366">
        <v>69407736</v>
      </c>
      <c r="S366">
        <v>146113147838</v>
      </c>
      <c r="T366" t="s">
        <v>5122</v>
      </c>
      <c r="U366" t="s">
        <v>5127</v>
      </c>
      <c r="V366" t="s">
        <v>5128</v>
      </c>
      <c r="Z366">
        <v>110.3581772</v>
      </c>
      <c r="AA366">
        <v>-7.7597253999999998</v>
      </c>
      <c r="AB366" t="s">
        <v>5125</v>
      </c>
      <c r="AC366" t="s">
        <v>235</v>
      </c>
      <c r="AL366" t="s">
        <v>217</v>
      </c>
      <c r="AM366" t="s">
        <v>5129</v>
      </c>
      <c r="AN366" t="s">
        <v>6</v>
      </c>
      <c r="AO366" s="57">
        <v>46305.402870370373</v>
      </c>
      <c r="AP366" s="57">
        <v>46307.333333333336</v>
      </c>
      <c r="AR366" t="s">
        <v>14</v>
      </c>
      <c r="AS366" t="s">
        <v>219</v>
      </c>
      <c r="AT366" t="s">
        <v>230</v>
      </c>
      <c r="AV366" t="s">
        <v>5130</v>
      </c>
      <c r="AW366" t="s">
        <v>5131</v>
      </c>
      <c r="AX366" t="s">
        <v>222</v>
      </c>
      <c r="BA366" s="57">
        <v>46307.333333333336</v>
      </c>
      <c r="BB366" t="s">
        <v>5129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:61">
      <c r="A367">
        <v>366</v>
      </c>
      <c r="B367">
        <v>1002634358</v>
      </c>
      <c r="C367">
        <v>3</v>
      </c>
      <c r="D367" t="s">
        <v>59</v>
      </c>
      <c r="E367">
        <v>4</v>
      </c>
      <c r="F367" t="s">
        <v>544</v>
      </c>
      <c r="G367" t="s">
        <v>564</v>
      </c>
      <c r="H367" t="s">
        <v>804</v>
      </c>
      <c r="I367" t="s">
        <v>212</v>
      </c>
      <c r="J367" t="s">
        <v>213</v>
      </c>
      <c r="K367" t="s">
        <v>149</v>
      </c>
      <c r="M367" t="s">
        <v>836</v>
      </c>
      <c r="N367" t="s">
        <v>215</v>
      </c>
      <c r="O367" s="57">
        <v>46308.423935185187</v>
      </c>
      <c r="P367" s="57">
        <v>46309.536273148151</v>
      </c>
      <c r="Q367">
        <v>69388325</v>
      </c>
      <c r="S367">
        <v>146113147879</v>
      </c>
      <c r="T367" t="s">
        <v>5957</v>
      </c>
      <c r="U367" t="s">
        <v>5958</v>
      </c>
      <c r="V367" t="s">
        <v>5959</v>
      </c>
      <c r="Z367">
        <v>110.36719645812801</v>
      </c>
      <c r="AA367">
        <v>-7.7909847752985497</v>
      </c>
      <c r="AB367" t="s">
        <v>5960</v>
      </c>
      <c r="AC367" t="s">
        <v>216</v>
      </c>
      <c r="AL367" t="s">
        <v>217</v>
      </c>
      <c r="AM367" t="s">
        <v>5961</v>
      </c>
      <c r="AN367" t="s">
        <v>6</v>
      </c>
      <c r="AO367" t="s">
        <v>5962</v>
      </c>
      <c r="AQ367" t="s">
        <v>841</v>
      </c>
      <c r="AR367" t="s">
        <v>14</v>
      </c>
      <c r="AS367" t="s">
        <v>219</v>
      </c>
      <c r="AT367" t="s">
        <v>230</v>
      </c>
      <c r="AV367" t="s">
        <v>837</v>
      </c>
      <c r="AW367" t="s">
        <v>559</v>
      </c>
      <c r="AX367" t="s">
        <v>222</v>
      </c>
      <c r="BA367" s="57">
        <v>46308.291666666664</v>
      </c>
      <c r="BB367" t="s">
        <v>5961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e">
        <f>VLOOKUP(H367,Sheet2!$A$1:$B$270,2,FALSE)</f>
        <v>#N/A</v>
      </c>
    </row>
    <row r="368" spans="1:61">
      <c r="A368">
        <v>367</v>
      </c>
      <c r="B368">
        <v>1002618747</v>
      </c>
      <c r="C368">
        <v>3</v>
      </c>
      <c r="D368" t="s">
        <v>59</v>
      </c>
      <c r="E368">
        <v>4</v>
      </c>
      <c r="F368" t="s">
        <v>544</v>
      </c>
      <c r="G368" t="s">
        <v>798</v>
      </c>
      <c r="H368" t="s">
        <v>801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46296.735115740739</v>
      </c>
      <c r="P368" s="57">
        <v>46297.495671296296</v>
      </c>
      <c r="Q368">
        <v>69402653</v>
      </c>
      <c r="S368">
        <v>146129129175</v>
      </c>
      <c r="T368" t="s">
        <v>1037</v>
      </c>
      <c r="U368" t="s">
        <v>1038</v>
      </c>
      <c r="V368" t="s">
        <v>1039</v>
      </c>
      <c r="Z368">
        <v>110.388488</v>
      </c>
      <c r="AA368">
        <v>-7.8944103999999999</v>
      </c>
      <c r="AB368" t="s">
        <v>1040</v>
      </c>
      <c r="AC368" t="s">
        <v>235</v>
      </c>
      <c r="AL368" t="s">
        <v>217</v>
      </c>
      <c r="AM368" t="s">
        <v>1041</v>
      </c>
      <c r="AN368" t="s">
        <v>6</v>
      </c>
      <c r="AO368" s="57">
        <v>46032.736354166664</v>
      </c>
      <c r="AP368" s="57">
        <v>46298.333333333336</v>
      </c>
      <c r="AR368" t="s">
        <v>218</v>
      </c>
      <c r="AS368" t="s">
        <v>219</v>
      </c>
      <c r="AT368" t="s">
        <v>230</v>
      </c>
      <c r="AU368">
        <v>20261002</v>
      </c>
      <c r="AV368" t="s">
        <v>221</v>
      </c>
      <c r="AW368" t="s">
        <v>881</v>
      </c>
      <c r="AX368" t="s">
        <v>222</v>
      </c>
      <c r="BA368" s="57">
        <v>46298.333333333336</v>
      </c>
      <c r="BB368" t="s">
        <v>1041</v>
      </c>
      <c r="BC368">
        <v>2026</v>
      </c>
      <c r="BD368">
        <v>10</v>
      </c>
      <c r="BE368">
        <v>2</v>
      </c>
      <c r="BF368" s="6">
        <f t="shared" si="15"/>
        <v>46297</v>
      </c>
      <c r="BG368">
        <f t="shared" si="16"/>
        <v>-1.3333333333357587</v>
      </c>
      <c r="BH368" t="str">
        <f t="shared" si="17"/>
        <v>COMPLY</v>
      </c>
      <c r="BI368" t="e">
        <f>VLOOKUP(H368,Sheet2!$A$1:$B$270,2,FALSE)</f>
        <v>#N/A</v>
      </c>
    </row>
    <row r="369" spans="1:61">
      <c r="A369">
        <v>368</v>
      </c>
      <c r="B369">
        <v>1002623279</v>
      </c>
      <c r="C369">
        <v>3</v>
      </c>
      <c r="D369" t="s">
        <v>59</v>
      </c>
      <c r="E369">
        <v>4</v>
      </c>
      <c r="F369" t="s">
        <v>544</v>
      </c>
      <c r="G369" t="s">
        <v>798</v>
      </c>
      <c r="H369" t="s">
        <v>801</v>
      </c>
      <c r="I369" t="s">
        <v>212</v>
      </c>
      <c r="J369" t="s">
        <v>213</v>
      </c>
      <c r="K369" t="s">
        <v>149</v>
      </c>
      <c r="L369" t="s">
        <v>214</v>
      </c>
      <c r="M369" t="s">
        <v>76</v>
      </c>
      <c r="N369" t="s">
        <v>215</v>
      </c>
      <c r="O369" s="57">
        <v>46300.767777777779</v>
      </c>
      <c r="P369" s="57">
        <v>46301.581250000003</v>
      </c>
      <c r="Q369">
        <v>69404619</v>
      </c>
      <c r="S369">
        <v>146129129212</v>
      </c>
      <c r="T369" t="s">
        <v>2662</v>
      </c>
      <c r="U369" t="s">
        <v>2663</v>
      </c>
      <c r="V369" t="s">
        <v>2664</v>
      </c>
      <c r="Z369">
        <v>110.2965112</v>
      </c>
      <c r="AA369">
        <v>-7.8891610999999999</v>
      </c>
      <c r="AB369" t="s">
        <v>2665</v>
      </c>
      <c r="AC369" t="s">
        <v>235</v>
      </c>
      <c r="AL369" t="s">
        <v>217</v>
      </c>
      <c r="AM369" t="s">
        <v>2666</v>
      </c>
      <c r="AN369" t="s">
        <v>6</v>
      </c>
      <c r="AO369" s="57">
        <v>46152.778229166666</v>
      </c>
      <c r="AP369" s="57">
        <v>46302.333333333336</v>
      </c>
      <c r="AR369" t="s">
        <v>218</v>
      </c>
      <c r="AS369" t="s">
        <v>219</v>
      </c>
      <c r="AT369" t="s">
        <v>230</v>
      </c>
      <c r="AU369">
        <v>20261006</v>
      </c>
      <c r="AV369" t="s">
        <v>221</v>
      </c>
      <c r="AW369" t="s">
        <v>879</v>
      </c>
      <c r="AX369" t="s">
        <v>222</v>
      </c>
      <c r="BA369" s="57">
        <v>46302.333333333336</v>
      </c>
      <c r="BB369" t="s">
        <v>2666</v>
      </c>
      <c r="BC369">
        <v>2026</v>
      </c>
      <c r="BD369">
        <v>10</v>
      </c>
      <c r="BE369">
        <v>6</v>
      </c>
      <c r="BF369" s="6">
        <f t="shared" si="15"/>
        <v>46301</v>
      </c>
      <c r="BG369">
        <f t="shared" si="16"/>
        <v>-1.3333333333357587</v>
      </c>
      <c r="BH369" t="str">
        <f t="shared" si="17"/>
        <v>COMPLY</v>
      </c>
      <c r="BI369" t="e">
        <f>VLOOKUP(H369,Sheet2!$A$1:$B$270,2,FALSE)</f>
        <v>#N/A</v>
      </c>
    </row>
    <row r="370" spans="1:61">
      <c r="A370">
        <v>369</v>
      </c>
      <c r="B370">
        <v>1002625042</v>
      </c>
      <c r="C370">
        <v>3</v>
      </c>
      <c r="D370" t="s">
        <v>59</v>
      </c>
      <c r="E370">
        <v>4</v>
      </c>
      <c r="F370" t="s">
        <v>544</v>
      </c>
      <c r="G370" t="s">
        <v>798</v>
      </c>
      <c r="H370" t="s">
        <v>801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46301.701099537036</v>
      </c>
      <c r="P370" s="57">
        <v>46302.615752314814</v>
      </c>
      <c r="Q370">
        <v>69405347</v>
      </c>
      <c r="S370">
        <v>146129129223</v>
      </c>
      <c r="T370" t="s">
        <v>3286</v>
      </c>
      <c r="U370" t="s">
        <v>2663</v>
      </c>
      <c r="V370" t="s">
        <v>3287</v>
      </c>
      <c r="Z370">
        <v>110.2965112</v>
      </c>
      <c r="AA370">
        <v>-7.8891610999999999</v>
      </c>
      <c r="AB370" t="s">
        <v>3288</v>
      </c>
      <c r="AC370" t="s">
        <v>235</v>
      </c>
      <c r="AL370" t="s">
        <v>217</v>
      </c>
      <c r="AM370" t="s">
        <v>3153</v>
      </c>
      <c r="AN370" t="s">
        <v>6</v>
      </c>
      <c r="AO370" s="57">
        <v>46183.705092592594</v>
      </c>
      <c r="AP370" s="57">
        <v>46302.625</v>
      </c>
      <c r="AR370" t="s">
        <v>218</v>
      </c>
      <c r="AS370" t="s">
        <v>219</v>
      </c>
      <c r="AT370" t="s">
        <v>230</v>
      </c>
      <c r="AU370">
        <v>20261007</v>
      </c>
      <c r="AV370" t="s">
        <v>221</v>
      </c>
      <c r="AW370" t="s">
        <v>879</v>
      </c>
      <c r="AX370" t="s">
        <v>222</v>
      </c>
      <c r="BA370" s="57">
        <v>46302.625</v>
      </c>
      <c r="BB370" t="s">
        <v>3153</v>
      </c>
      <c r="BC370">
        <v>2026</v>
      </c>
      <c r="BD370">
        <v>10</v>
      </c>
      <c r="BE370">
        <v>7</v>
      </c>
      <c r="BF370" s="6">
        <f t="shared" si="15"/>
        <v>46302</v>
      </c>
      <c r="BG370">
        <f t="shared" si="16"/>
        <v>-0.625</v>
      </c>
      <c r="BH370" t="str">
        <f t="shared" si="17"/>
        <v>COMPLY</v>
      </c>
      <c r="BI370" t="e">
        <f>VLOOKUP(H370,Sheet2!$A$1:$B$270,2,FALSE)</f>
        <v>#N/A</v>
      </c>
    </row>
    <row r="371" spans="1:61">
      <c r="A371">
        <v>370</v>
      </c>
      <c r="B371">
        <v>1002626005</v>
      </c>
      <c r="C371">
        <v>3</v>
      </c>
      <c r="D371" t="s">
        <v>59</v>
      </c>
      <c r="E371">
        <v>4</v>
      </c>
      <c r="F371" t="s">
        <v>544</v>
      </c>
      <c r="G371" t="s">
        <v>798</v>
      </c>
      <c r="H371" t="s">
        <v>801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46302.531018518515</v>
      </c>
      <c r="P371" s="57">
        <v>46303.670347222222</v>
      </c>
      <c r="Q371">
        <v>69405784</v>
      </c>
      <c r="S371">
        <v>146129129230</v>
      </c>
      <c r="T371" t="s">
        <v>3970</v>
      </c>
      <c r="U371" t="s">
        <v>3971</v>
      </c>
      <c r="V371" t="s">
        <v>3972</v>
      </c>
      <c r="Z371">
        <v>110.3523733</v>
      </c>
      <c r="AA371">
        <v>-7.8519937999999998</v>
      </c>
      <c r="AB371" t="s">
        <v>3973</v>
      </c>
      <c r="AC371" t="s">
        <v>235</v>
      </c>
      <c r="AL371" t="s">
        <v>217</v>
      </c>
      <c r="AM371" t="s">
        <v>3974</v>
      </c>
      <c r="AN371" t="s">
        <v>6</v>
      </c>
      <c r="AO371" s="57">
        <v>46213.538645833331</v>
      </c>
      <c r="AP371" s="57">
        <v>46303.458333333336</v>
      </c>
      <c r="AR371" t="s">
        <v>218</v>
      </c>
      <c r="AS371" t="s">
        <v>219</v>
      </c>
      <c r="AT371" t="s">
        <v>230</v>
      </c>
      <c r="AU371">
        <v>20261008</v>
      </c>
      <c r="AV371" t="s">
        <v>221</v>
      </c>
      <c r="AW371" t="s">
        <v>875</v>
      </c>
      <c r="AX371" t="s">
        <v>222</v>
      </c>
      <c r="BA371" s="57">
        <v>46303.458333333336</v>
      </c>
      <c r="BB371" t="s">
        <v>3974</v>
      </c>
      <c r="BC371">
        <v>2026</v>
      </c>
      <c r="BD371">
        <v>10</v>
      </c>
      <c r="BE371">
        <v>8</v>
      </c>
      <c r="BF371" s="6">
        <f t="shared" si="15"/>
        <v>46303</v>
      </c>
      <c r="BG371">
        <f t="shared" si="16"/>
        <v>-0.45833333333575865</v>
      </c>
      <c r="BH371" t="str">
        <f t="shared" si="17"/>
        <v>COMPLY</v>
      </c>
      <c r="BI371" t="e">
        <f>VLOOKUP(H371,Sheet2!$A$1:$B$270,2,FALSE)</f>
        <v>#N/A</v>
      </c>
    </row>
    <row r="372" spans="1:61">
      <c r="A372">
        <v>371</v>
      </c>
      <c r="B372">
        <v>1002625247</v>
      </c>
      <c r="C372">
        <v>3</v>
      </c>
      <c r="D372" t="s">
        <v>59</v>
      </c>
      <c r="E372">
        <v>4</v>
      </c>
      <c r="F372" t="s">
        <v>544</v>
      </c>
      <c r="G372" t="s">
        <v>798</v>
      </c>
      <c r="H372" t="s">
        <v>801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46302.312268518515</v>
      </c>
      <c r="P372" s="57">
        <v>46302.684918981482</v>
      </c>
      <c r="Q372">
        <v>69405419</v>
      </c>
      <c r="S372">
        <v>146129129227</v>
      </c>
      <c r="T372" t="s">
        <v>3967</v>
      </c>
      <c r="U372" t="s">
        <v>2663</v>
      </c>
      <c r="V372" t="s">
        <v>3968</v>
      </c>
      <c r="Z372">
        <v>110.2965112</v>
      </c>
      <c r="AA372">
        <v>-7.8891610999999999</v>
      </c>
      <c r="AB372" t="s">
        <v>3969</v>
      </c>
      <c r="AC372" t="s">
        <v>235</v>
      </c>
      <c r="AL372" t="s">
        <v>217</v>
      </c>
      <c r="AM372" t="s">
        <v>3787</v>
      </c>
      <c r="AN372" t="s">
        <v>6</v>
      </c>
      <c r="AO372" s="57">
        <v>46213.319502314815</v>
      </c>
      <c r="AP372" s="57">
        <v>46303.458333333336</v>
      </c>
      <c r="AR372" t="s">
        <v>218</v>
      </c>
      <c r="AS372" t="s">
        <v>219</v>
      </c>
      <c r="AT372" t="s">
        <v>230</v>
      </c>
      <c r="AU372">
        <v>20261007</v>
      </c>
      <c r="AV372" t="s">
        <v>221</v>
      </c>
      <c r="AW372" t="s">
        <v>879</v>
      </c>
      <c r="AX372" t="s">
        <v>222</v>
      </c>
      <c r="BA372" s="57">
        <v>46303.458333333336</v>
      </c>
      <c r="BB372" t="s">
        <v>3787</v>
      </c>
      <c r="BC372">
        <v>2026</v>
      </c>
      <c r="BD372">
        <v>10</v>
      </c>
      <c r="BE372">
        <v>7</v>
      </c>
      <c r="BF372" s="6">
        <f t="shared" si="15"/>
        <v>46302</v>
      </c>
      <c r="BG372">
        <f t="shared" si="16"/>
        <v>-1.4583333333357587</v>
      </c>
      <c r="BH372" t="str">
        <f t="shared" si="17"/>
        <v>COMPLY</v>
      </c>
      <c r="BI372" t="e">
        <f>VLOOKUP(H372,Sheet2!$A$1:$B$270,2,FALSE)</f>
        <v>#N/A</v>
      </c>
    </row>
    <row r="373" spans="1:61">
      <c r="A373">
        <v>372</v>
      </c>
      <c r="B373">
        <v>1002627187</v>
      </c>
      <c r="C373">
        <v>3</v>
      </c>
      <c r="D373" t="s">
        <v>59</v>
      </c>
      <c r="E373">
        <v>4</v>
      </c>
      <c r="F373" t="s">
        <v>544</v>
      </c>
      <c r="G373" t="s">
        <v>798</v>
      </c>
      <c r="H373" t="s">
        <v>801</v>
      </c>
      <c r="I373" t="s">
        <v>212</v>
      </c>
      <c r="J373" t="s">
        <v>213</v>
      </c>
      <c r="K373" t="s">
        <v>149</v>
      </c>
      <c r="M373" t="s">
        <v>279</v>
      </c>
      <c r="N373" t="s">
        <v>563</v>
      </c>
      <c r="O373" s="57">
        <v>46303.38853009259</v>
      </c>
      <c r="P373" s="57">
        <v>46309.489201388889</v>
      </c>
      <c r="Q373">
        <v>69406243</v>
      </c>
      <c r="S373">
        <v>146129129240</v>
      </c>
      <c r="T373" t="s">
        <v>2667</v>
      </c>
      <c r="U373" t="s">
        <v>3975</v>
      </c>
      <c r="V373" t="s">
        <v>4557</v>
      </c>
      <c r="Z373">
        <v>110.3228313</v>
      </c>
      <c r="AA373">
        <v>-7.8909713000000004</v>
      </c>
      <c r="AB373" t="s">
        <v>2669</v>
      </c>
      <c r="AC373" t="s">
        <v>225</v>
      </c>
      <c r="AL373" t="s">
        <v>217</v>
      </c>
      <c r="AM373" t="s">
        <v>4558</v>
      </c>
      <c r="AN373" t="s">
        <v>6</v>
      </c>
      <c r="AO373" s="57">
        <v>46244.392905092594</v>
      </c>
      <c r="AP373" s="57">
        <v>46310.333333333336</v>
      </c>
      <c r="AR373" t="s">
        <v>239</v>
      </c>
      <c r="AS373" t="s">
        <v>219</v>
      </c>
      <c r="AT373" t="s">
        <v>230</v>
      </c>
      <c r="AV373" t="s">
        <v>1713</v>
      </c>
      <c r="AW373" t="s">
        <v>3976</v>
      </c>
      <c r="AX373" t="s">
        <v>222</v>
      </c>
      <c r="BA373" s="57">
        <v>46310.333333333336</v>
      </c>
      <c r="BB373" t="s">
        <v>4558</v>
      </c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e">
        <f>VLOOKUP(H373,Sheet2!$A$1:$B$270,2,FALSE)</f>
        <v>#N/A</v>
      </c>
    </row>
    <row r="374" spans="1:61">
      <c r="A374">
        <v>373</v>
      </c>
      <c r="B374">
        <v>1002623004</v>
      </c>
      <c r="C374">
        <v>3</v>
      </c>
      <c r="D374" t="s">
        <v>59</v>
      </c>
      <c r="E374">
        <v>4</v>
      </c>
      <c r="F374" t="s">
        <v>544</v>
      </c>
      <c r="G374" t="s">
        <v>798</v>
      </c>
      <c r="H374" t="s">
        <v>801</v>
      </c>
      <c r="I374" t="s">
        <v>212</v>
      </c>
      <c r="J374" t="s">
        <v>213</v>
      </c>
      <c r="K374" t="s">
        <v>149</v>
      </c>
      <c r="M374" t="s">
        <v>1626</v>
      </c>
      <c r="N374" t="s">
        <v>563</v>
      </c>
      <c r="O374" s="57">
        <v>46300.666168981479</v>
      </c>
      <c r="P374" s="57">
        <v>46300.726956018516</v>
      </c>
      <c r="Q374">
        <v>69404541</v>
      </c>
      <c r="S374">
        <v>146129129203</v>
      </c>
      <c r="T374" t="s">
        <v>2667</v>
      </c>
      <c r="U374" t="s">
        <v>2668</v>
      </c>
      <c r="Z374">
        <v>110.3443769</v>
      </c>
      <c r="AA374">
        <v>-7.8467229999999999</v>
      </c>
      <c r="AB374" t="s">
        <v>2669</v>
      </c>
      <c r="AC374" t="s">
        <v>225</v>
      </c>
      <c r="AO374" s="57">
        <v>46152.684560185182</v>
      </c>
      <c r="AR374" t="s">
        <v>1631</v>
      </c>
      <c r="AS374" t="s">
        <v>219</v>
      </c>
      <c r="AT374" t="s">
        <v>230</v>
      </c>
      <c r="AV374" t="s">
        <v>2670</v>
      </c>
      <c r="AW374" t="s">
        <v>2671</v>
      </c>
      <c r="AX374" t="s">
        <v>222</v>
      </c>
      <c r="AZ374" t="s">
        <v>2670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e">
        <f>VLOOKUP(H374,Sheet2!$A$1:$B$270,2,FALSE)</f>
        <v>#N/A</v>
      </c>
    </row>
    <row r="375" spans="1:61">
      <c r="A375">
        <v>374</v>
      </c>
      <c r="B375">
        <v>1002617109</v>
      </c>
      <c r="C375">
        <v>3</v>
      </c>
      <c r="D375" t="s">
        <v>59</v>
      </c>
      <c r="E375">
        <v>4</v>
      </c>
      <c r="F375" t="s">
        <v>544</v>
      </c>
      <c r="G375" t="s">
        <v>823</v>
      </c>
      <c r="H375" t="s">
        <v>824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46296.399062500001</v>
      </c>
      <c r="P375" s="57">
        <v>46297.600300925929</v>
      </c>
      <c r="Q375">
        <v>69402094</v>
      </c>
      <c r="S375">
        <v>146136130327</v>
      </c>
      <c r="T375" t="s">
        <v>1042</v>
      </c>
      <c r="U375" t="s">
        <v>1043</v>
      </c>
      <c r="V375" t="s">
        <v>1044</v>
      </c>
      <c r="Z375">
        <v>110.2913688</v>
      </c>
      <c r="AA375">
        <v>-7.7564986999999999</v>
      </c>
      <c r="AB375" t="s">
        <v>1045</v>
      </c>
      <c r="AC375" t="s">
        <v>235</v>
      </c>
      <c r="AL375" t="s">
        <v>217</v>
      </c>
      <c r="AM375" t="s">
        <v>1046</v>
      </c>
      <c r="AN375" t="s">
        <v>6</v>
      </c>
      <c r="AO375" s="57">
        <v>46032.413738425923</v>
      </c>
      <c r="AP375" s="57">
        <v>46297.333333333336</v>
      </c>
      <c r="AR375" t="s">
        <v>218</v>
      </c>
      <c r="AS375" t="s">
        <v>219</v>
      </c>
      <c r="AT375" t="s">
        <v>230</v>
      </c>
      <c r="AU375">
        <v>20261002</v>
      </c>
      <c r="AV375" t="s">
        <v>221</v>
      </c>
      <c r="AW375" t="s">
        <v>875</v>
      </c>
      <c r="AX375" t="s">
        <v>222</v>
      </c>
      <c r="BA375" s="57">
        <v>46297.333333333336</v>
      </c>
      <c r="BB375" t="s">
        <v>1046</v>
      </c>
      <c r="BC375">
        <v>2026</v>
      </c>
      <c r="BD375">
        <v>10</v>
      </c>
      <c r="BE375">
        <v>2</v>
      </c>
      <c r="BF375" s="6">
        <f t="shared" si="15"/>
        <v>46297</v>
      </c>
      <c r="BG375">
        <f t="shared" si="16"/>
        <v>-0.33333333333575865</v>
      </c>
      <c r="BH375" t="str">
        <f t="shared" si="17"/>
        <v>COMPLY</v>
      </c>
      <c r="BI375" t="e">
        <f>VLOOKUP(H375,Sheet2!$A$1:$B$270,2,FALSE)</f>
        <v>#N/A</v>
      </c>
    </row>
    <row r="376" spans="1:61">
      <c r="A376">
        <v>375</v>
      </c>
      <c r="B376">
        <v>1002621359</v>
      </c>
      <c r="C376">
        <v>3</v>
      </c>
      <c r="D376" t="s">
        <v>59</v>
      </c>
      <c r="E376">
        <v>4</v>
      </c>
      <c r="F376" t="s">
        <v>544</v>
      </c>
      <c r="G376" t="s">
        <v>823</v>
      </c>
      <c r="H376" t="s">
        <v>824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46299.520601851851</v>
      </c>
      <c r="P376" s="57">
        <v>46300.623576388891</v>
      </c>
      <c r="Q376">
        <v>69403875</v>
      </c>
      <c r="S376">
        <v>146136130628</v>
      </c>
      <c r="T376" t="s">
        <v>1784</v>
      </c>
      <c r="U376" t="s">
        <v>1785</v>
      </c>
      <c r="V376" t="s">
        <v>1786</v>
      </c>
      <c r="Z376">
        <v>110.273017</v>
      </c>
      <c r="AA376">
        <v>-7.7166509999999997</v>
      </c>
      <c r="AB376" t="s">
        <v>1787</v>
      </c>
      <c r="AC376" t="s">
        <v>235</v>
      </c>
      <c r="AL376" t="s">
        <v>217</v>
      </c>
      <c r="AM376" t="s">
        <v>1788</v>
      </c>
      <c r="AN376" t="s">
        <v>6</v>
      </c>
      <c r="AO376" s="57">
        <v>46122.528171296297</v>
      </c>
      <c r="AP376" s="57">
        <v>46300.458333333336</v>
      </c>
      <c r="AR376" t="s">
        <v>218</v>
      </c>
      <c r="AS376" t="s">
        <v>219</v>
      </c>
      <c r="AT376" t="s">
        <v>230</v>
      </c>
      <c r="AU376">
        <v>20261005</v>
      </c>
      <c r="AV376" t="s">
        <v>221</v>
      </c>
      <c r="AW376" t="s">
        <v>877</v>
      </c>
      <c r="AX376" t="s">
        <v>222</v>
      </c>
      <c r="BA376" s="57">
        <v>46300.458333333336</v>
      </c>
      <c r="BB376" t="s">
        <v>1788</v>
      </c>
      <c r="BC376">
        <v>2026</v>
      </c>
      <c r="BD376">
        <v>10</v>
      </c>
      <c r="BE376">
        <v>5</v>
      </c>
      <c r="BF376" s="6">
        <f t="shared" si="15"/>
        <v>46300</v>
      </c>
      <c r="BG376">
        <f t="shared" si="16"/>
        <v>-0.45833333333575865</v>
      </c>
      <c r="BH376" t="str">
        <f t="shared" si="17"/>
        <v>COMPLY</v>
      </c>
      <c r="BI376" t="e">
        <f>VLOOKUP(H376,Sheet2!$A$1:$B$270,2,FALSE)</f>
        <v>#N/A</v>
      </c>
    </row>
    <row r="377" spans="1:61">
      <c r="A377">
        <v>376</v>
      </c>
      <c r="B377">
        <v>1002628835</v>
      </c>
      <c r="C377">
        <v>3</v>
      </c>
      <c r="D377" t="s">
        <v>59</v>
      </c>
      <c r="E377">
        <v>4</v>
      </c>
      <c r="F377" t="s">
        <v>544</v>
      </c>
      <c r="G377" t="s">
        <v>823</v>
      </c>
      <c r="H377" t="s">
        <v>824</v>
      </c>
      <c r="I377" t="s">
        <v>212</v>
      </c>
      <c r="J377" t="s">
        <v>213</v>
      </c>
      <c r="K377" t="s">
        <v>149</v>
      </c>
      <c r="L377" t="s">
        <v>214</v>
      </c>
      <c r="M377" t="s">
        <v>1401</v>
      </c>
      <c r="N377" t="s">
        <v>215</v>
      </c>
      <c r="O377" s="57">
        <v>46304.37060185185</v>
      </c>
      <c r="P377" s="57">
        <v>46309.520474537036</v>
      </c>
      <c r="Q377">
        <v>69407025</v>
      </c>
      <c r="S377">
        <v>146136130668</v>
      </c>
      <c r="T377" t="s">
        <v>5132</v>
      </c>
      <c r="U377" t="s">
        <v>5133</v>
      </c>
      <c r="V377" t="s">
        <v>5134</v>
      </c>
      <c r="Z377">
        <v>110.207413</v>
      </c>
      <c r="AA377">
        <v>-7.7409080000000001</v>
      </c>
      <c r="AB377" t="s">
        <v>5135</v>
      </c>
      <c r="AC377" t="s">
        <v>235</v>
      </c>
      <c r="AL377" t="s">
        <v>217</v>
      </c>
      <c r="AM377" t="s">
        <v>5076</v>
      </c>
      <c r="AN377" t="s">
        <v>6</v>
      </c>
      <c r="AO377" s="57">
        <v>46275.372141203705</v>
      </c>
      <c r="AP377" s="57">
        <v>46305.333333333336</v>
      </c>
      <c r="AQ377" t="s">
        <v>1496</v>
      </c>
      <c r="AR377" t="s">
        <v>14</v>
      </c>
      <c r="AS377" t="s">
        <v>219</v>
      </c>
      <c r="AT377" t="s">
        <v>230</v>
      </c>
      <c r="AV377" t="s">
        <v>6684</v>
      </c>
      <c r="AW377" t="s">
        <v>877</v>
      </c>
      <c r="AX377" t="s">
        <v>222</v>
      </c>
      <c r="BA377" s="57">
        <v>46305.333333333336</v>
      </c>
      <c r="BB377" t="s">
        <v>5076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e">
        <f>VLOOKUP(H377,Sheet2!$A$1:$B$270,2,FALSE)</f>
        <v>#N/A</v>
      </c>
    </row>
    <row r="378" spans="1:61">
      <c r="A378">
        <v>377</v>
      </c>
      <c r="B378">
        <v>1002625534</v>
      </c>
      <c r="C378">
        <v>3</v>
      </c>
      <c r="D378" t="s">
        <v>59</v>
      </c>
      <c r="E378">
        <v>4</v>
      </c>
      <c r="F378" t="s">
        <v>544</v>
      </c>
      <c r="G378" t="s">
        <v>823</v>
      </c>
      <c r="H378" t="s">
        <v>824</v>
      </c>
      <c r="I378" t="s">
        <v>212</v>
      </c>
      <c r="J378" t="s">
        <v>213</v>
      </c>
      <c r="K378" t="s">
        <v>149</v>
      </c>
      <c r="M378" t="s">
        <v>224</v>
      </c>
      <c r="N378" t="s">
        <v>215</v>
      </c>
      <c r="O378" s="57">
        <v>46302.418819444443</v>
      </c>
      <c r="P378" s="57">
        <v>46304.656400462962</v>
      </c>
      <c r="Q378">
        <v>69405547</v>
      </c>
      <c r="S378">
        <v>146136130650</v>
      </c>
      <c r="T378" t="s">
        <v>3977</v>
      </c>
      <c r="U378" t="s">
        <v>3978</v>
      </c>
      <c r="V378" t="s">
        <v>3979</v>
      </c>
      <c r="Z378">
        <v>110.3190778</v>
      </c>
      <c r="AA378">
        <v>-7.8015078999999998</v>
      </c>
      <c r="AB378" t="s">
        <v>3980</v>
      </c>
      <c r="AC378" t="s">
        <v>283</v>
      </c>
      <c r="AL378" t="s">
        <v>217</v>
      </c>
      <c r="AM378" t="s">
        <v>3981</v>
      </c>
      <c r="AN378" t="s">
        <v>6</v>
      </c>
      <c r="AO378" s="57">
        <v>46213.434340277781</v>
      </c>
      <c r="AP378" s="57">
        <v>46304.625</v>
      </c>
      <c r="AR378" t="s">
        <v>18</v>
      </c>
      <c r="AS378" t="s">
        <v>219</v>
      </c>
      <c r="AT378" t="s">
        <v>230</v>
      </c>
      <c r="AV378" t="s">
        <v>226</v>
      </c>
      <c r="AW378" t="s">
        <v>1985</v>
      </c>
      <c r="AX378" t="s">
        <v>222</v>
      </c>
      <c r="BA378" s="57">
        <v>46304.625</v>
      </c>
      <c r="BB378" t="s">
        <v>3981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:61">
      <c r="A379">
        <v>378</v>
      </c>
      <c r="B379">
        <v>1002630945</v>
      </c>
      <c r="C379">
        <v>3</v>
      </c>
      <c r="D379" t="s">
        <v>59</v>
      </c>
      <c r="E379">
        <v>4</v>
      </c>
      <c r="F379" t="s">
        <v>544</v>
      </c>
      <c r="G379" t="s">
        <v>564</v>
      </c>
      <c r="H379" t="s">
        <v>3289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46305.57267361111</v>
      </c>
      <c r="P379" s="57">
        <v>46306.676759259259</v>
      </c>
      <c r="Q379">
        <v>69407900</v>
      </c>
      <c r="S379">
        <v>143132122653</v>
      </c>
      <c r="T379" t="s">
        <v>5136</v>
      </c>
      <c r="U379" t="s">
        <v>5137</v>
      </c>
      <c r="V379" t="s">
        <v>5138</v>
      </c>
      <c r="Z379">
        <v>110.418888</v>
      </c>
      <c r="AA379">
        <v>-7.80704349999999</v>
      </c>
      <c r="AB379" t="s">
        <v>5139</v>
      </c>
      <c r="AC379" t="s">
        <v>235</v>
      </c>
      <c r="AL379" t="s">
        <v>217</v>
      </c>
      <c r="AM379" t="s">
        <v>5140</v>
      </c>
      <c r="AN379" t="s">
        <v>6</v>
      </c>
      <c r="AO379" s="57">
        <v>46305.580347222225</v>
      </c>
      <c r="AP379" s="57">
        <v>46307.625</v>
      </c>
      <c r="AR379" t="s">
        <v>218</v>
      </c>
      <c r="AS379" t="s">
        <v>3295</v>
      </c>
      <c r="AT379" t="s">
        <v>230</v>
      </c>
      <c r="AU379">
        <v>20261011</v>
      </c>
      <c r="AV379" t="s">
        <v>221</v>
      </c>
      <c r="AW379" t="s">
        <v>877</v>
      </c>
      <c r="AX379" t="s">
        <v>222</v>
      </c>
      <c r="BA379" s="57">
        <v>46307.625</v>
      </c>
      <c r="BB379" t="s">
        <v>5140</v>
      </c>
      <c r="BC379">
        <v>2026</v>
      </c>
      <c r="BD379">
        <v>10</v>
      </c>
      <c r="BE379">
        <v>11</v>
      </c>
      <c r="BF379" s="6">
        <f t="shared" si="15"/>
        <v>46306</v>
      </c>
      <c r="BG379">
        <f t="shared" si="16"/>
        <v>-1.625</v>
      </c>
      <c r="BH379" t="str">
        <f t="shared" si="17"/>
        <v>COMPLY</v>
      </c>
      <c r="BI379" t="e">
        <f>VLOOKUP(H379,Sheet2!$A$1:$B$270,2,FALSE)</f>
        <v>#N/A</v>
      </c>
    </row>
    <row r="380" spans="1:61">
      <c r="A380">
        <v>379</v>
      </c>
      <c r="B380">
        <v>1002635421</v>
      </c>
      <c r="C380">
        <v>3</v>
      </c>
      <c r="D380" t="s">
        <v>59</v>
      </c>
      <c r="E380">
        <v>4</v>
      </c>
      <c r="F380" t="s">
        <v>544</v>
      </c>
      <c r="G380" t="s">
        <v>564</v>
      </c>
      <c r="H380" t="s">
        <v>3289</v>
      </c>
      <c r="I380" t="s">
        <v>212</v>
      </c>
      <c r="J380" t="s">
        <v>213</v>
      </c>
      <c r="K380" t="s">
        <v>149</v>
      </c>
      <c r="L380" t="s">
        <v>214</v>
      </c>
      <c r="M380" t="s">
        <v>255</v>
      </c>
      <c r="N380" t="s">
        <v>215</v>
      </c>
      <c r="O380" s="57">
        <v>46308.642766203702</v>
      </c>
      <c r="P380" s="57">
        <v>46309.537569444445</v>
      </c>
      <c r="Q380">
        <v>69409550</v>
      </c>
      <c r="S380">
        <v>143132122912</v>
      </c>
      <c r="T380" t="s">
        <v>6685</v>
      </c>
      <c r="U380" t="s">
        <v>6686</v>
      </c>
      <c r="V380" t="s">
        <v>6687</v>
      </c>
      <c r="Z380">
        <v>110.47174836190899</v>
      </c>
      <c r="AA380">
        <v>-7.8363809497296399</v>
      </c>
      <c r="AB380" t="s">
        <v>6688</v>
      </c>
      <c r="AC380" t="s">
        <v>235</v>
      </c>
      <c r="AL380" t="s">
        <v>217</v>
      </c>
      <c r="AM380" t="s">
        <v>6689</v>
      </c>
      <c r="AN380" t="s">
        <v>6</v>
      </c>
      <c r="AO380" t="s">
        <v>6690</v>
      </c>
      <c r="AP380" s="57">
        <v>46309.625</v>
      </c>
      <c r="AR380" t="s">
        <v>256</v>
      </c>
      <c r="AS380" t="s">
        <v>3295</v>
      </c>
      <c r="AT380" t="s">
        <v>230</v>
      </c>
      <c r="AV380" t="s">
        <v>257</v>
      </c>
      <c r="AW380" t="s">
        <v>880</v>
      </c>
      <c r="AX380" t="s">
        <v>222</v>
      </c>
      <c r="BA380" s="57">
        <v>46309.625</v>
      </c>
      <c r="BB380" t="s">
        <v>6689</v>
      </c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:61">
      <c r="A381">
        <v>380</v>
      </c>
      <c r="B381">
        <v>1002624669</v>
      </c>
      <c r="C381">
        <v>3</v>
      </c>
      <c r="D381" t="s">
        <v>59</v>
      </c>
      <c r="E381">
        <v>4</v>
      </c>
      <c r="F381" t="s">
        <v>544</v>
      </c>
      <c r="G381" t="s">
        <v>564</v>
      </c>
      <c r="H381" t="s">
        <v>3289</v>
      </c>
      <c r="I381" t="s">
        <v>212</v>
      </c>
      <c r="J381" t="s">
        <v>213</v>
      </c>
      <c r="K381" t="s">
        <v>149</v>
      </c>
      <c r="L381" t="s">
        <v>214</v>
      </c>
      <c r="M381" t="s">
        <v>1626</v>
      </c>
      <c r="N381" t="s">
        <v>215</v>
      </c>
      <c r="O381" s="57">
        <v>46301.624062499999</v>
      </c>
      <c r="P381" s="57">
        <v>46304.936990740738</v>
      </c>
      <c r="Q381">
        <v>69405225</v>
      </c>
      <c r="S381">
        <v>143132123971</v>
      </c>
      <c r="T381" t="s">
        <v>3290</v>
      </c>
      <c r="U381" t="s">
        <v>3291</v>
      </c>
      <c r="V381" t="s">
        <v>3292</v>
      </c>
      <c r="Z381">
        <v>110.4926066</v>
      </c>
      <c r="AA381">
        <v>-7.8392400000000002</v>
      </c>
      <c r="AB381" t="s">
        <v>3293</v>
      </c>
      <c r="AC381" t="s">
        <v>235</v>
      </c>
      <c r="AL381" t="s">
        <v>217</v>
      </c>
      <c r="AM381" t="s">
        <v>3294</v>
      </c>
      <c r="AN381" t="s">
        <v>6</v>
      </c>
      <c r="AO381" s="57">
        <v>46183.642893518518</v>
      </c>
      <c r="AP381" s="57">
        <v>46304.333333333336</v>
      </c>
      <c r="AR381" t="s">
        <v>12</v>
      </c>
      <c r="AS381" t="s">
        <v>3295</v>
      </c>
      <c r="AT381" t="s">
        <v>230</v>
      </c>
      <c r="AV381" t="s">
        <v>1627</v>
      </c>
      <c r="AW381" t="s">
        <v>878</v>
      </c>
      <c r="AX381" t="s">
        <v>222</v>
      </c>
      <c r="BA381" s="57">
        <v>46304.333333333336</v>
      </c>
      <c r="BB381" t="s">
        <v>3294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e">
        <f>VLOOKUP(H381,Sheet2!$A$1:$B$270,2,FALSE)</f>
        <v>#N/A</v>
      </c>
    </row>
    <row r="382" spans="1:61">
      <c r="A382">
        <v>381</v>
      </c>
      <c r="B382">
        <v>1002627319</v>
      </c>
      <c r="C382">
        <v>3</v>
      </c>
      <c r="D382" t="s">
        <v>59</v>
      </c>
      <c r="E382">
        <v>4</v>
      </c>
      <c r="F382" t="s">
        <v>544</v>
      </c>
      <c r="G382" t="s">
        <v>564</v>
      </c>
      <c r="H382" t="s">
        <v>3289</v>
      </c>
      <c r="I382" t="s">
        <v>212</v>
      </c>
      <c r="J382" t="s">
        <v>213</v>
      </c>
      <c r="K382" t="s">
        <v>149</v>
      </c>
      <c r="M382" t="s">
        <v>1626</v>
      </c>
      <c r="N382" t="s">
        <v>215</v>
      </c>
      <c r="O382" s="57">
        <v>46303.417673611111</v>
      </c>
      <c r="P382" s="57">
        <v>46307.564166666663</v>
      </c>
      <c r="Q382">
        <v>69406325</v>
      </c>
      <c r="S382">
        <v>143132123755</v>
      </c>
      <c r="T382" t="s">
        <v>3982</v>
      </c>
      <c r="U382" t="s">
        <v>3983</v>
      </c>
      <c r="Z382">
        <v>110.3960024</v>
      </c>
      <c r="AA382">
        <v>-7.8354938000000001</v>
      </c>
      <c r="AB382" t="s">
        <v>3984</v>
      </c>
      <c r="AC382" t="s">
        <v>283</v>
      </c>
      <c r="AO382" s="57">
        <v>46244.435104166667</v>
      </c>
      <c r="AR382" t="s">
        <v>1631</v>
      </c>
      <c r="AS382" t="s">
        <v>3295</v>
      </c>
      <c r="AT382" t="s">
        <v>230</v>
      </c>
      <c r="AV382" t="s">
        <v>4121</v>
      </c>
      <c r="AW382" t="s">
        <v>540</v>
      </c>
      <c r="AX382" t="s">
        <v>222</v>
      </c>
      <c r="AZ382" t="s">
        <v>4121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e">
        <f>VLOOKUP(H382,Sheet2!$A$1:$B$270,2,FALSE)</f>
        <v>#N/A</v>
      </c>
    </row>
    <row r="383" spans="1:61">
      <c r="A383">
        <v>382</v>
      </c>
      <c r="B383">
        <v>1002630666</v>
      </c>
      <c r="C383">
        <v>3</v>
      </c>
      <c r="D383" t="s">
        <v>59</v>
      </c>
      <c r="E383">
        <v>4</v>
      </c>
      <c r="F383" t="s">
        <v>544</v>
      </c>
      <c r="G383" t="s">
        <v>564</v>
      </c>
      <c r="H383" t="s">
        <v>3289</v>
      </c>
      <c r="I383" t="s">
        <v>212</v>
      </c>
      <c r="J383" t="s">
        <v>213</v>
      </c>
      <c r="K383" t="s">
        <v>149</v>
      </c>
      <c r="M383" t="s">
        <v>1626</v>
      </c>
      <c r="N383" t="s">
        <v>215</v>
      </c>
      <c r="O383" s="57">
        <v>46305.404456018521</v>
      </c>
      <c r="P383" s="57">
        <v>46307.565081018518</v>
      </c>
      <c r="Q383">
        <v>69407758</v>
      </c>
      <c r="S383">
        <v>143132122456</v>
      </c>
      <c r="T383" t="s">
        <v>3982</v>
      </c>
      <c r="U383" t="s">
        <v>3983</v>
      </c>
      <c r="Z383">
        <v>110.3959996</v>
      </c>
      <c r="AA383">
        <v>-7.8355005999999996</v>
      </c>
      <c r="AB383" t="s">
        <v>5141</v>
      </c>
      <c r="AC383" t="s">
        <v>283</v>
      </c>
      <c r="AO383" s="57">
        <v>46305.413564814815</v>
      </c>
      <c r="AR383" t="s">
        <v>1631</v>
      </c>
      <c r="AS383" t="s">
        <v>3295</v>
      </c>
      <c r="AT383" t="s">
        <v>230</v>
      </c>
      <c r="AV383" t="s">
        <v>4121</v>
      </c>
      <c r="AW383" t="s">
        <v>539</v>
      </c>
      <c r="AX383" t="s">
        <v>222</v>
      </c>
      <c r="AZ383" t="s">
        <v>4121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e">
        <f>VLOOKUP(H383,Sheet2!$A$1:$B$270,2,FALSE)</f>
        <v>#N/A</v>
      </c>
    </row>
    <row r="384" spans="1:61">
      <c r="A384">
        <v>383</v>
      </c>
      <c r="B384">
        <v>1002620237</v>
      </c>
      <c r="C384">
        <v>3</v>
      </c>
      <c r="D384" t="s">
        <v>59</v>
      </c>
      <c r="E384">
        <v>4</v>
      </c>
      <c r="F384" t="s">
        <v>544</v>
      </c>
      <c r="G384" t="s">
        <v>564</v>
      </c>
      <c r="H384" t="s">
        <v>1789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46297.640740740739</v>
      </c>
      <c r="P384" s="57">
        <v>46299.38009259259</v>
      </c>
      <c r="Q384">
        <v>69403257</v>
      </c>
      <c r="S384">
        <v>141114228725</v>
      </c>
      <c r="T384" t="s">
        <v>1799</v>
      </c>
      <c r="U384" t="s">
        <v>1800</v>
      </c>
      <c r="V384" t="s">
        <v>1801</v>
      </c>
      <c r="Z384">
        <v>110.3393294</v>
      </c>
      <c r="AA384">
        <v>-7.8040548000000003</v>
      </c>
      <c r="AB384" t="s">
        <v>1802</v>
      </c>
      <c r="AC384" t="s">
        <v>235</v>
      </c>
      <c r="AL384" t="s">
        <v>217</v>
      </c>
      <c r="AM384" t="s">
        <v>1803</v>
      </c>
      <c r="AN384" t="s">
        <v>6</v>
      </c>
      <c r="AO384" s="57">
        <v>46063.652951388889</v>
      </c>
      <c r="AP384" s="57">
        <v>46298.625</v>
      </c>
      <c r="AR384" t="s">
        <v>218</v>
      </c>
      <c r="AS384" t="s">
        <v>219</v>
      </c>
      <c r="AT384" t="s">
        <v>230</v>
      </c>
      <c r="AU384">
        <v>20261004</v>
      </c>
      <c r="AV384" t="s">
        <v>221</v>
      </c>
      <c r="AW384" t="s">
        <v>880</v>
      </c>
      <c r="AX384" t="s">
        <v>222</v>
      </c>
      <c r="BA384" s="57">
        <v>46298.625</v>
      </c>
      <c r="BB384" t="s">
        <v>1803</v>
      </c>
      <c r="BC384">
        <v>2026</v>
      </c>
      <c r="BD384">
        <v>10</v>
      </c>
      <c r="BE384">
        <v>4</v>
      </c>
      <c r="BF384" s="6">
        <f t="shared" si="15"/>
        <v>46299</v>
      </c>
      <c r="BG384">
        <f t="shared" si="16"/>
        <v>0.375</v>
      </c>
      <c r="BH384" t="str">
        <f t="shared" si="17"/>
        <v>COMPLY</v>
      </c>
      <c r="BI384" t="e">
        <f>VLOOKUP(H384,Sheet2!$A$1:$B$270,2,FALSE)</f>
        <v>#N/A</v>
      </c>
    </row>
    <row r="385" spans="1:61">
      <c r="A385">
        <v>384</v>
      </c>
      <c r="B385">
        <v>1002621413</v>
      </c>
      <c r="C385">
        <v>3</v>
      </c>
      <c r="D385" t="s">
        <v>59</v>
      </c>
      <c r="E385">
        <v>4</v>
      </c>
      <c r="F385" t="s">
        <v>544</v>
      </c>
      <c r="G385" t="s">
        <v>564</v>
      </c>
      <c r="H385" t="s">
        <v>1789</v>
      </c>
      <c r="I385" t="s">
        <v>212</v>
      </c>
      <c r="J385" t="s">
        <v>213</v>
      </c>
      <c r="K385" t="s">
        <v>149</v>
      </c>
      <c r="M385" t="s">
        <v>76</v>
      </c>
      <c r="N385" t="s">
        <v>215</v>
      </c>
      <c r="O385" s="57">
        <v>46299.588090277779</v>
      </c>
      <c r="P385" s="57">
        <v>46299.635277777779</v>
      </c>
      <c r="Q385">
        <v>69403494</v>
      </c>
      <c r="S385">
        <v>141114228754</v>
      </c>
      <c r="T385" t="s">
        <v>1790</v>
      </c>
      <c r="U385" t="s">
        <v>1804</v>
      </c>
      <c r="V385" t="s">
        <v>1805</v>
      </c>
      <c r="Z385">
        <v>110.390576304908</v>
      </c>
      <c r="AA385">
        <v>-7.8499844072432996</v>
      </c>
      <c r="AB385" t="s">
        <v>1793</v>
      </c>
      <c r="AC385" t="s">
        <v>283</v>
      </c>
      <c r="AL385" t="s">
        <v>217</v>
      </c>
      <c r="AM385" t="s">
        <v>1806</v>
      </c>
      <c r="AN385" t="s">
        <v>6</v>
      </c>
      <c r="AO385" s="57">
        <v>46122.590717592589</v>
      </c>
      <c r="AR385" t="s">
        <v>218</v>
      </c>
      <c r="AS385" t="s">
        <v>219</v>
      </c>
      <c r="AT385" t="s">
        <v>230</v>
      </c>
      <c r="AU385">
        <v>20261004</v>
      </c>
      <c r="AV385" t="s">
        <v>221</v>
      </c>
      <c r="AW385" t="s">
        <v>1807</v>
      </c>
      <c r="AX385" t="s">
        <v>222</v>
      </c>
      <c r="BA385" s="57">
        <v>46299.291666666664</v>
      </c>
      <c r="BB385" t="s">
        <v>1806</v>
      </c>
      <c r="BC385">
        <v>2026</v>
      </c>
      <c r="BD385">
        <v>10</v>
      </c>
      <c r="BE385">
        <v>4</v>
      </c>
      <c r="BF385" s="6">
        <f t="shared" si="15"/>
        <v>46299</v>
      </c>
      <c r="BG385">
        <f t="shared" si="16"/>
        <v>-0.29166666666424135</v>
      </c>
      <c r="BH385" t="str">
        <f t="shared" si="17"/>
        <v>COMPLY</v>
      </c>
      <c r="BI385" t="e">
        <f>VLOOKUP(H385,Sheet2!$A$1:$B$270,2,FALSE)</f>
        <v>#N/A</v>
      </c>
    </row>
    <row r="386" spans="1:61">
      <c r="A386">
        <v>385</v>
      </c>
      <c r="B386">
        <v>1002631148</v>
      </c>
      <c r="C386">
        <v>3</v>
      </c>
      <c r="D386" t="s">
        <v>59</v>
      </c>
      <c r="E386">
        <v>4</v>
      </c>
      <c r="F386" t="s">
        <v>544</v>
      </c>
      <c r="G386" t="s">
        <v>564</v>
      </c>
      <c r="H386" t="s">
        <v>1789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46305.715682870374</v>
      </c>
      <c r="P386" s="57">
        <v>46307.447511574072</v>
      </c>
      <c r="Q386">
        <v>69408038</v>
      </c>
      <c r="S386">
        <v>141114228430</v>
      </c>
      <c r="T386" t="s">
        <v>5142</v>
      </c>
      <c r="U386" t="s">
        <v>5143</v>
      </c>
      <c r="V386" t="s">
        <v>5144</v>
      </c>
      <c r="Z386">
        <v>110.3717336</v>
      </c>
      <c r="AA386">
        <v>-7.8306649000000004</v>
      </c>
      <c r="AB386" t="s">
        <v>5145</v>
      </c>
      <c r="AC386" t="s">
        <v>235</v>
      </c>
      <c r="AL386" t="s">
        <v>217</v>
      </c>
      <c r="AM386" t="s">
        <v>5146</v>
      </c>
      <c r="AN386" t="s">
        <v>6</v>
      </c>
      <c r="AO386" s="57">
        <v>46305.725659722222</v>
      </c>
      <c r="AP386" s="57">
        <v>46306.625</v>
      </c>
      <c r="AR386" t="s">
        <v>218</v>
      </c>
      <c r="AS386" t="s">
        <v>219</v>
      </c>
      <c r="AT386" t="s">
        <v>230</v>
      </c>
      <c r="AU386">
        <v>20261012</v>
      </c>
      <c r="AV386" t="s">
        <v>221</v>
      </c>
      <c r="AW386" t="s">
        <v>2049</v>
      </c>
      <c r="AX386" t="s">
        <v>222</v>
      </c>
      <c r="BA386" s="57">
        <v>46306.625</v>
      </c>
      <c r="BB386" t="s">
        <v>5146</v>
      </c>
      <c r="BC386">
        <v>2026</v>
      </c>
      <c r="BD386">
        <v>10</v>
      </c>
      <c r="BE386">
        <v>12</v>
      </c>
      <c r="BF386" s="6">
        <f t="shared" ref="BF386:BF449" si="18">DATE(BC386,BD386,BE386)</f>
        <v>46307</v>
      </c>
      <c r="BG386">
        <f t="shared" ref="BG386:BG449" si="19">BF386-BA386</f>
        <v>0.375</v>
      </c>
      <c r="BH386" t="str">
        <f t="shared" ref="BH386:BH449" si="20">IF(BG386=1,"COMPLY",IF(BG386&lt;1,"COMPLY","NOT COMPLY"))</f>
        <v>COMPLY</v>
      </c>
      <c r="BI386" t="e">
        <f>VLOOKUP(H386,Sheet2!$A$1:$B$270,2,FALSE)</f>
        <v>#N/A</v>
      </c>
    </row>
    <row r="387" spans="1:61">
      <c r="A387">
        <v>386</v>
      </c>
      <c r="B387">
        <v>1002632278</v>
      </c>
      <c r="C387">
        <v>3</v>
      </c>
      <c r="D387" t="s">
        <v>59</v>
      </c>
      <c r="E387">
        <v>4</v>
      </c>
      <c r="F387" t="s">
        <v>544</v>
      </c>
      <c r="G387" t="s">
        <v>564</v>
      </c>
      <c r="H387" t="s">
        <v>1789</v>
      </c>
      <c r="I387" t="s">
        <v>212</v>
      </c>
      <c r="J387" t="s">
        <v>213</v>
      </c>
      <c r="K387" t="s">
        <v>149</v>
      </c>
      <c r="M387" t="s">
        <v>76</v>
      </c>
      <c r="N387" t="s">
        <v>215</v>
      </c>
      <c r="O387" s="57">
        <v>46307.423888888887</v>
      </c>
      <c r="P387" s="57">
        <v>46309.450115740743</v>
      </c>
      <c r="Q387">
        <v>69408430</v>
      </c>
      <c r="S387">
        <v>141114228819</v>
      </c>
      <c r="T387" t="s">
        <v>5981</v>
      </c>
      <c r="U387" t="s">
        <v>5982</v>
      </c>
      <c r="V387" t="s">
        <v>6691</v>
      </c>
      <c r="Z387">
        <v>110.3938132</v>
      </c>
      <c r="AA387">
        <v>-7.8312825000000004</v>
      </c>
      <c r="AB387" t="s">
        <v>5983</v>
      </c>
      <c r="AC387" t="s">
        <v>283</v>
      </c>
      <c r="AL387" t="s">
        <v>217</v>
      </c>
      <c r="AM387" t="s">
        <v>6692</v>
      </c>
      <c r="AN387" t="s">
        <v>6</v>
      </c>
      <c r="AO387" s="57">
        <v>46366.434120370373</v>
      </c>
      <c r="AP387" s="57">
        <v>46310.333333333336</v>
      </c>
      <c r="AR387" t="s">
        <v>218</v>
      </c>
      <c r="AS387" t="s">
        <v>219</v>
      </c>
      <c r="AT387" t="s">
        <v>230</v>
      </c>
      <c r="AU387">
        <v>20261014</v>
      </c>
      <c r="AV387" t="s">
        <v>221</v>
      </c>
      <c r="AW387" t="s">
        <v>540</v>
      </c>
      <c r="AX387" t="s">
        <v>222</v>
      </c>
      <c r="BA387" s="57">
        <v>46310.333333333336</v>
      </c>
      <c r="BB387" t="s">
        <v>6692</v>
      </c>
      <c r="BC387">
        <v>2026</v>
      </c>
      <c r="BD387">
        <v>10</v>
      </c>
      <c r="BE387">
        <v>14</v>
      </c>
      <c r="BF387" s="6">
        <f t="shared" si="18"/>
        <v>46309</v>
      </c>
      <c r="BG387">
        <f t="shared" si="19"/>
        <v>-1.3333333333357587</v>
      </c>
      <c r="BH387" t="str">
        <f t="shared" si="20"/>
        <v>COMPLY</v>
      </c>
      <c r="BI387" t="e">
        <f>VLOOKUP(H387,Sheet2!$A$1:$B$270,2,FALSE)</f>
        <v>#N/A</v>
      </c>
    </row>
    <row r="388" spans="1:61">
      <c r="A388">
        <v>387</v>
      </c>
      <c r="B388">
        <v>1002633738</v>
      </c>
      <c r="C388">
        <v>3</v>
      </c>
      <c r="D388" t="s">
        <v>59</v>
      </c>
      <c r="E388">
        <v>4</v>
      </c>
      <c r="F388" t="s">
        <v>544</v>
      </c>
      <c r="G388" t="s">
        <v>564</v>
      </c>
      <c r="H388" t="s">
        <v>1789</v>
      </c>
      <c r="I388" t="s">
        <v>212</v>
      </c>
      <c r="J388" t="s">
        <v>213</v>
      </c>
      <c r="K388" t="s">
        <v>149</v>
      </c>
      <c r="L388" t="s">
        <v>214</v>
      </c>
      <c r="M388" t="s">
        <v>76</v>
      </c>
      <c r="N388" t="s">
        <v>215</v>
      </c>
      <c r="O388" s="57">
        <v>46307.719895833332</v>
      </c>
      <c r="P388" s="57">
        <v>46308.693842592591</v>
      </c>
      <c r="Q388">
        <v>69408949</v>
      </c>
      <c r="S388">
        <v>141114228840</v>
      </c>
      <c r="T388" t="s">
        <v>5969</v>
      </c>
      <c r="U388" t="s">
        <v>5974</v>
      </c>
      <c r="V388" t="s">
        <v>5975</v>
      </c>
      <c r="Z388">
        <v>110.3866</v>
      </c>
      <c r="AA388">
        <v>-7.8152999999999997</v>
      </c>
      <c r="AB388" t="s">
        <v>5976</v>
      </c>
      <c r="AC388" t="s">
        <v>235</v>
      </c>
      <c r="AL388" t="s">
        <v>217</v>
      </c>
      <c r="AM388" t="s">
        <v>5977</v>
      </c>
      <c r="AN388" t="s">
        <v>6</v>
      </c>
      <c r="AO388" s="57">
        <v>46366.726111111115</v>
      </c>
      <c r="AP388" s="57">
        <v>46308.625</v>
      </c>
      <c r="AR388" t="s">
        <v>218</v>
      </c>
      <c r="AS388" t="s">
        <v>219</v>
      </c>
      <c r="AT388" t="s">
        <v>230</v>
      </c>
      <c r="AU388">
        <v>20261013</v>
      </c>
      <c r="AV388" t="s">
        <v>221</v>
      </c>
      <c r="AW388" t="s">
        <v>881</v>
      </c>
      <c r="AX388" t="s">
        <v>222</v>
      </c>
      <c r="BA388" s="57">
        <v>46308.625</v>
      </c>
      <c r="BB388" t="s">
        <v>5977</v>
      </c>
      <c r="BC388">
        <v>2026</v>
      </c>
      <c r="BD388">
        <v>10</v>
      </c>
      <c r="BE388">
        <v>13</v>
      </c>
      <c r="BF388" s="6">
        <f t="shared" si="18"/>
        <v>46308</v>
      </c>
      <c r="BG388">
        <f t="shared" si="19"/>
        <v>-0.625</v>
      </c>
      <c r="BH388" t="str">
        <f t="shared" si="20"/>
        <v>COMPLY</v>
      </c>
      <c r="BI388" t="e">
        <f>VLOOKUP(H388,Sheet2!$A$1:$B$270,2,FALSE)</f>
        <v>#N/A</v>
      </c>
    </row>
    <row r="389" spans="1:61">
      <c r="A389">
        <v>388</v>
      </c>
      <c r="B389">
        <v>1002635089</v>
      </c>
      <c r="C389">
        <v>3</v>
      </c>
      <c r="D389" t="s">
        <v>59</v>
      </c>
      <c r="E389">
        <v>4</v>
      </c>
      <c r="F389" t="s">
        <v>544</v>
      </c>
      <c r="G389" t="s">
        <v>564</v>
      </c>
      <c r="H389" t="s">
        <v>1789</v>
      </c>
      <c r="I389" t="s">
        <v>212</v>
      </c>
      <c r="J389" t="s">
        <v>213</v>
      </c>
      <c r="K389" t="s">
        <v>149</v>
      </c>
      <c r="M389" t="s">
        <v>76</v>
      </c>
      <c r="N389" t="s">
        <v>215</v>
      </c>
      <c r="O389" s="57">
        <v>46308.576909722222</v>
      </c>
      <c r="P389" s="57">
        <v>46309.248541666668</v>
      </c>
      <c r="Q389">
        <v>69408308</v>
      </c>
      <c r="S389">
        <v>141114228838</v>
      </c>
      <c r="T389" t="s">
        <v>5969</v>
      </c>
      <c r="U389" t="s">
        <v>5978</v>
      </c>
      <c r="V389" t="s">
        <v>5979</v>
      </c>
      <c r="Z389">
        <v>110.387879556874</v>
      </c>
      <c r="AA389">
        <v>-7.80629669146483</v>
      </c>
      <c r="AB389" t="s">
        <v>5972</v>
      </c>
      <c r="AC389" t="s">
        <v>283</v>
      </c>
      <c r="AL389" t="s">
        <v>217</v>
      </c>
      <c r="AM389" t="s">
        <v>5980</v>
      </c>
      <c r="AN389" t="s">
        <v>6</v>
      </c>
      <c r="AO389" t="s">
        <v>5780</v>
      </c>
      <c r="AR389" t="s">
        <v>218</v>
      </c>
      <c r="AS389" t="s">
        <v>219</v>
      </c>
      <c r="AT389" t="s">
        <v>230</v>
      </c>
      <c r="AU389">
        <v>20261014</v>
      </c>
      <c r="AV389" t="s">
        <v>221</v>
      </c>
      <c r="AW389" t="s">
        <v>540</v>
      </c>
      <c r="AX389" t="s">
        <v>222</v>
      </c>
      <c r="BA389" s="57">
        <v>46308.291666666664</v>
      </c>
      <c r="BB389" t="s">
        <v>5980</v>
      </c>
      <c r="BC389">
        <v>2026</v>
      </c>
      <c r="BD389">
        <v>10</v>
      </c>
      <c r="BE389">
        <v>14</v>
      </c>
      <c r="BF389" s="6">
        <f t="shared" si="18"/>
        <v>46309</v>
      </c>
      <c r="BG389">
        <f t="shared" si="19"/>
        <v>0.70833333333575865</v>
      </c>
      <c r="BH389" t="str">
        <f t="shared" si="20"/>
        <v>COMPLY</v>
      </c>
      <c r="BI389" t="e">
        <f>VLOOKUP(H389,Sheet2!$A$1:$B$270,2,FALSE)</f>
        <v>#N/A</v>
      </c>
    </row>
    <row r="390" spans="1:61">
      <c r="A390">
        <v>389</v>
      </c>
      <c r="B390">
        <v>1002620787</v>
      </c>
      <c r="C390">
        <v>3</v>
      </c>
      <c r="D390" t="s">
        <v>59</v>
      </c>
      <c r="E390">
        <v>4</v>
      </c>
      <c r="F390" t="s">
        <v>544</v>
      </c>
      <c r="G390" t="s">
        <v>564</v>
      </c>
      <c r="H390" t="s">
        <v>1789</v>
      </c>
      <c r="I390" t="s">
        <v>212</v>
      </c>
      <c r="J390" t="s">
        <v>213</v>
      </c>
      <c r="K390" t="s">
        <v>149</v>
      </c>
      <c r="L390" t="s">
        <v>214</v>
      </c>
      <c r="M390" t="s">
        <v>1401</v>
      </c>
      <c r="N390" t="s">
        <v>215</v>
      </c>
      <c r="O390" s="57">
        <v>46298.405277777776</v>
      </c>
      <c r="P390" s="57">
        <v>46299.588090277779</v>
      </c>
      <c r="Q390">
        <v>69403494</v>
      </c>
      <c r="S390">
        <v>141114228736</v>
      </c>
      <c r="T390" t="s">
        <v>1790</v>
      </c>
      <c r="U390" t="s">
        <v>1791</v>
      </c>
      <c r="V390" t="s">
        <v>1792</v>
      </c>
      <c r="Z390">
        <v>110.39032</v>
      </c>
      <c r="AA390">
        <v>-7.8497149999999998</v>
      </c>
      <c r="AB390" t="s">
        <v>1793</v>
      </c>
      <c r="AC390" t="s">
        <v>235</v>
      </c>
      <c r="AL390" t="s">
        <v>217</v>
      </c>
      <c r="AM390" t="s">
        <v>1607</v>
      </c>
      <c r="AN390" t="s">
        <v>6</v>
      </c>
      <c r="AO390" s="57">
        <v>46091.413935185185</v>
      </c>
      <c r="AP390" s="57">
        <v>46299.333333333336</v>
      </c>
      <c r="AQ390" t="s">
        <v>838</v>
      </c>
      <c r="AR390" t="s">
        <v>14</v>
      </c>
      <c r="AS390" t="s">
        <v>219</v>
      </c>
      <c r="AT390" t="s">
        <v>230</v>
      </c>
      <c r="AV390" t="s">
        <v>1794</v>
      </c>
      <c r="AW390" t="s">
        <v>880</v>
      </c>
      <c r="AX390" t="s">
        <v>222</v>
      </c>
      <c r="BA390" s="57">
        <v>46299.333333333336</v>
      </c>
      <c r="BB390" t="s">
        <v>1607</v>
      </c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e">
        <f>VLOOKUP(H390,Sheet2!$A$1:$B$270,2,FALSE)</f>
        <v>#N/A</v>
      </c>
    </row>
    <row r="391" spans="1:61">
      <c r="A391">
        <v>390</v>
      </c>
      <c r="B391">
        <v>1002631919</v>
      </c>
      <c r="C391">
        <v>3</v>
      </c>
      <c r="D391" t="s">
        <v>59</v>
      </c>
      <c r="E391">
        <v>4</v>
      </c>
      <c r="F391" t="s">
        <v>544</v>
      </c>
      <c r="G391" t="s">
        <v>564</v>
      </c>
      <c r="H391" t="s">
        <v>1789</v>
      </c>
      <c r="I391" t="s">
        <v>212</v>
      </c>
      <c r="J391" t="s">
        <v>213</v>
      </c>
      <c r="K391" t="s">
        <v>149</v>
      </c>
      <c r="L391" t="s">
        <v>214</v>
      </c>
      <c r="M391" t="s">
        <v>1401</v>
      </c>
      <c r="N391" t="s">
        <v>215</v>
      </c>
      <c r="O391" s="57">
        <v>46307.349062499998</v>
      </c>
      <c r="P391" s="57">
        <v>46308.576909722222</v>
      </c>
      <c r="Q391">
        <v>69408308</v>
      </c>
      <c r="S391">
        <v>141114228817</v>
      </c>
      <c r="T391" t="s">
        <v>5969</v>
      </c>
      <c r="U391" t="s">
        <v>5970</v>
      </c>
      <c r="V391" t="s">
        <v>5971</v>
      </c>
      <c r="Z391">
        <v>110.3866</v>
      </c>
      <c r="AA391">
        <v>-7.8152999999999997</v>
      </c>
      <c r="AB391" t="s">
        <v>5972</v>
      </c>
      <c r="AC391" t="s">
        <v>235</v>
      </c>
      <c r="AL391" t="s">
        <v>217</v>
      </c>
      <c r="AM391" t="s">
        <v>5880</v>
      </c>
      <c r="AN391" t="s">
        <v>6</v>
      </c>
      <c r="AO391" s="57">
        <v>46366.350844907407</v>
      </c>
      <c r="AP391" s="57">
        <v>46308.333333333336</v>
      </c>
      <c r="AR391" t="s">
        <v>14</v>
      </c>
      <c r="AS391" t="s">
        <v>219</v>
      </c>
      <c r="AT391" t="s">
        <v>230</v>
      </c>
      <c r="AV391" t="s">
        <v>5973</v>
      </c>
      <c r="AW391" t="s">
        <v>881</v>
      </c>
      <c r="AX391" t="s">
        <v>222</v>
      </c>
      <c r="BA391" s="57">
        <v>46308.333333333336</v>
      </c>
      <c r="BB391" t="s">
        <v>5880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:61">
      <c r="A392">
        <v>391</v>
      </c>
      <c r="B392">
        <v>1002618870</v>
      </c>
      <c r="C392">
        <v>3</v>
      </c>
      <c r="D392" t="s">
        <v>59</v>
      </c>
      <c r="E392">
        <v>4</v>
      </c>
      <c r="F392" t="s">
        <v>544</v>
      </c>
      <c r="G392" t="s">
        <v>564</v>
      </c>
      <c r="H392" t="s">
        <v>1789</v>
      </c>
      <c r="I392" t="s">
        <v>212</v>
      </c>
      <c r="J392" t="s">
        <v>213</v>
      </c>
      <c r="K392" t="s">
        <v>149</v>
      </c>
      <c r="L392" t="s">
        <v>214</v>
      </c>
      <c r="M392" t="s">
        <v>836</v>
      </c>
      <c r="N392" t="s">
        <v>215</v>
      </c>
      <c r="O392" s="57">
        <v>46297.301851851851</v>
      </c>
      <c r="P392" s="57">
        <v>46302.451608796298</v>
      </c>
      <c r="Q392">
        <v>69402695</v>
      </c>
      <c r="S392">
        <v>141114228709</v>
      </c>
      <c r="T392" t="s">
        <v>1109</v>
      </c>
      <c r="U392" t="s">
        <v>1795</v>
      </c>
      <c r="V392" t="s">
        <v>1796</v>
      </c>
      <c r="Z392">
        <v>110.367363</v>
      </c>
      <c r="AA392">
        <v>-7.8350629999999999</v>
      </c>
      <c r="AB392" t="s">
        <v>1797</v>
      </c>
      <c r="AC392" t="s">
        <v>235</v>
      </c>
      <c r="AL392" t="s">
        <v>217</v>
      </c>
      <c r="AM392" t="s">
        <v>1798</v>
      </c>
      <c r="AN392" t="s">
        <v>6</v>
      </c>
      <c r="AO392" s="57">
        <v>46063.319722222222</v>
      </c>
      <c r="AP392" s="57">
        <v>46300.333333333336</v>
      </c>
      <c r="AQ392" t="s">
        <v>841</v>
      </c>
      <c r="AR392" t="s">
        <v>14</v>
      </c>
      <c r="AS392" t="s">
        <v>219</v>
      </c>
      <c r="AT392" t="s">
        <v>230</v>
      </c>
      <c r="AV392" t="s">
        <v>837</v>
      </c>
      <c r="AW392" t="s">
        <v>877</v>
      </c>
      <c r="AX392" t="s">
        <v>222</v>
      </c>
      <c r="BA392" s="57">
        <v>46300.333333333336</v>
      </c>
      <c r="BB392" t="s">
        <v>1798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e">
        <f>VLOOKUP(H392,Sheet2!$A$1:$B$270,2,FALSE)</f>
        <v>#N/A</v>
      </c>
    </row>
    <row r="393" spans="1:61">
      <c r="A393">
        <v>392</v>
      </c>
      <c r="B393">
        <v>1002619759</v>
      </c>
      <c r="C393">
        <v>3</v>
      </c>
      <c r="D393" t="s">
        <v>59</v>
      </c>
      <c r="E393">
        <v>4</v>
      </c>
      <c r="F393" t="s">
        <v>544</v>
      </c>
      <c r="G393" t="s">
        <v>564</v>
      </c>
      <c r="H393" t="s">
        <v>1789</v>
      </c>
      <c r="I393" t="s">
        <v>212</v>
      </c>
      <c r="J393" t="s">
        <v>213</v>
      </c>
      <c r="K393" t="s">
        <v>149</v>
      </c>
      <c r="M393" t="s">
        <v>279</v>
      </c>
      <c r="N393" t="s">
        <v>563</v>
      </c>
      <c r="O393" s="57">
        <v>46297.55773148148</v>
      </c>
      <c r="P393" s="57">
        <v>46301.613680555558</v>
      </c>
      <c r="Q393">
        <v>66525052</v>
      </c>
      <c r="S393">
        <v>141114228716</v>
      </c>
      <c r="T393" t="s">
        <v>1653</v>
      </c>
      <c r="U393" t="s">
        <v>1808</v>
      </c>
      <c r="V393" t="s">
        <v>2672</v>
      </c>
      <c r="Z393">
        <v>110.3846544</v>
      </c>
      <c r="AA393">
        <v>-7.7162696999999998</v>
      </c>
      <c r="AB393" t="s">
        <v>1809</v>
      </c>
      <c r="AC393" t="s">
        <v>225</v>
      </c>
      <c r="AL393" t="s">
        <v>217</v>
      </c>
      <c r="AM393" t="s">
        <v>2673</v>
      </c>
      <c r="AN393" t="s">
        <v>6</v>
      </c>
      <c r="AO393" s="57">
        <v>46063.559317129628</v>
      </c>
      <c r="AP393" s="57">
        <v>46302.333333333336</v>
      </c>
      <c r="AR393" t="s">
        <v>239</v>
      </c>
      <c r="AS393" t="s">
        <v>219</v>
      </c>
      <c r="AT393" t="s">
        <v>230</v>
      </c>
      <c r="AV393" t="s">
        <v>1713</v>
      </c>
      <c r="AW393" t="s">
        <v>1474</v>
      </c>
      <c r="AX393" t="s">
        <v>222</v>
      </c>
      <c r="BA393" s="57">
        <v>46302.333333333336</v>
      </c>
      <c r="BB393" t="s">
        <v>2673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:61">
      <c r="A394">
        <v>393</v>
      </c>
      <c r="B394">
        <v>1002629511</v>
      </c>
      <c r="C394">
        <v>3</v>
      </c>
      <c r="D394" t="s">
        <v>55</v>
      </c>
      <c r="E394">
        <v>5</v>
      </c>
      <c r="F394" t="s">
        <v>227</v>
      </c>
      <c r="G394" t="s">
        <v>121</v>
      </c>
      <c r="H394" t="s">
        <v>480</v>
      </c>
      <c r="I394" t="s">
        <v>212</v>
      </c>
      <c r="J394" t="s">
        <v>213</v>
      </c>
      <c r="K394" t="s">
        <v>149</v>
      </c>
      <c r="M394" t="s">
        <v>76</v>
      </c>
      <c r="N394" t="s">
        <v>215</v>
      </c>
      <c r="O394" s="57">
        <v>46304.490324074075</v>
      </c>
      <c r="P394" s="57">
        <v>46305.730023148149</v>
      </c>
      <c r="Q394">
        <v>69407261</v>
      </c>
      <c r="S394">
        <v>152439202611</v>
      </c>
      <c r="T394" t="s">
        <v>5147</v>
      </c>
      <c r="U394" t="s">
        <v>5148</v>
      </c>
      <c r="V394" t="s">
        <v>5149</v>
      </c>
      <c r="Z394">
        <v>112.903994</v>
      </c>
      <c r="AA394">
        <v>-6.8948577999999996</v>
      </c>
      <c r="AB394" t="s">
        <v>5150</v>
      </c>
      <c r="AC394" t="s">
        <v>229</v>
      </c>
      <c r="AL394" t="s">
        <v>217</v>
      </c>
      <c r="AM394" t="s">
        <v>5151</v>
      </c>
      <c r="AN394" t="s">
        <v>6</v>
      </c>
      <c r="AO394" s="57">
        <v>46275.496678240743</v>
      </c>
      <c r="AP394" s="57">
        <v>46305.458333333336</v>
      </c>
      <c r="AR394" t="s">
        <v>218</v>
      </c>
      <c r="AS394" t="s">
        <v>219</v>
      </c>
      <c r="AT394" t="s">
        <v>230</v>
      </c>
      <c r="AU394">
        <v>20261010</v>
      </c>
      <c r="AV394" t="s">
        <v>221</v>
      </c>
      <c r="AW394" t="s">
        <v>539</v>
      </c>
      <c r="AX394" t="s">
        <v>222</v>
      </c>
      <c r="BA394" s="57">
        <v>46305.458333333336</v>
      </c>
      <c r="BB394" t="s">
        <v>5151</v>
      </c>
      <c r="BC394">
        <v>2026</v>
      </c>
      <c r="BD394">
        <v>10</v>
      </c>
      <c r="BE394">
        <v>10</v>
      </c>
      <c r="BF394" s="6">
        <f t="shared" si="18"/>
        <v>46305</v>
      </c>
      <c r="BG394">
        <f t="shared" si="19"/>
        <v>-0.45833333333575865</v>
      </c>
      <c r="BH394" t="str">
        <f t="shared" si="20"/>
        <v>COMPLY</v>
      </c>
      <c r="BI394" t="str">
        <f>VLOOKUP(H394,Sheet2!$A$1:$B$270,2,FALSE)</f>
        <v>MADURA</v>
      </c>
    </row>
    <row r="395" spans="1:61">
      <c r="A395">
        <v>394</v>
      </c>
      <c r="B395">
        <v>1002630165</v>
      </c>
      <c r="C395">
        <v>3</v>
      </c>
      <c r="D395" t="s">
        <v>55</v>
      </c>
      <c r="E395">
        <v>5</v>
      </c>
      <c r="F395" t="s">
        <v>227</v>
      </c>
      <c r="G395" t="s">
        <v>121</v>
      </c>
      <c r="H395" t="s">
        <v>480</v>
      </c>
      <c r="I395" t="s">
        <v>212</v>
      </c>
      <c r="J395" t="s">
        <v>213</v>
      </c>
      <c r="K395" t="s">
        <v>149</v>
      </c>
      <c r="M395" t="s">
        <v>76</v>
      </c>
      <c r="N395" t="s">
        <v>215</v>
      </c>
      <c r="O395" s="57">
        <v>46304.645173611112</v>
      </c>
      <c r="P395" s="57">
        <v>46305.62127314815</v>
      </c>
      <c r="Q395">
        <v>69407529</v>
      </c>
      <c r="S395">
        <v>152439202716</v>
      </c>
      <c r="T395" t="s">
        <v>5152</v>
      </c>
      <c r="U395" t="s">
        <v>5153</v>
      </c>
      <c r="V395" t="s">
        <v>5154</v>
      </c>
      <c r="Z395">
        <v>112.885705</v>
      </c>
      <c r="AA395">
        <v>-6.9727617000000004</v>
      </c>
      <c r="AB395" t="s">
        <v>5155</v>
      </c>
      <c r="AC395" t="s">
        <v>284</v>
      </c>
      <c r="AL395" t="s">
        <v>217</v>
      </c>
      <c r="AM395" t="s">
        <v>5156</v>
      </c>
      <c r="AN395" t="s">
        <v>6</v>
      </c>
      <c r="AO395" s="57">
        <v>46275.653252314813</v>
      </c>
      <c r="AP395" s="57">
        <v>46305.625</v>
      </c>
      <c r="AR395" t="s">
        <v>218</v>
      </c>
      <c r="AS395" t="s">
        <v>219</v>
      </c>
      <c r="AT395" t="s">
        <v>230</v>
      </c>
      <c r="AU395">
        <v>20261010</v>
      </c>
      <c r="AV395" t="s">
        <v>221</v>
      </c>
      <c r="AW395" t="s">
        <v>540</v>
      </c>
      <c r="AX395" t="s">
        <v>222</v>
      </c>
      <c r="BA395" s="57">
        <v>46305.625</v>
      </c>
      <c r="BB395" t="s">
        <v>5156</v>
      </c>
      <c r="BC395">
        <v>2026</v>
      </c>
      <c r="BD395">
        <v>10</v>
      </c>
      <c r="BE395">
        <v>10</v>
      </c>
      <c r="BF395" s="6">
        <f t="shared" si="18"/>
        <v>46305</v>
      </c>
      <c r="BG395">
        <f t="shared" si="19"/>
        <v>-0.625</v>
      </c>
      <c r="BH395" t="str">
        <f t="shared" si="20"/>
        <v>COMPLY</v>
      </c>
      <c r="BI395" t="str">
        <f>VLOOKUP(H395,Sheet2!$A$1:$B$270,2,FALSE)</f>
        <v>MADURA</v>
      </c>
    </row>
    <row r="396" spans="1:61">
      <c r="A396">
        <v>395</v>
      </c>
      <c r="B396">
        <v>1002635615</v>
      </c>
      <c r="C396">
        <v>3</v>
      </c>
      <c r="D396" t="s">
        <v>55</v>
      </c>
      <c r="E396">
        <v>5</v>
      </c>
      <c r="F396" t="s">
        <v>227</v>
      </c>
      <c r="G396" t="s">
        <v>121</v>
      </c>
      <c r="H396" t="s">
        <v>480</v>
      </c>
      <c r="I396" t="s">
        <v>212</v>
      </c>
      <c r="J396" t="s">
        <v>213</v>
      </c>
      <c r="K396" t="s">
        <v>149</v>
      </c>
      <c r="M396" t="s">
        <v>76</v>
      </c>
      <c r="N396" t="s">
        <v>215</v>
      </c>
      <c r="O396" s="57">
        <v>46308.682349537034</v>
      </c>
      <c r="P396" s="57">
        <v>46308.77070601852</v>
      </c>
      <c r="Q396">
        <v>69404338</v>
      </c>
      <c r="S396">
        <v>152439202839</v>
      </c>
      <c r="T396" t="s">
        <v>2674</v>
      </c>
      <c r="U396" t="s">
        <v>6693</v>
      </c>
      <c r="V396" t="s">
        <v>6694</v>
      </c>
      <c r="Z396">
        <v>112.909524203101</v>
      </c>
      <c r="AA396">
        <v>-6.89477908661169</v>
      </c>
      <c r="AB396" t="s">
        <v>2677</v>
      </c>
      <c r="AC396" t="s">
        <v>284</v>
      </c>
      <c r="AL396" t="s">
        <v>217</v>
      </c>
      <c r="AM396" t="s">
        <v>6695</v>
      </c>
      <c r="AN396" t="s">
        <v>6</v>
      </c>
      <c r="AO396" t="s">
        <v>6696</v>
      </c>
      <c r="AR396" t="s">
        <v>218</v>
      </c>
      <c r="AS396" t="s">
        <v>219</v>
      </c>
      <c r="AT396" t="s">
        <v>230</v>
      </c>
      <c r="AU396">
        <v>20261013</v>
      </c>
      <c r="AV396" t="s">
        <v>221</v>
      </c>
      <c r="AW396" t="s">
        <v>861</v>
      </c>
      <c r="AX396" t="s">
        <v>222</v>
      </c>
      <c r="BA396" s="57">
        <v>46308.291666666664</v>
      </c>
      <c r="BB396" t="s">
        <v>6695</v>
      </c>
      <c r="BC396">
        <v>2026</v>
      </c>
      <c r="BD396">
        <v>10</v>
      </c>
      <c r="BE396">
        <v>13</v>
      </c>
      <c r="BF396" s="6">
        <f t="shared" si="18"/>
        <v>46308</v>
      </c>
      <c r="BG396">
        <f t="shared" si="19"/>
        <v>-0.29166666666424135</v>
      </c>
      <c r="BH396" t="str">
        <f t="shared" si="20"/>
        <v>COMPLY</v>
      </c>
      <c r="BI396" t="str">
        <f>VLOOKUP(H396,Sheet2!$A$1:$B$270,2,FALSE)</f>
        <v>MADURA</v>
      </c>
    </row>
    <row r="397" spans="1:61">
      <c r="A397">
        <v>396</v>
      </c>
      <c r="B397">
        <v>1002622415</v>
      </c>
      <c r="C397">
        <v>3</v>
      </c>
      <c r="D397" t="s">
        <v>55</v>
      </c>
      <c r="E397">
        <v>5</v>
      </c>
      <c r="F397" t="s">
        <v>227</v>
      </c>
      <c r="G397" t="s">
        <v>121</v>
      </c>
      <c r="H397" t="s">
        <v>480</v>
      </c>
      <c r="I397" t="s">
        <v>212</v>
      </c>
      <c r="J397" t="s">
        <v>213</v>
      </c>
      <c r="K397" t="s">
        <v>149</v>
      </c>
      <c r="M397" t="s">
        <v>1401</v>
      </c>
      <c r="N397" t="s">
        <v>215</v>
      </c>
      <c r="O397" s="57">
        <v>46300.55909722222</v>
      </c>
      <c r="P397" s="57">
        <v>46308.682349537034</v>
      </c>
      <c r="Q397">
        <v>69404338</v>
      </c>
      <c r="S397">
        <v>152439202415</v>
      </c>
      <c r="T397" t="s">
        <v>2674</v>
      </c>
      <c r="U397" t="s">
        <v>2675</v>
      </c>
      <c r="V397" t="s">
        <v>2676</v>
      </c>
      <c r="Z397">
        <v>112.906099</v>
      </c>
      <c r="AA397">
        <v>-6.8949543999999996</v>
      </c>
      <c r="AB397" t="s">
        <v>2677</v>
      </c>
      <c r="AC397" t="s">
        <v>284</v>
      </c>
      <c r="AL397" t="s">
        <v>217</v>
      </c>
      <c r="AM397" t="s">
        <v>2678</v>
      </c>
      <c r="AN397" t="s">
        <v>6</v>
      </c>
      <c r="AO397" s="57">
        <v>46152.569618055553</v>
      </c>
      <c r="AP397" s="57">
        <v>46301.458333333336</v>
      </c>
      <c r="AR397" t="s">
        <v>14</v>
      </c>
      <c r="AS397" t="s">
        <v>219</v>
      </c>
      <c r="AT397" t="s">
        <v>230</v>
      </c>
      <c r="AV397" t="s">
        <v>6697</v>
      </c>
      <c r="AW397" t="s">
        <v>540</v>
      </c>
      <c r="AX397" t="s">
        <v>222</v>
      </c>
      <c r="BA397" s="57">
        <v>46301.458333333336</v>
      </c>
      <c r="BB397" t="s">
        <v>2678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str">
        <f>VLOOKUP(H397,Sheet2!$A$1:$B$270,2,FALSE)</f>
        <v>MADURA</v>
      </c>
    </row>
    <row r="398" spans="1:61">
      <c r="A398">
        <v>397</v>
      </c>
      <c r="B398">
        <v>1002619519</v>
      </c>
      <c r="C398">
        <v>3</v>
      </c>
      <c r="D398" t="s">
        <v>55</v>
      </c>
      <c r="E398">
        <v>5</v>
      </c>
      <c r="F398" t="s">
        <v>227</v>
      </c>
      <c r="G398" t="s">
        <v>121</v>
      </c>
      <c r="H398" t="s">
        <v>375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46297.470543981479</v>
      </c>
      <c r="P398" s="57">
        <v>46298.723553240743</v>
      </c>
      <c r="Q398">
        <v>69402942</v>
      </c>
      <c r="S398">
        <v>152435910665</v>
      </c>
      <c r="T398" t="s">
        <v>1810</v>
      </c>
      <c r="U398" t="s">
        <v>1811</v>
      </c>
      <c r="V398" t="s">
        <v>1812</v>
      </c>
      <c r="Z398">
        <v>112.7520674</v>
      </c>
      <c r="AA398">
        <v>-7.0912961000000001</v>
      </c>
      <c r="AB398" t="s">
        <v>1813</v>
      </c>
      <c r="AC398" t="s">
        <v>216</v>
      </c>
      <c r="AL398" t="s">
        <v>217</v>
      </c>
      <c r="AM398" t="s">
        <v>1814</v>
      </c>
      <c r="AN398" t="s">
        <v>6</v>
      </c>
      <c r="AO398" s="57">
        <v>46063.475972222222</v>
      </c>
      <c r="AP398" s="57">
        <v>46298.333333333336</v>
      </c>
      <c r="AR398" t="s">
        <v>218</v>
      </c>
      <c r="AS398" t="s">
        <v>219</v>
      </c>
      <c r="AT398" t="s">
        <v>220</v>
      </c>
      <c r="AU398">
        <v>20261003</v>
      </c>
      <c r="AV398" t="s">
        <v>221</v>
      </c>
      <c r="AW398" t="s">
        <v>1815</v>
      </c>
      <c r="AX398" t="s">
        <v>222</v>
      </c>
      <c r="BA398" s="57">
        <v>46298.333333333336</v>
      </c>
      <c r="BB398" t="s">
        <v>1814</v>
      </c>
      <c r="BC398">
        <v>2026</v>
      </c>
      <c r="BD398">
        <v>10</v>
      </c>
      <c r="BE398">
        <v>3</v>
      </c>
      <c r="BF398" s="6">
        <f t="shared" si="18"/>
        <v>46298</v>
      </c>
      <c r="BG398">
        <f t="shared" si="19"/>
        <v>-0.33333333333575865</v>
      </c>
      <c r="BH398" t="str">
        <f t="shared" si="20"/>
        <v>COMPLY</v>
      </c>
      <c r="BI398" t="str">
        <f>VLOOKUP(H398,Sheet2!$A$1:$B$270,2,FALSE)</f>
        <v>MADURA</v>
      </c>
    </row>
    <row r="399" spans="1:61">
      <c r="A399">
        <v>398</v>
      </c>
      <c r="B399">
        <v>1002625032</v>
      </c>
      <c r="C399">
        <v>3</v>
      </c>
      <c r="D399" t="s">
        <v>55</v>
      </c>
      <c r="E399">
        <v>5</v>
      </c>
      <c r="F399" t="s">
        <v>227</v>
      </c>
      <c r="G399" t="s">
        <v>121</v>
      </c>
      <c r="H399" t="s">
        <v>375</v>
      </c>
      <c r="I399" t="s">
        <v>212</v>
      </c>
      <c r="J399" t="s">
        <v>213</v>
      </c>
      <c r="K399" t="s">
        <v>149</v>
      </c>
      <c r="M399" t="s">
        <v>279</v>
      </c>
      <c r="N399" t="s">
        <v>215</v>
      </c>
      <c r="O399" s="57">
        <v>46301.699884259258</v>
      </c>
      <c r="P399" s="57">
        <v>46303.405613425923</v>
      </c>
      <c r="Q399">
        <v>69405319</v>
      </c>
      <c r="S399">
        <v>152435910707</v>
      </c>
      <c r="T399" t="s">
        <v>3296</v>
      </c>
      <c r="U399" t="s">
        <v>3297</v>
      </c>
      <c r="V399" t="s">
        <v>3298</v>
      </c>
      <c r="Z399">
        <v>112.798074689283</v>
      </c>
      <c r="AA399">
        <v>-7.0598232391478897</v>
      </c>
      <c r="AB399" t="s">
        <v>3299</v>
      </c>
      <c r="AC399" t="s">
        <v>229</v>
      </c>
      <c r="AL399" t="s">
        <v>217</v>
      </c>
      <c r="AM399" t="s">
        <v>3300</v>
      </c>
      <c r="AN399" t="s">
        <v>6</v>
      </c>
      <c r="AO399" s="57">
        <v>46183.705092592594</v>
      </c>
      <c r="AP399" s="57">
        <v>46303.458333333336</v>
      </c>
      <c r="AR399" t="s">
        <v>239</v>
      </c>
      <c r="AS399" t="s">
        <v>219</v>
      </c>
      <c r="AT399" t="s">
        <v>230</v>
      </c>
      <c r="AV399" t="s">
        <v>799</v>
      </c>
      <c r="AW399" t="s">
        <v>539</v>
      </c>
      <c r="AX399" t="s">
        <v>222</v>
      </c>
      <c r="BA399" s="57">
        <v>46303.458333333336</v>
      </c>
      <c r="BB399" t="s">
        <v>3300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str">
        <f>VLOOKUP(H399,Sheet2!$A$1:$B$270,2,FALSE)</f>
        <v>MADURA</v>
      </c>
    </row>
    <row r="400" spans="1:61">
      <c r="A400">
        <v>399</v>
      </c>
      <c r="B400">
        <v>1002632973</v>
      </c>
      <c r="C400">
        <v>3</v>
      </c>
      <c r="D400" t="s">
        <v>55</v>
      </c>
      <c r="E400">
        <v>5</v>
      </c>
      <c r="F400" t="s">
        <v>227</v>
      </c>
      <c r="G400" t="s">
        <v>121</v>
      </c>
      <c r="H400" t="s">
        <v>324</v>
      </c>
      <c r="I400" t="s">
        <v>212</v>
      </c>
      <c r="J400" t="s">
        <v>213</v>
      </c>
      <c r="K400" t="s">
        <v>149</v>
      </c>
      <c r="M400" t="s">
        <v>76</v>
      </c>
      <c r="N400" t="s">
        <v>215</v>
      </c>
      <c r="O400" s="57">
        <v>46307.570324074077</v>
      </c>
      <c r="P400" s="57">
        <v>46307.598425925928</v>
      </c>
      <c r="Q400">
        <v>69403764</v>
      </c>
      <c r="S400">
        <v>152459202007</v>
      </c>
      <c r="T400" t="s">
        <v>1816</v>
      </c>
      <c r="U400" t="s">
        <v>5984</v>
      </c>
      <c r="V400" t="s">
        <v>5985</v>
      </c>
      <c r="Z400">
        <v>113.06633340044399</v>
      </c>
      <c r="AA400">
        <v>-7.1264435673844098</v>
      </c>
      <c r="AB400" t="s">
        <v>1819</v>
      </c>
      <c r="AC400" t="s">
        <v>216</v>
      </c>
      <c r="AL400" t="s">
        <v>217</v>
      </c>
      <c r="AM400" t="s">
        <v>5986</v>
      </c>
      <c r="AN400" t="s">
        <v>6</v>
      </c>
      <c r="AO400" s="57">
        <v>46366.580231481479</v>
      </c>
      <c r="AR400" t="s">
        <v>218</v>
      </c>
      <c r="AS400" t="s">
        <v>219</v>
      </c>
      <c r="AT400" t="s">
        <v>220</v>
      </c>
      <c r="AU400">
        <v>20261012</v>
      </c>
      <c r="AV400" t="s">
        <v>221</v>
      </c>
      <c r="AW400" t="s">
        <v>541</v>
      </c>
      <c r="AX400" t="s">
        <v>222</v>
      </c>
      <c r="BA400" s="57">
        <v>46307.291666666664</v>
      </c>
      <c r="BB400" t="s">
        <v>5986</v>
      </c>
      <c r="BC400">
        <v>2026</v>
      </c>
      <c r="BD400">
        <v>10</v>
      </c>
      <c r="BE400">
        <v>12</v>
      </c>
      <c r="BF400" s="6">
        <f t="shared" si="18"/>
        <v>46307</v>
      </c>
      <c r="BG400">
        <f t="shared" si="19"/>
        <v>-0.29166666666424135</v>
      </c>
      <c r="BH400" t="str">
        <f t="shared" si="20"/>
        <v>COMPLY</v>
      </c>
      <c r="BI400" t="str">
        <f>VLOOKUP(H400,Sheet2!$A$1:$B$270,2,FALSE)</f>
        <v>MADURA</v>
      </c>
    </row>
    <row r="401" spans="1:61">
      <c r="A401">
        <v>400</v>
      </c>
      <c r="B401">
        <v>1002621239</v>
      </c>
      <c r="C401">
        <v>3</v>
      </c>
      <c r="D401" t="s">
        <v>55</v>
      </c>
      <c r="E401">
        <v>5</v>
      </c>
      <c r="F401" t="s">
        <v>227</v>
      </c>
      <c r="G401" t="s">
        <v>121</v>
      </c>
      <c r="H401" t="s">
        <v>324</v>
      </c>
      <c r="I401" t="s">
        <v>212</v>
      </c>
      <c r="J401" t="s">
        <v>213</v>
      </c>
      <c r="K401" t="s">
        <v>149</v>
      </c>
      <c r="L401" t="s">
        <v>214</v>
      </c>
      <c r="M401" t="s">
        <v>1401</v>
      </c>
      <c r="N401" t="s">
        <v>215</v>
      </c>
      <c r="O401" s="57">
        <v>46299.353182870371</v>
      </c>
      <c r="P401" s="57">
        <v>46307.5703125</v>
      </c>
      <c r="Q401">
        <v>69403764</v>
      </c>
      <c r="S401">
        <v>152459201650</v>
      </c>
      <c r="T401" t="s">
        <v>1816</v>
      </c>
      <c r="U401" t="s">
        <v>1817</v>
      </c>
      <c r="V401" t="s">
        <v>1818</v>
      </c>
      <c r="Z401">
        <v>113.100963011384</v>
      </c>
      <c r="AA401">
        <v>-7.0686880701344297</v>
      </c>
      <c r="AB401" t="s">
        <v>1819</v>
      </c>
      <c r="AC401" t="s">
        <v>216</v>
      </c>
      <c r="AL401" t="s">
        <v>217</v>
      </c>
      <c r="AM401" t="s">
        <v>1820</v>
      </c>
      <c r="AN401" t="s">
        <v>6</v>
      </c>
      <c r="AO401" s="57">
        <v>46122.36136574074</v>
      </c>
      <c r="AP401" s="57">
        <v>46300.333333333336</v>
      </c>
      <c r="AQ401" t="s">
        <v>841</v>
      </c>
      <c r="AR401" t="s">
        <v>14</v>
      </c>
      <c r="AS401" t="s">
        <v>219</v>
      </c>
      <c r="AT401" t="s">
        <v>220</v>
      </c>
      <c r="AV401" t="s">
        <v>5987</v>
      </c>
      <c r="AW401" t="s">
        <v>833</v>
      </c>
      <c r="AX401" t="s">
        <v>222</v>
      </c>
      <c r="BA401" s="57">
        <v>46300.333333333336</v>
      </c>
      <c r="BB401" t="s">
        <v>1820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str">
        <f>VLOOKUP(H401,Sheet2!$A$1:$B$270,2,FALSE)</f>
        <v>MADURA</v>
      </c>
    </row>
    <row r="402" spans="1:61">
      <c r="A402">
        <v>401</v>
      </c>
      <c r="B402">
        <v>1002620451</v>
      </c>
      <c r="C402">
        <v>3</v>
      </c>
      <c r="D402" t="s">
        <v>55</v>
      </c>
      <c r="E402">
        <v>5</v>
      </c>
      <c r="F402" t="s">
        <v>227</v>
      </c>
      <c r="G402" t="s">
        <v>121</v>
      </c>
      <c r="H402" t="s">
        <v>442</v>
      </c>
      <c r="I402" t="s">
        <v>212</v>
      </c>
      <c r="J402" t="s">
        <v>213</v>
      </c>
      <c r="K402" t="s">
        <v>149</v>
      </c>
      <c r="M402" t="s">
        <v>76</v>
      </c>
      <c r="N402" t="s">
        <v>215</v>
      </c>
      <c r="O402" s="57">
        <v>46297.690555555557</v>
      </c>
      <c r="P402" s="57">
        <v>46300.755798611113</v>
      </c>
      <c r="Q402">
        <v>69403303</v>
      </c>
      <c r="S402">
        <v>152436205724</v>
      </c>
      <c r="T402" t="s">
        <v>1821</v>
      </c>
      <c r="U402" t="s">
        <v>1822</v>
      </c>
      <c r="V402" t="s">
        <v>1823</v>
      </c>
      <c r="Z402">
        <v>112.721456166957</v>
      </c>
      <c r="AA402">
        <v>-7.1255792169147698</v>
      </c>
      <c r="AB402" t="s">
        <v>1824</v>
      </c>
      <c r="AC402" t="s">
        <v>229</v>
      </c>
      <c r="AL402" t="s">
        <v>217</v>
      </c>
      <c r="AM402" t="s">
        <v>1825</v>
      </c>
      <c r="AN402" t="s">
        <v>6</v>
      </c>
      <c r="AO402" s="57">
        <v>46063.694699074076</v>
      </c>
      <c r="AP402" s="57">
        <v>46300.333333333336</v>
      </c>
      <c r="AR402" t="s">
        <v>218</v>
      </c>
      <c r="AS402" t="s">
        <v>219</v>
      </c>
      <c r="AT402" t="s">
        <v>230</v>
      </c>
      <c r="AU402">
        <v>20261005</v>
      </c>
      <c r="AV402" t="s">
        <v>221</v>
      </c>
      <c r="AW402" t="s">
        <v>540</v>
      </c>
      <c r="AX402" t="s">
        <v>222</v>
      </c>
      <c r="BA402" s="57">
        <v>46300.333333333336</v>
      </c>
      <c r="BB402" t="s">
        <v>1825</v>
      </c>
      <c r="BC402">
        <v>2026</v>
      </c>
      <c r="BD402">
        <v>10</v>
      </c>
      <c r="BE402">
        <v>5</v>
      </c>
      <c r="BF402" s="6">
        <f t="shared" si="18"/>
        <v>46300</v>
      </c>
      <c r="BG402">
        <f t="shared" si="19"/>
        <v>-0.33333333333575865</v>
      </c>
      <c r="BH402" t="str">
        <f t="shared" si="20"/>
        <v>COMPLY</v>
      </c>
      <c r="BI402" t="str">
        <f>VLOOKUP(H402,Sheet2!$A$1:$B$270,2,FALSE)</f>
        <v>MADURA</v>
      </c>
    </row>
    <row r="403" spans="1:61">
      <c r="A403">
        <v>402</v>
      </c>
      <c r="B403">
        <v>1002622783</v>
      </c>
      <c r="C403">
        <v>3</v>
      </c>
      <c r="D403" t="s">
        <v>55</v>
      </c>
      <c r="E403">
        <v>5</v>
      </c>
      <c r="F403" t="s">
        <v>227</v>
      </c>
      <c r="G403" t="s">
        <v>121</v>
      </c>
      <c r="H403" t="s">
        <v>442</v>
      </c>
      <c r="I403" t="s">
        <v>212</v>
      </c>
      <c r="J403" t="s">
        <v>213</v>
      </c>
      <c r="K403" t="s">
        <v>149</v>
      </c>
      <c r="M403" t="s">
        <v>76</v>
      </c>
      <c r="N403" t="s">
        <v>215</v>
      </c>
      <c r="O403" s="57">
        <v>46300.630023148151</v>
      </c>
      <c r="P403" s="57">
        <v>46300.756030092591</v>
      </c>
      <c r="Q403">
        <v>69403384</v>
      </c>
      <c r="S403">
        <v>152436205811</v>
      </c>
      <c r="T403" t="s">
        <v>1826</v>
      </c>
      <c r="U403" t="s">
        <v>2680</v>
      </c>
      <c r="V403" t="s">
        <v>2681</v>
      </c>
      <c r="Z403">
        <v>112.891474557712</v>
      </c>
      <c r="AA403">
        <v>-7.1536113354964499</v>
      </c>
      <c r="AB403" t="s">
        <v>1829</v>
      </c>
      <c r="AC403" t="s">
        <v>229</v>
      </c>
      <c r="AL403" t="s">
        <v>217</v>
      </c>
      <c r="AM403" t="s">
        <v>2682</v>
      </c>
      <c r="AN403" t="s">
        <v>6</v>
      </c>
      <c r="AO403" s="57">
        <v>46152.632743055554</v>
      </c>
      <c r="AR403" t="s">
        <v>218</v>
      </c>
      <c r="AS403" t="s">
        <v>219</v>
      </c>
      <c r="AT403" t="s">
        <v>220</v>
      </c>
      <c r="AU403">
        <v>20261005</v>
      </c>
      <c r="AV403" t="s">
        <v>221</v>
      </c>
      <c r="AW403" t="s">
        <v>576</v>
      </c>
      <c r="AX403" t="s">
        <v>222</v>
      </c>
      <c r="BA403" s="57">
        <v>46300.291666666664</v>
      </c>
      <c r="BB403" t="s">
        <v>2682</v>
      </c>
      <c r="BC403">
        <v>2026</v>
      </c>
      <c r="BD403">
        <v>10</v>
      </c>
      <c r="BE403">
        <v>5</v>
      </c>
      <c r="BF403" s="6">
        <f t="shared" si="18"/>
        <v>46300</v>
      </c>
      <c r="BG403">
        <f t="shared" si="19"/>
        <v>-0.29166666666424135</v>
      </c>
      <c r="BH403" t="str">
        <f t="shared" si="20"/>
        <v>COMPLY</v>
      </c>
      <c r="BI403" t="str">
        <f>VLOOKUP(H403,Sheet2!$A$1:$B$270,2,FALSE)</f>
        <v>MADURA</v>
      </c>
    </row>
    <row r="404" spans="1:61">
      <c r="A404">
        <v>403</v>
      </c>
      <c r="B404">
        <v>1002623690</v>
      </c>
      <c r="C404">
        <v>3</v>
      </c>
      <c r="D404" t="s">
        <v>55</v>
      </c>
      <c r="E404">
        <v>5</v>
      </c>
      <c r="F404" t="s">
        <v>227</v>
      </c>
      <c r="G404" t="s">
        <v>121</v>
      </c>
      <c r="H404" t="s">
        <v>442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46301.413599537038</v>
      </c>
      <c r="P404" s="57">
        <v>46301.68787037037</v>
      </c>
      <c r="Q404">
        <v>69404757</v>
      </c>
      <c r="S404">
        <v>152436205813</v>
      </c>
      <c r="T404" t="s">
        <v>3301</v>
      </c>
      <c r="U404" t="s">
        <v>3302</v>
      </c>
      <c r="V404" t="s">
        <v>3303</v>
      </c>
      <c r="Z404">
        <v>112.7200565</v>
      </c>
      <c r="AA404">
        <v>-7.1267005999999897</v>
      </c>
      <c r="AB404" t="s">
        <v>3304</v>
      </c>
      <c r="AC404" t="s">
        <v>235</v>
      </c>
      <c r="AL404" t="s">
        <v>217</v>
      </c>
      <c r="AM404" t="s">
        <v>3305</v>
      </c>
      <c r="AN404" t="s">
        <v>6</v>
      </c>
      <c r="AO404" s="57">
        <v>46183.424027777779</v>
      </c>
      <c r="AP404" s="57">
        <v>46302.333333333336</v>
      </c>
      <c r="AR404" t="s">
        <v>218</v>
      </c>
      <c r="AS404" t="s">
        <v>219</v>
      </c>
      <c r="AT404" t="s">
        <v>230</v>
      </c>
      <c r="AU404">
        <v>20261006</v>
      </c>
      <c r="AV404" t="s">
        <v>221</v>
      </c>
      <c r="AW404" t="s">
        <v>882</v>
      </c>
      <c r="AX404" t="s">
        <v>222</v>
      </c>
      <c r="BA404" s="57">
        <v>46302.333333333336</v>
      </c>
      <c r="BB404" t="s">
        <v>3305</v>
      </c>
      <c r="BC404">
        <v>2026</v>
      </c>
      <c r="BD404">
        <v>10</v>
      </c>
      <c r="BE404">
        <v>6</v>
      </c>
      <c r="BF404" s="6">
        <f t="shared" si="18"/>
        <v>46301</v>
      </c>
      <c r="BG404">
        <f t="shared" si="19"/>
        <v>-1.3333333333357587</v>
      </c>
      <c r="BH404" t="str">
        <f t="shared" si="20"/>
        <v>COMPLY</v>
      </c>
      <c r="BI404" t="str">
        <f>VLOOKUP(H404,Sheet2!$A$1:$B$270,2,FALSE)</f>
        <v>MADURA</v>
      </c>
    </row>
    <row r="405" spans="1:61">
      <c r="A405">
        <v>404</v>
      </c>
      <c r="B405">
        <v>1002620621</v>
      </c>
      <c r="C405">
        <v>3</v>
      </c>
      <c r="D405" t="s">
        <v>55</v>
      </c>
      <c r="E405">
        <v>5</v>
      </c>
      <c r="F405" t="s">
        <v>227</v>
      </c>
      <c r="G405" t="s">
        <v>121</v>
      </c>
      <c r="H405" t="s">
        <v>442</v>
      </c>
      <c r="I405" t="s">
        <v>212</v>
      </c>
      <c r="J405" t="s">
        <v>213</v>
      </c>
      <c r="K405" t="s">
        <v>149</v>
      </c>
      <c r="M405" t="s">
        <v>1401</v>
      </c>
      <c r="N405" t="s">
        <v>215</v>
      </c>
      <c r="O405" s="57">
        <v>46297.754895833335</v>
      </c>
      <c r="P405" s="57">
        <v>46300.630011574074</v>
      </c>
      <c r="Q405">
        <v>69403384</v>
      </c>
      <c r="S405">
        <v>152436205726</v>
      </c>
      <c r="T405" t="s">
        <v>1826</v>
      </c>
      <c r="U405" t="s">
        <v>1827</v>
      </c>
      <c r="V405" t="s">
        <v>1828</v>
      </c>
      <c r="Z405">
        <v>112.8932922</v>
      </c>
      <c r="AA405">
        <v>-7.1542700000000004</v>
      </c>
      <c r="AB405" t="s">
        <v>1829</v>
      </c>
      <c r="AC405" t="s">
        <v>229</v>
      </c>
      <c r="AL405" t="s">
        <v>217</v>
      </c>
      <c r="AM405" t="s">
        <v>1830</v>
      </c>
      <c r="AN405" t="s">
        <v>6</v>
      </c>
      <c r="AO405" s="57">
        <v>46063.757476851853</v>
      </c>
      <c r="AP405" s="57">
        <v>46299.458333333336</v>
      </c>
      <c r="AR405" t="s">
        <v>14</v>
      </c>
      <c r="AS405" t="s">
        <v>219</v>
      </c>
      <c r="AT405" t="s">
        <v>220</v>
      </c>
      <c r="AV405" t="s">
        <v>2679</v>
      </c>
      <c r="AW405" t="s">
        <v>1831</v>
      </c>
      <c r="AX405" t="s">
        <v>222</v>
      </c>
      <c r="BA405" s="57">
        <v>46299.458333333336</v>
      </c>
      <c r="BB405" t="s">
        <v>1830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str">
        <f>VLOOKUP(H405,Sheet2!$A$1:$B$270,2,FALSE)</f>
        <v>MADURA</v>
      </c>
    </row>
    <row r="406" spans="1:61">
      <c r="A406">
        <v>405</v>
      </c>
      <c r="B406">
        <v>1002631494</v>
      </c>
      <c r="C406">
        <v>3</v>
      </c>
      <c r="D406" t="s">
        <v>55</v>
      </c>
      <c r="E406">
        <v>5</v>
      </c>
      <c r="F406" t="s">
        <v>227</v>
      </c>
      <c r="G406" t="s">
        <v>121</v>
      </c>
      <c r="H406" t="s">
        <v>435</v>
      </c>
      <c r="I406" t="s">
        <v>212</v>
      </c>
      <c r="J406" t="s">
        <v>213</v>
      </c>
      <c r="K406" t="s">
        <v>149</v>
      </c>
      <c r="M406" t="s">
        <v>76</v>
      </c>
      <c r="N406" t="s">
        <v>215</v>
      </c>
      <c r="O406" s="57">
        <v>46306.470706018517</v>
      </c>
      <c r="P406" s="57">
        <v>46306.560613425929</v>
      </c>
      <c r="Q406">
        <v>69406289</v>
      </c>
      <c r="S406">
        <v>152438201864</v>
      </c>
      <c r="T406" t="s">
        <v>3985</v>
      </c>
      <c r="U406" t="s">
        <v>5157</v>
      </c>
      <c r="V406" t="s">
        <v>5158</v>
      </c>
      <c r="Z406">
        <v>113.334802289289</v>
      </c>
      <c r="AA406">
        <v>-7.0517824483006502</v>
      </c>
      <c r="AB406" t="s">
        <v>3988</v>
      </c>
      <c r="AC406" t="s">
        <v>216</v>
      </c>
      <c r="AL406" t="s">
        <v>217</v>
      </c>
      <c r="AM406" t="s">
        <v>5159</v>
      </c>
      <c r="AN406" t="s">
        <v>6</v>
      </c>
      <c r="AO406" s="57">
        <v>46336.476030092592</v>
      </c>
      <c r="AR406" t="s">
        <v>218</v>
      </c>
      <c r="AS406" t="s">
        <v>219</v>
      </c>
      <c r="AT406" t="s">
        <v>230</v>
      </c>
      <c r="AU406">
        <v>20261011</v>
      </c>
      <c r="AV406" t="s">
        <v>221</v>
      </c>
      <c r="AW406" t="s">
        <v>541</v>
      </c>
      <c r="AX406" t="s">
        <v>222</v>
      </c>
      <c r="BA406" s="57">
        <v>46306.291666666664</v>
      </c>
      <c r="BB406" t="s">
        <v>5159</v>
      </c>
      <c r="BC406">
        <v>2026</v>
      </c>
      <c r="BD406">
        <v>10</v>
      </c>
      <c r="BE406">
        <v>11</v>
      </c>
      <c r="BF406" s="6">
        <f t="shared" si="18"/>
        <v>46306</v>
      </c>
      <c r="BG406">
        <f t="shared" si="19"/>
        <v>-0.29166666666424135</v>
      </c>
      <c r="BH406" t="str">
        <f t="shared" si="20"/>
        <v>COMPLY</v>
      </c>
      <c r="BI406" t="str">
        <f>VLOOKUP(H406,Sheet2!$A$1:$B$270,2,FALSE)</f>
        <v>MADURA</v>
      </c>
    </row>
    <row r="407" spans="1:61">
      <c r="A407">
        <v>406</v>
      </c>
      <c r="B407">
        <v>1002627263</v>
      </c>
      <c r="C407">
        <v>3</v>
      </c>
      <c r="D407" t="s">
        <v>55</v>
      </c>
      <c r="E407">
        <v>5</v>
      </c>
      <c r="F407" t="s">
        <v>227</v>
      </c>
      <c r="G407" t="s">
        <v>121</v>
      </c>
      <c r="H407" t="s">
        <v>435</v>
      </c>
      <c r="I407" t="s">
        <v>212</v>
      </c>
      <c r="J407" t="s">
        <v>213</v>
      </c>
      <c r="K407" t="s">
        <v>149</v>
      </c>
      <c r="L407" t="s">
        <v>214</v>
      </c>
      <c r="M407" t="s">
        <v>1401</v>
      </c>
      <c r="N407" t="s">
        <v>215</v>
      </c>
      <c r="O407" s="57">
        <v>46303.403171296297</v>
      </c>
      <c r="P407" s="57">
        <v>46306.470694444448</v>
      </c>
      <c r="Q407">
        <v>69406289</v>
      </c>
      <c r="S407">
        <v>152438209044</v>
      </c>
      <c r="T407" t="s">
        <v>3985</v>
      </c>
      <c r="U407" t="s">
        <v>3986</v>
      </c>
      <c r="V407" t="s">
        <v>3987</v>
      </c>
      <c r="Z407">
        <v>113.334747701883</v>
      </c>
      <c r="AA407">
        <v>-7.0517742082461101</v>
      </c>
      <c r="AB407" t="s">
        <v>3988</v>
      </c>
      <c r="AC407" t="s">
        <v>216</v>
      </c>
      <c r="AL407" t="s">
        <v>217</v>
      </c>
      <c r="AM407" t="s">
        <v>3989</v>
      </c>
      <c r="AN407" t="s">
        <v>6</v>
      </c>
      <c r="AO407" s="57">
        <v>46244.413414351853</v>
      </c>
      <c r="AP407" s="57">
        <v>46304.333333333336</v>
      </c>
      <c r="AQ407" t="s">
        <v>841</v>
      </c>
      <c r="AR407" t="s">
        <v>14</v>
      </c>
      <c r="AS407" t="s">
        <v>219</v>
      </c>
      <c r="AT407" t="s">
        <v>230</v>
      </c>
      <c r="AV407" t="s">
        <v>5160</v>
      </c>
      <c r="AW407" t="s">
        <v>876</v>
      </c>
      <c r="AX407" t="s">
        <v>222</v>
      </c>
      <c r="BA407" s="57">
        <v>46304.333333333336</v>
      </c>
      <c r="BB407" t="s">
        <v>3989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str">
        <f>VLOOKUP(H407,Sheet2!$A$1:$B$270,2,FALSE)</f>
        <v>MADURA</v>
      </c>
    </row>
    <row r="408" spans="1:61">
      <c r="A408">
        <v>407</v>
      </c>
      <c r="B408">
        <v>1002621763</v>
      </c>
      <c r="C408">
        <v>3</v>
      </c>
      <c r="D408" t="s">
        <v>55</v>
      </c>
      <c r="E408">
        <v>5</v>
      </c>
      <c r="F408" t="s">
        <v>227</v>
      </c>
      <c r="G408" t="s">
        <v>121</v>
      </c>
      <c r="H408" t="s">
        <v>332</v>
      </c>
      <c r="I408" t="s">
        <v>212</v>
      </c>
      <c r="J408" t="s">
        <v>213</v>
      </c>
      <c r="K408" t="s">
        <v>149</v>
      </c>
      <c r="M408" t="s">
        <v>76</v>
      </c>
      <c r="N408" t="s">
        <v>215</v>
      </c>
      <c r="O408" s="57">
        <v>46300.401192129626</v>
      </c>
      <c r="P408" s="57">
        <v>46301.614340277774</v>
      </c>
      <c r="Q408">
        <v>69404064</v>
      </c>
      <c r="S408">
        <v>152434914046</v>
      </c>
      <c r="T408" t="s">
        <v>2683</v>
      </c>
      <c r="U408" t="s">
        <v>2684</v>
      </c>
      <c r="V408" t="s">
        <v>2685</v>
      </c>
      <c r="Z408">
        <v>113.2519231</v>
      </c>
      <c r="AA408">
        <v>-7.1953864999999997</v>
      </c>
      <c r="AB408" t="s">
        <v>2686</v>
      </c>
      <c r="AC408" t="s">
        <v>229</v>
      </c>
      <c r="AL408" t="s">
        <v>217</v>
      </c>
      <c r="AM408" t="s">
        <v>2687</v>
      </c>
      <c r="AN408" t="s">
        <v>6</v>
      </c>
      <c r="AO408" s="57">
        <v>46152.40284722222</v>
      </c>
      <c r="AP408" s="57">
        <v>46301.333333333336</v>
      </c>
      <c r="AR408" t="s">
        <v>218</v>
      </c>
      <c r="AS408" t="s">
        <v>333</v>
      </c>
      <c r="AT408" t="s">
        <v>230</v>
      </c>
      <c r="AU408">
        <v>20261006</v>
      </c>
      <c r="AV408" t="s">
        <v>221</v>
      </c>
      <c r="AW408" t="s">
        <v>577</v>
      </c>
      <c r="AX408" t="s">
        <v>222</v>
      </c>
      <c r="BA408" s="57">
        <v>46301.333333333336</v>
      </c>
      <c r="BB408" t="s">
        <v>2687</v>
      </c>
      <c r="BC408">
        <v>2026</v>
      </c>
      <c r="BD408">
        <v>10</v>
      </c>
      <c r="BE408">
        <v>6</v>
      </c>
      <c r="BF408" s="6">
        <f t="shared" si="18"/>
        <v>46301</v>
      </c>
      <c r="BG408">
        <f t="shared" si="19"/>
        <v>-0.33333333333575865</v>
      </c>
      <c r="BH408" t="str">
        <f t="shared" si="20"/>
        <v>COMPLY</v>
      </c>
      <c r="BI408" t="str">
        <f>VLOOKUP(H408,Sheet2!$A$1:$B$270,2,FALSE)</f>
        <v>MADURA</v>
      </c>
    </row>
    <row r="409" spans="1:61">
      <c r="A409">
        <v>408</v>
      </c>
      <c r="B409">
        <v>1002634569</v>
      </c>
      <c r="C409">
        <v>3</v>
      </c>
      <c r="D409" t="s">
        <v>55</v>
      </c>
      <c r="E409">
        <v>5</v>
      </c>
      <c r="F409" t="s">
        <v>227</v>
      </c>
      <c r="G409" t="s">
        <v>121</v>
      </c>
      <c r="H409" t="s">
        <v>332</v>
      </c>
      <c r="I409" t="s">
        <v>212</v>
      </c>
      <c r="J409" t="s">
        <v>213</v>
      </c>
      <c r="K409" t="s">
        <v>149</v>
      </c>
      <c r="L409" t="s">
        <v>214</v>
      </c>
      <c r="M409" t="s">
        <v>279</v>
      </c>
      <c r="N409" t="s">
        <v>215</v>
      </c>
      <c r="O409" s="57">
        <v>46308.453877314816</v>
      </c>
      <c r="P409" s="57">
        <v>46308.748796296299</v>
      </c>
      <c r="Q409">
        <v>69409226</v>
      </c>
      <c r="S409">
        <v>152434914682</v>
      </c>
      <c r="T409" t="s">
        <v>5988</v>
      </c>
      <c r="U409" t="s">
        <v>5989</v>
      </c>
      <c r="V409" t="s">
        <v>5990</v>
      </c>
      <c r="Z409">
        <v>113.3471083</v>
      </c>
      <c r="AA409">
        <v>-7.1752307999999898</v>
      </c>
      <c r="AB409" t="s">
        <v>5991</v>
      </c>
      <c r="AC409" t="s">
        <v>235</v>
      </c>
      <c r="AL409" t="s">
        <v>217</v>
      </c>
      <c r="AM409" t="s">
        <v>5992</v>
      </c>
      <c r="AN409" t="s">
        <v>6</v>
      </c>
      <c r="AO409" t="s">
        <v>5845</v>
      </c>
      <c r="AP409" s="57">
        <v>46309.333333333336</v>
      </c>
      <c r="AR409" t="s">
        <v>239</v>
      </c>
      <c r="AS409" t="s">
        <v>333</v>
      </c>
      <c r="AT409" t="s">
        <v>230</v>
      </c>
      <c r="AV409" t="s">
        <v>799</v>
      </c>
      <c r="AW409" t="s">
        <v>879</v>
      </c>
      <c r="AX409" t="s">
        <v>222</v>
      </c>
      <c r="BA409" s="57">
        <v>46309.333333333336</v>
      </c>
      <c r="BB409" t="s">
        <v>5992</v>
      </c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str">
        <f>VLOOKUP(H409,Sheet2!$A$1:$B$270,2,FALSE)</f>
        <v>MADURA</v>
      </c>
    </row>
    <row r="410" spans="1:61">
      <c r="A410">
        <v>409</v>
      </c>
      <c r="B410">
        <v>1002630858</v>
      </c>
      <c r="C410">
        <v>3</v>
      </c>
      <c r="D410" t="s">
        <v>55</v>
      </c>
      <c r="E410">
        <v>5</v>
      </c>
      <c r="F410" t="s">
        <v>227</v>
      </c>
      <c r="G410" t="s">
        <v>121</v>
      </c>
      <c r="H410" t="s">
        <v>277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46305.513599537036</v>
      </c>
      <c r="P410" s="57">
        <v>46306.834363425929</v>
      </c>
      <c r="Q410">
        <v>69407875</v>
      </c>
      <c r="S410">
        <v>152437905914</v>
      </c>
      <c r="T410" t="s">
        <v>5161</v>
      </c>
      <c r="U410" t="s">
        <v>5162</v>
      </c>
      <c r="V410" t="s">
        <v>5163</v>
      </c>
      <c r="Z410">
        <v>113.28251400000001</v>
      </c>
      <c r="AA410">
        <v>-6.9111269999999996</v>
      </c>
      <c r="AB410" t="s">
        <v>5164</v>
      </c>
      <c r="AC410" t="s">
        <v>235</v>
      </c>
      <c r="AL410" t="s">
        <v>217</v>
      </c>
      <c r="AM410" t="s">
        <v>5165</v>
      </c>
      <c r="AN410" t="s">
        <v>6</v>
      </c>
      <c r="AO410" s="57">
        <v>46305.517337962963</v>
      </c>
      <c r="AP410" s="57">
        <v>46306.458333333336</v>
      </c>
      <c r="AR410" t="s">
        <v>218</v>
      </c>
      <c r="AS410" t="s">
        <v>219</v>
      </c>
      <c r="AT410" t="s">
        <v>230</v>
      </c>
      <c r="AU410">
        <v>20261011</v>
      </c>
      <c r="AV410" t="s">
        <v>221</v>
      </c>
      <c r="AW410" t="s">
        <v>879</v>
      </c>
      <c r="AX410" t="s">
        <v>222</v>
      </c>
      <c r="BA410" s="57">
        <v>46306.458333333336</v>
      </c>
      <c r="BB410" t="s">
        <v>5165</v>
      </c>
      <c r="BC410">
        <v>2026</v>
      </c>
      <c r="BD410">
        <v>10</v>
      </c>
      <c r="BE410">
        <v>11</v>
      </c>
      <c r="BF410" s="6">
        <f t="shared" si="18"/>
        <v>46306</v>
      </c>
      <c r="BG410">
        <f t="shared" si="19"/>
        <v>-0.45833333333575865</v>
      </c>
      <c r="BH410" t="str">
        <f t="shared" si="20"/>
        <v>COMPLY</v>
      </c>
      <c r="BI410" t="str">
        <f>VLOOKUP(H410,Sheet2!$A$1:$B$270,2,FALSE)</f>
        <v>MADURA</v>
      </c>
    </row>
    <row r="411" spans="1:61">
      <c r="A411">
        <v>410</v>
      </c>
      <c r="B411">
        <v>1002633983</v>
      </c>
      <c r="C411">
        <v>3</v>
      </c>
      <c r="D411" t="s">
        <v>55</v>
      </c>
      <c r="E411">
        <v>5</v>
      </c>
      <c r="F411" t="s">
        <v>227</v>
      </c>
      <c r="G411" t="s">
        <v>121</v>
      </c>
      <c r="H411" t="s">
        <v>277</v>
      </c>
      <c r="I411" t="s">
        <v>212</v>
      </c>
      <c r="J411" t="s">
        <v>213</v>
      </c>
      <c r="K411" t="s">
        <v>149</v>
      </c>
      <c r="L411" t="s">
        <v>214</v>
      </c>
      <c r="M411" t="s">
        <v>839</v>
      </c>
      <c r="N411" t="s">
        <v>215</v>
      </c>
      <c r="O411" s="57">
        <v>46308.351099537038</v>
      </c>
      <c r="P411" s="57">
        <v>46309.530509259261</v>
      </c>
      <c r="Q411">
        <v>69409019</v>
      </c>
      <c r="S411">
        <v>152437905925</v>
      </c>
      <c r="T411" t="s">
        <v>5993</v>
      </c>
      <c r="U411" t="s">
        <v>5994</v>
      </c>
      <c r="V411" t="s">
        <v>5995</v>
      </c>
      <c r="Z411">
        <v>113.316304</v>
      </c>
      <c r="AA411">
        <v>-6.975034</v>
      </c>
      <c r="AB411" t="s">
        <v>5996</v>
      </c>
      <c r="AC411" t="s">
        <v>235</v>
      </c>
      <c r="AL411" t="s">
        <v>217</v>
      </c>
      <c r="AM411" t="s">
        <v>5997</v>
      </c>
      <c r="AN411" t="s">
        <v>6</v>
      </c>
      <c r="AO411" t="s">
        <v>5998</v>
      </c>
      <c r="AP411" s="57">
        <v>46309.333333333336</v>
      </c>
      <c r="AR411" t="s">
        <v>6698</v>
      </c>
      <c r="AS411" t="s">
        <v>219</v>
      </c>
      <c r="AT411" t="s">
        <v>230</v>
      </c>
      <c r="AV411" t="s">
        <v>6699</v>
      </c>
      <c r="AW411" t="s">
        <v>879</v>
      </c>
      <c r="AX411" t="s">
        <v>222</v>
      </c>
      <c r="BA411" s="57">
        <v>46309.333333333336</v>
      </c>
      <c r="BB411" t="s">
        <v>5997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str">
        <f>VLOOKUP(H411,Sheet2!$A$1:$B$270,2,FALSE)</f>
        <v>MADURA</v>
      </c>
    </row>
    <row r="412" spans="1:61">
      <c r="A412">
        <v>411</v>
      </c>
      <c r="B412">
        <v>1002617805</v>
      </c>
      <c r="C412">
        <v>3</v>
      </c>
      <c r="D412" t="s">
        <v>55</v>
      </c>
      <c r="E412">
        <v>5</v>
      </c>
      <c r="F412" t="s">
        <v>227</v>
      </c>
      <c r="G412" t="s">
        <v>127</v>
      </c>
      <c r="H412" t="s">
        <v>228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46296.549062500002</v>
      </c>
      <c r="P412" s="57">
        <v>46296.781111111108</v>
      </c>
      <c r="Q412">
        <v>69402337</v>
      </c>
      <c r="S412">
        <v>152426927954</v>
      </c>
      <c r="T412" t="s">
        <v>1047</v>
      </c>
      <c r="U412" t="s">
        <v>1048</v>
      </c>
      <c r="V412" t="s">
        <v>1049</v>
      </c>
      <c r="Z412">
        <v>113.49644410000001</v>
      </c>
      <c r="AA412">
        <v>-7.1762366000000002</v>
      </c>
      <c r="AB412" t="s">
        <v>1050</v>
      </c>
      <c r="AC412" t="s">
        <v>216</v>
      </c>
      <c r="AL412" t="s">
        <v>217</v>
      </c>
      <c r="AM412" t="s">
        <v>1051</v>
      </c>
      <c r="AN412" t="s">
        <v>6</v>
      </c>
      <c r="AO412" s="57">
        <v>46032.559305555558</v>
      </c>
      <c r="AP412" s="57">
        <v>46297.458333333336</v>
      </c>
      <c r="AR412" t="s">
        <v>218</v>
      </c>
      <c r="AS412" t="s">
        <v>127</v>
      </c>
      <c r="AT412" t="s">
        <v>220</v>
      </c>
      <c r="AU412">
        <v>20261001</v>
      </c>
      <c r="AV412" t="s">
        <v>221</v>
      </c>
      <c r="AW412" t="s">
        <v>874</v>
      </c>
      <c r="AX412" t="s">
        <v>222</v>
      </c>
      <c r="BA412" s="57">
        <v>46297.458333333336</v>
      </c>
      <c r="BB412" t="s">
        <v>1051</v>
      </c>
      <c r="BC412">
        <v>2026</v>
      </c>
      <c r="BD412">
        <v>10</v>
      </c>
      <c r="BE412">
        <v>1</v>
      </c>
      <c r="BF412" s="6">
        <f t="shared" si="18"/>
        <v>46296</v>
      </c>
      <c r="BG412">
        <f t="shared" si="19"/>
        <v>-1.4583333333357587</v>
      </c>
      <c r="BH412" t="str">
        <f t="shared" si="20"/>
        <v>COMPLY</v>
      </c>
      <c r="BI412" t="str">
        <f>VLOOKUP(H412,Sheet2!$A$1:$B$270,2,FALSE)</f>
        <v>MADURA</v>
      </c>
    </row>
    <row r="413" spans="1:61">
      <c r="A413">
        <v>412</v>
      </c>
      <c r="B413">
        <v>1002618796</v>
      </c>
      <c r="C413">
        <v>3</v>
      </c>
      <c r="D413" t="s">
        <v>55</v>
      </c>
      <c r="E413">
        <v>5</v>
      </c>
      <c r="F413" t="s">
        <v>227</v>
      </c>
      <c r="G413" t="s">
        <v>127</v>
      </c>
      <c r="H413" t="s">
        <v>228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46296.77684027778</v>
      </c>
      <c r="P413" s="57">
        <v>46297.622916666667</v>
      </c>
      <c r="Q413">
        <v>69402671</v>
      </c>
      <c r="S413">
        <v>152426929004</v>
      </c>
      <c r="T413" t="s">
        <v>911</v>
      </c>
      <c r="U413" t="s">
        <v>1052</v>
      </c>
      <c r="V413" t="s">
        <v>1053</v>
      </c>
      <c r="Z413">
        <v>113.49806908518001</v>
      </c>
      <c r="AA413">
        <v>-7.2094180077046204</v>
      </c>
      <c r="AB413" t="s">
        <v>1054</v>
      </c>
      <c r="AC413" t="s">
        <v>216</v>
      </c>
      <c r="AL413" t="s">
        <v>217</v>
      </c>
      <c r="AM413" t="s">
        <v>1055</v>
      </c>
      <c r="AN413" t="s">
        <v>6</v>
      </c>
      <c r="AO413" s="57">
        <v>46032.777997685182</v>
      </c>
      <c r="AP413" s="57">
        <v>46297.625</v>
      </c>
      <c r="AR413" t="s">
        <v>218</v>
      </c>
      <c r="AS413" t="s">
        <v>127</v>
      </c>
      <c r="AT413" t="s">
        <v>220</v>
      </c>
      <c r="AU413">
        <v>20261002</v>
      </c>
      <c r="AV413" t="s">
        <v>221</v>
      </c>
      <c r="AW413" t="s">
        <v>833</v>
      </c>
      <c r="AX413" t="s">
        <v>222</v>
      </c>
      <c r="BA413" s="57">
        <v>46297.625</v>
      </c>
      <c r="BB413" t="s">
        <v>1055</v>
      </c>
      <c r="BC413">
        <v>2026</v>
      </c>
      <c r="BD413">
        <v>10</v>
      </c>
      <c r="BE413">
        <v>2</v>
      </c>
      <c r="BF413" s="6">
        <f t="shared" si="18"/>
        <v>46297</v>
      </c>
      <c r="BG413">
        <f t="shared" si="19"/>
        <v>-0.625</v>
      </c>
      <c r="BH413" t="str">
        <f t="shared" si="20"/>
        <v>COMPLY</v>
      </c>
      <c r="BI413" t="str">
        <f>VLOOKUP(H413,Sheet2!$A$1:$B$270,2,FALSE)</f>
        <v>MADURA</v>
      </c>
    </row>
    <row r="414" spans="1:61">
      <c r="A414">
        <v>413</v>
      </c>
      <c r="B414">
        <v>1002619245</v>
      </c>
      <c r="C414">
        <v>3</v>
      </c>
      <c r="D414" t="s">
        <v>55</v>
      </c>
      <c r="E414">
        <v>5</v>
      </c>
      <c r="F414" t="s">
        <v>227</v>
      </c>
      <c r="G414" t="s">
        <v>127</v>
      </c>
      <c r="H414" t="s">
        <v>228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46297.419907407406</v>
      </c>
      <c r="P414" s="57">
        <v>46297.788761574076</v>
      </c>
      <c r="Q414">
        <v>69402839</v>
      </c>
      <c r="S414">
        <v>152426929012</v>
      </c>
      <c r="T414" t="s">
        <v>1837</v>
      </c>
      <c r="U414" t="s">
        <v>1838</v>
      </c>
      <c r="V414" t="s">
        <v>1839</v>
      </c>
      <c r="Z414">
        <v>113.5561798</v>
      </c>
      <c r="AA414">
        <v>-7.1313855999999998</v>
      </c>
      <c r="AB414" t="s">
        <v>1840</v>
      </c>
      <c r="AC414" t="s">
        <v>216</v>
      </c>
      <c r="AL414" t="s">
        <v>217</v>
      </c>
      <c r="AM414" t="s">
        <v>1841</v>
      </c>
      <c r="AN414" t="s">
        <v>6</v>
      </c>
      <c r="AO414" s="57">
        <v>46063.42392361111</v>
      </c>
      <c r="AP414" s="57">
        <v>46298.333333333336</v>
      </c>
      <c r="AR414" t="s">
        <v>218</v>
      </c>
      <c r="AS414" t="s">
        <v>127</v>
      </c>
      <c r="AT414" t="s">
        <v>220</v>
      </c>
      <c r="AU414">
        <v>20261002</v>
      </c>
      <c r="AV414" t="s">
        <v>221</v>
      </c>
      <c r="AW414" t="s">
        <v>833</v>
      </c>
      <c r="AX414" t="s">
        <v>222</v>
      </c>
      <c r="BA414" s="57">
        <v>46298.333333333336</v>
      </c>
      <c r="BB414" t="s">
        <v>1841</v>
      </c>
      <c r="BC414">
        <v>2026</v>
      </c>
      <c r="BD414">
        <v>10</v>
      </c>
      <c r="BE414">
        <v>2</v>
      </c>
      <c r="BF414" s="6">
        <f t="shared" si="18"/>
        <v>46297</v>
      </c>
      <c r="BG414">
        <f t="shared" si="19"/>
        <v>-1.3333333333357587</v>
      </c>
      <c r="BH414" t="str">
        <f t="shared" si="20"/>
        <v>COMPLY</v>
      </c>
      <c r="BI414" t="str">
        <f>VLOOKUP(H414,Sheet2!$A$1:$B$270,2,FALSE)</f>
        <v>MADURA</v>
      </c>
    </row>
    <row r="415" spans="1:61">
      <c r="A415">
        <v>414</v>
      </c>
      <c r="B415">
        <v>1002622548</v>
      </c>
      <c r="C415">
        <v>3</v>
      </c>
      <c r="D415" t="s">
        <v>55</v>
      </c>
      <c r="E415">
        <v>5</v>
      </c>
      <c r="F415" t="s">
        <v>227</v>
      </c>
      <c r="G415" t="s">
        <v>127</v>
      </c>
      <c r="H415" t="s">
        <v>228</v>
      </c>
      <c r="I415" t="s">
        <v>212</v>
      </c>
      <c r="J415" t="s">
        <v>213</v>
      </c>
      <c r="K415" t="s">
        <v>149</v>
      </c>
      <c r="M415" t="s">
        <v>76</v>
      </c>
      <c r="N415" t="s">
        <v>215</v>
      </c>
      <c r="O415" s="57">
        <v>46300.583449074074</v>
      </c>
      <c r="P415" s="57">
        <v>46300.6562962963</v>
      </c>
      <c r="Q415">
        <v>69402830</v>
      </c>
      <c r="S415">
        <v>152426929046</v>
      </c>
      <c r="T415" t="s">
        <v>1847</v>
      </c>
      <c r="U415" t="s">
        <v>2691</v>
      </c>
      <c r="V415" t="s">
        <v>2692</v>
      </c>
      <c r="Z415">
        <v>113.511814148215</v>
      </c>
      <c r="AA415">
        <v>-7.0988542199014297</v>
      </c>
      <c r="AB415" t="s">
        <v>1849</v>
      </c>
      <c r="AC415" t="s">
        <v>216</v>
      </c>
      <c r="AL415" t="s">
        <v>217</v>
      </c>
      <c r="AM415" t="s">
        <v>2693</v>
      </c>
      <c r="AN415" t="s">
        <v>6</v>
      </c>
      <c r="AO415" s="57">
        <v>46152.601203703707</v>
      </c>
      <c r="AR415" t="s">
        <v>218</v>
      </c>
      <c r="AS415" t="s">
        <v>127</v>
      </c>
      <c r="AT415" t="s">
        <v>230</v>
      </c>
      <c r="AU415">
        <v>20261005</v>
      </c>
      <c r="AV415" t="s">
        <v>221</v>
      </c>
      <c r="AW415" t="s">
        <v>2694</v>
      </c>
      <c r="AX415" t="s">
        <v>222</v>
      </c>
      <c r="BA415" s="57">
        <v>46300.291666666664</v>
      </c>
      <c r="BB415" t="s">
        <v>2693</v>
      </c>
      <c r="BC415">
        <v>2026</v>
      </c>
      <c r="BD415">
        <v>10</v>
      </c>
      <c r="BE415">
        <v>5</v>
      </c>
      <c r="BF415" s="6">
        <f t="shared" si="18"/>
        <v>46300</v>
      </c>
      <c r="BG415">
        <f t="shared" si="19"/>
        <v>-0.29166666666424135</v>
      </c>
      <c r="BH415" t="str">
        <f t="shared" si="20"/>
        <v>COMPLY</v>
      </c>
      <c r="BI415" t="str">
        <f>VLOOKUP(H415,Sheet2!$A$1:$B$270,2,FALSE)</f>
        <v>MADURA</v>
      </c>
    </row>
    <row r="416" spans="1:61">
      <c r="A416">
        <v>415</v>
      </c>
      <c r="B416">
        <v>1002623299</v>
      </c>
      <c r="C416">
        <v>3</v>
      </c>
      <c r="D416" t="s">
        <v>55</v>
      </c>
      <c r="E416">
        <v>5</v>
      </c>
      <c r="F416" t="s">
        <v>227</v>
      </c>
      <c r="G416" t="s">
        <v>127</v>
      </c>
      <c r="H416" t="s">
        <v>228</v>
      </c>
      <c r="I416" t="s">
        <v>212</v>
      </c>
      <c r="J416" t="s">
        <v>213</v>
      </c>
      <c r="K416" t="s">
        <v>149</v>
      </c>
      <c r="M416" t="s">
        <v>76</v>
      </c>
      <c r="N416" t="s">
        <v>215</v>
      </c>
      <c r="O416" s="57">
        <v>46300.795659722222</v>
      </c>
      <c r="P416" s="57">
        <v>46300.889351851853</v>
      </c>
      <c r="Q416">
        <v>69403515</v>
      </c>
      <c r="S416">
        <v>152426929054</v>
      </c>
      <c r="T416" t="s">
        <v>1852</v>
      </c>
      <c r="U416" t="s">
        <v>2695</v>
      </c>
      <c r="V416" t="s">
        <v>2696</v>
      </c>
      <c r="Z416">
        <v>113.489784403176</v>
      </c>
      <c r="AA416">
        <v>-7.0534656918604997</v>
      </c>
      <c r="AB416" t="s">
        <v>1855</v>
      </c>
      <c r="AC416" t="s">
        <v>216</v>
      </c>
      <c r="AL416" t="s">
        <v>217</v>
      </c>
      <c r="AM416" t="s">
        <v>1806</v>
      </c>
      <c r="AN416" t="s">
        <v>6</v>
      </c>
      <c r="AO416" s="57">
        <v>46152.809282407405</v>
      </c>
      <c r="AR416" t="s">
        <v>218</v>
      </c>
      <c r="AS416" t="s">
        <v>127</v>
      </c>
      <c r="AT416" t="s">
        <v>220</v>
      </c>
      <c r="AU416">
        <v>20261005</v>
      </c>
      <c r="AV416" t="s">
        <v>221</v>
      </c>
      <c r="AW416" t="s">
        <v>2697</v>
      </c>
      <c r="AX416" t="s">
        <v>222</v>
      </c>
      <c r="BA416" s="57">
        <v>46300.291666666664</v>
      </c>
      <c r="BB416" t="s">
        <v>1806</v>
      </c>
      <c r="BC416">
        <v>2026</v>
      </c>
      <c r="BD416">
        <v>10</v>
      </c>
      <c r="BE416">
        <v>5</v>
      </c>
      <c r="BF416" s="6">
        <f t="shared" si="18"/>
        <v>46300</v>
      </c>
      <c r="BG416">
        <f t="shared" si="19"/>
        <v>-0.29166666666424135</v>
      </c>
      <c r="BH416" t="str">
        <f t="shared" si="20"/>
        <v>COMPLY</v>
      </c>
      <c r="BI416" t="str">
        <f>VLOOKUP(H416,Sheet2!$A$1:$B$270,2,FALSE)</f>
        <v>MADURA</v>
      </c>
    </row>
    <row r="417" spans="1:61">
      <c r="A417">
        <v>416</v>
      </c>
      <c r="B417">
        <v>1002624082</v>
      </c>
      <c r="C417">
        <v>3</v>
      </c>
      <c r="D417" t="s">
        <v>55</v>
      </c>
      <c r="E417">
        <v>5</v>
      </c>
      <c r="F417" t="s">
        <v>227</v>
      </c>
      <c r="G417" t="s">
        <v>127</v>
      </c>
      <c r="H417" t="s">
        <v>228</v>
      </c>
      <c r="I417" t="s">
        <v>212</v>
      </c>
      <c r="J417" t="s">
        <v>213</v>
      </c>
      <c r="K417" t="s">
        <v>149</v>
      </c>
      <c r="M417" t="s">
        <v>76</v>
      </c>
      <c r="N417" t="s">
        <v>215</v>
      </c>
      <c r="O417" s="57">
        <v>46301.496400462966</v>
      </c>
      <c r="P417" s="57">
        <v>46301.568020833336</v>
      </c>
      <c r="Q417">
        <v>69402992</v>
      </c>
      <c r="S417">
        <v>152426929064</v>
      </c>
      <c r="T417" t="s">
        <v>1842</v>
      </c>
      <c r="U417" t="s">
        <v>3306</v>
      </c>
      <c r="V417" t="s">
        <v>3307</v>
      </c>
      <c r="Z417">
        <v>113.478144303219</v>
      </c>
      <c r="AA417">
        <v>-7.0797667469769499</v>
      </c>
      <c r="AB417" t="s">
        <v>1845</v>
      </c>
      <c r="AC417" t="s">
        <v>216</v>
      </c>
      <c r="AL417" t="s">
        <v>217</v>
      </c>
      <c r="AM417" t="s">
        <v>3308</v>
      </c>
      <c r="AN417" t="s">
        <v>6</v>
      </c>
      <c r="AO417" s="57">
        <v>46183.517812500002</v>
      </c>
      <c r="AR417" t="s">
        <v>218</v>
      </c>
      <c r="AS417" t="s">
        <v>127</v>
      </c>
      <c r="AT417" t="s">
        <v>220</v>
      </c>
      <c r="AU417">
        <v>20261006</v>
      </c>
      <c r="AV417" t="s">
        <v>221</v>
      </c>
      <c r="AW417" t="s">
        <v>540</v>
      </c>
      <c r="AX417" t="s">
        <v>222</v>
      </c>
      <c r="BA417" s="57">
        <v>46301.291666666664</v>
      </c>
      <c r="BB417" t="s">
        <v>3308</v>
      </c>
      <c r="BC417">
        <v>2026</v>
      </c>
      <c r="BD417">
        <v>10</v>
      </c>
      <c r="BE417">
        <v>6</v>
      </c>
      <c r="BF417" s="6">
        <f t="shared" si="18"/>
        <v>46301</v>
      </c>
      <c r="BG417">
        <f t="shared" si="19"/>
        <v>-0.29166666666424135</v>
      </c>
      <c r="BH417" t="str">
        <f t="shared" si="20"/>
        <v>COMPLY</v>
      </c>
      <c r="BI417" t="str">
        <f>VLOOKUP(H417,Sheet2!$A$1:$B$270,2,FALSE)</f>
        <v>MADURA</v>
      </c>
    </row>
    <row r="418" spans="1:61">
      <c r="A418">
        <v>417</v>
      </c>
      <c r="B418">
        <v>1002626919</v>
      </c>
      <c r="C418">
        <v>3</v>
      </c>
      <c r="D418" t="s">
        <v>55</v>
      </c>
      <c r="E418">
        <v>5</v>
      </c>
      <c r="F418" t="s">
        <v>227</v>
      </c>
      <c r="G418" t="s">
        <v>127</v>
      </c>
      <c r="H418" t="s">
        <v>228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46302.767812500002</v>
      </c>
      <c r="P418" s="57">
        <v>46303.730069444442</v>
      </c>
      <c r="Q418">
        <v>69406167</v>
      </c>
      <c r="S418">
        <v>152426929083</v>
      </c>
      <c r="T418" t="s">
        <v>3990</v>
      </c>
      <c r="U418" t="s">
        <v>3991</v>
      </c>
      <c r="V418" t="s">
        <v>3992</v>
      </c>
      <c r="Z418">
        <v>113.402395024895</v>
      </c>
      <c r="AA418">
        <v>-7.1207201019845101</v>
      </c>
      <c r="AB418" t="s">
        <v>3993</v>
      </c>
      <c r="AC418" t="s">
        <v>216</v>
      </c>
      <c r="AL418" t="s">
        <v>217</v>
      </c>
      <c r="AM418" t="s">
        <v>3994</v>
      </c>
      <c r="AN418" t="s">
        <v>6</v>
      </c>
      <c r="AO418" s="57">
        <v>46213.778194444443</v>
      </c>
      <c r="AP418" s="57">
        <v>46304.333333333336</v>
      </c>
      <c r="AR418" t="s">
        <v>218</v>
      </c>
      <c r="AS418" t="s">
        <v>127</v>
      </c>
      <c r="AT418" t="s">
        <v>220</v>
      </c>
      <c r="AU418">
        <v>20261008</v>
      </c>
      <c r="AV418" t="s">
        <v>221</v>
      </c>
      <c r="AW418" t="s">
        <v>3995</v>
      </c>
      <c r="AX418" t="s">
        <v>222</v>
      </c>
      <c r="BA418" s="57">
        <v>46304.333333333336</v>
      </c>
      <c r="BB418" t="s">
        <v>3994</v>
      </c>
      <c r="BC418">
        <v>2026</v>
      </c>
      <c r="BD418">
        <v>10</v>
      </c>
      <c r="BE418">
        <v>8</v>
      </c>
      <c r="BF418" s="6">
        <f t="shared" si="18"/>
        <v>46303</v>
      </c>
      <c r="BG418">
        <f t="shared" si="19"/>
        <v>-1.3333333333357587</v>
      </c>
      <c r="BH418" t="str">
        <f t="shared" si="20"/>
        <v>COMPLY</v>
      </c>
      <c r="BI418" t="str">
        <f>VLOOKUP(H418,Sheet2!$A$1:$B$270,2,FALSE)</f>
        <v>MADURA</v>
      </c>
    </row>
    <row r="419" spans="1:61">
      <c r="A419">
        <v>418</v>
      </c>
      <c r="B419">
        <v>1002628513</v>
      </c>
      <c r="C419">
        <v>3</v>
      </c>
      <c r="D419" t="s">
        <v>55</v>
      </c>
      <c r="E419">
        <v>5</v>
      </c>
      <c r="F419" t="s">
        <v>227</v>
      </c>
      <c r="G419" t="s">
        <v>127</v>
      </c>
      <c r="H419" t="s">
        <v>228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46303.726863425924</v>
      </c>
      <c r="P419" s="57">
        <v>46304.658460648148</v>
      </c>
      <c r="Q419">
        <v>69406852</v>
      </c>
      <c r="S419">
        <v>152426929096</v>
      </c>
      <c r="T419" t="s">
        <v>4559</v>
      </c>
      <c r="U419" t="s">
        <v>4560</v>
      </c>
      <c r="V419" t="s">
        <v>4561</v>
      </c>
      <c r="Z419">
        <v>113.44705740000001</v>
      </c>
      <c r="AA419">
        <v>-7.2189056000000003</v>
      </c>
      <c r="AB419" t="s">
        <v>4562</v>
      </c>
      <c r="AC419" t="s">
        <v>216</v>
      </c>
      <c r="AL419" t="s">
        <v>217</v>
      </c>
      <c r="AM419" t="s">
        <v>4563</v>
      </c>
      <c r="AN419" t="s">
        <v>6</v>
      </c>
      <c r="AO419" s="57">
        <v>46244.736145833333</v>
      </c>
      <c r="AP419" s="57">
        <v>46304.625</v>
      </c>
      <c r="AR419" t="s">
        <v>218</v>
      </c>
      <c r="AS419" t="s">
        <v>127</v>
      </c>
      <c r="AT419" t="s">
        <v>230</v>
      </c>
      <c r="AU419">
        <v>20261009</v>
      </c>
      <c r="AV419" t="s">
        <v>221</v>
      </c>
      <c r="AW419" t="s">
        <v>876</v>
      </c>
      <c r="AX419" t="s">
        <v>222</v>
      </c>
      <c r="BA419" s="57">
        <v>46304.625</v>
      </c>
      <c r="BB419" t="s">
        <v>4563</v>
      </c>
      <c r="BC419">
        <v>2026</v>
      </c>
      <c r="BD419">
        <v>10</v>
      </c>
      <c r="BE419">
        <v>9</v>
      </c>
      <c r="BF419" s="6">
        <f t="shared" si="18"/>
        <v>46304</v>
      </c>
      <c r="BG419">
        <f t="shared" si="19"/>
        <v>-0.625</v>
      </c>
      <c r="BH419" t="str">
        <f t="shared" si="20"/>
        <v>COMPLY</v>
      </c>
      <c r="BI419" t="str">
        <f>VLOOKUP(H419,Sheet2!$A$1:$B$270,2,FALSE)</f>
        <v>MADURA</v>
      </c>
    </row>
    <row r="420" spans="1:61">
      <c r="A420">
        <v>419</v>
      </c>
      <c r="B420">
        <v>1002630369</v>
      </c>
      <c r="C420">
        <v>3</v>
      </c>
      <c r="D420" t="s">
        <v>55</v>
      </c>
      <c r="E420">
        <v>5</v>
      </c>
      <c r="F420" t="s">
        <v>227</v>
      </c>
      <c r="G420" t="s">
        <v>127</v>
      </c>
      <c r="H420" t="s">
        <v>228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46304.688645833332</v>
      </c>
      <c r="P420" s="57">
        <v>46306.6171412037</v>
      </c>
      <c r="Q420">
        <v>69407591</v>
      </c>
      <c r="S420">
        <v>152426929114</v>
      </c>
      <c r="T420" t="s">
        <v>5166</v>
      </c>
      <c r="U420" t="s">
        <v>5167</v>
      </c>
      <c r="V420" t="s">
        <v>5168</v>
      </c>
      <c r="Z420">
        <v>113.436855375766</v>
      </c>
      <c r="AA420">
        <v>-7.1234431631917303</v>
      </c>
      <c r="AB420" t="s">
        <v>5169</v>
      </c>
      <c r="AC420" t="s">
        <v>216</v>
      </c>
      <c r="AL420" t="s">
        <v>217</v>
      </c>
      <c r="AM420" t="s">
        <v>5170</v>
      </c>
      <c r="AN420" t="s">
        <v>6</v>
      </c>
      <c r="AO420" s="57">
        <v>46275.725983796299</v>
      </c>
      <c r="AP420" s="57">
        <v>46305.625</v>
      </c>
      <c r="AR420" t="s">
        <v>218</v>
      </c>
      <c r="AS420" t="s">
        <v>127</v>
      </c>
      <c r="AT420" t="s">
        <v>220</v>
      </c>
      <c r="AU420">
        <v>20261011</v>
      </c>
      <c r="AV420" t="s">
        <v>221</v>
      </c>
      <c r="AW420" t="s">
        <v>833</v>
      </c>
      <c r="AX420" t="s">
        <v>222</v>
      </c>
      <c r="BA420" s="57">
        <v>46305.625</v>
      </c>
      <c r="BB420" t="s">
        <v>5170</v>
      </c>
      <c r="BC420">
        <v>2026</v>
      </c>
      <c r="BD420">
        <v>10</v>
      </c>
      <c r="BE420">
        <v>11</v>
      </c>
      <c r="BF420" s="6">
        <f t="shared" si="18"/>
        <v>46306</v>
      </c>
      <c r="BG420">
        <f t="shared" si="19"/>
        <v>0.375</v>
      </c>
      <c r="BH420" t="str">
        <f t="shared" si="20"/>
        <v>COMPLY</v>
      </c>
      <c r="BI420" t="str">
        <f>VLOOKUP(H420,Sheet2!$A$1:$B$270,2,FALSE)</f>
        <v>MADURA</v>
      </c>
    </row>
    <row r="421" spans="1:61">
      <c r="A421">
        <v>420</v>
      </c>
      <c r="B421">
        <v>1002631058</v>
      </c>
      <c r="C421">
        <v>3</v>
      </c>
      <c r="D421" t="s">
        <v>55</v>
      </c>
      <c r="E421">
        <v>5</v>
      </c>
      <c r="F421" t="s">
        <v>227</v>
      </c>
      <c r="G421" t="s">
        <v>127</v>
      </c>
      <c r="H421" t="s">
        <v>228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46305.658125000002</v>
      </c>
      <c r="P421" s="57">
        <v>46306.608796296299</v>
      </c>
      <c r="Q421">
        <v>69407986</v>
      </c>
      <c r="S421">
        <v>152426929128</v>
      </c>
      <c r="T421" t="s">
        <v>5171</v>
      </c>
      <c r="U421" t="s">
        <v>5172</v>
      </c>
      <c r="V421" t="s">
        <v>5173</v>
      </c>
      <c r="Z421">
        <v>113.4255301</v>
      </c>
      <c r="AA421">
        <v>-7.0621682999999997</v>
      </c>
      <c r="AB421" t="s">
        <v>5174</v>
      </c>
      <c r="AC421" t="s">
        <v>216</v>
      </c>
      <c r="AL421" t="s">
        <v>217</v>
      </c>
      <c r="AM421" t="s">
        <v>5175</v>
      </c>
      <c r="AN421" t="s">
        <v>6</v>
      </c>
      <c r="AO421" s="57">
        <v>46305.684120370373</v>
      </c>
      <c r="AP421" s="57">
        <v>46306.625</v>
      </c>
      <c r="AR421" t="s">
        <v>218</v>
      </c>
      <c r="AS421" t="s">
        <v>127</v>
      </c>
      <c r="AT421" t="s">
        <v>220</v>
      </c>
      <c r="AU421">
        <v>20261011</v>
      </c>
      <c r="AV421" t="s">
        <v>221</v>
      </c>
      <c r="AW421" t="s">
        <v>1480</v>
      </c>
      <c r="AX421" t="s">
        <v>222</v>
      </c>
      <c r="BA421" s="57">
        <v>46306.625</v>
      </c>
      <c r="BB421" t="s">
        <v>5175</v>
      </c>
      <c r="BC421">
        <v>2026</v>
      </c>
      <c r="BD421">
        <v>10</v>
      </c>
      <c r="BE421">
        <v>11</v>
      </c>
      <c r="BF421" s="6">
        <f t="shared" si="18"/>
        <v>46306</v>
      </c>
      <c r="BG421">
        <f t="shared" si="19"/>
        <v>-0.625</v>
      </c>
      <c r="BH421" t="str">
        <f t="shared" si="20"/>
        <v>COMPLY</v>
      </c>
      <c r="BI421" t="str">
        <f>VLOOKUP(H421,Sheet2!$A$1:$B$270,2,FALSE)</f>
        <v>MADURA</v>
      </c>
    </row>
    <row r="422" spans="1:61">
      <c r="A422">
        <v>421</v>
      </c>
      <c r="B422">
        <v>1002630735</v>
      </c>
      <c r="C422">
        <v>3</v>
      </c>
      <c r="D422" t="s">
        <v>55</v>
      </c>
      <c r="E422">
        <v>5</v>
      </c>
      <c r="F422" t="s">
        <v>227</v>
      </c>
      <c r="G422" t="s">
        <v>127</v>
      </c>
      <c r="H422" t="s">
        <v>228</v>
      </c>
      <c r="I422" t="s">
        <v>212</v>
      </c>
      <c r="J422" t="s">
        <v>213</v>
      </c>
      <c r="K422" t="s">
        <v>149</v>
      </c>
      <c r="M422" t="s">
        <v>76</v>
      </c>
      <c r="N422" t="s">
        <v>215</v>
      </c>
      <c r="O422" s="57">
        <v>46305.451342592591</v>
      </c>
      <c r="P422" s="57">
        <v>46306.480208333334</v>
      </c>
      <c r="Q422">
        <v>69407794</v>
      </c>
      <c r="S422">
        <v>152426929123</v>
      </c>
      <c r="T422" t="s">
        <v>5176</v>
      </c>
      <c r="U422" t="s">
        <v>5177</v>
      </c>
      <c r="V422" t="s">
        <v>5178</v>
      </c>
      <c r="Z422">
        <v>113.4186685</v>
      </c>
      <c r="AA422">
        <v>-7.0604024000000001</v>
      </c>
      <c r="AB422" t="s">
        <v>5179</v>
      </c>
      <c r="AC422" t="s">
        <v>229</v>
      </c>
      <c r="AL422" t="s">
        <v>217</v>
      </c>
      <c r="AM422" t="s">
        <v>5180</v>
      </c>
      <c r="AN422" t="s">
        <v>6</v>
      </c>
      <c r="AO422" s="57">
        <v>46305.455312500002</v>
      </c>
      <c r="AP422" s="57">
        <v>46306.458333333336</v>
      </c>
      <c r="AR422" t="s">
        <v>218</v>
      </c>
      <c r="AS422" t="s">
        <v>127</v>
      </c>
      <c r="AT422" t="s">
        <v>220</v>
      </c>
      <c r="AU422">
        <v>20261011</v>
      </c>
      <c r="AV422" t="s">
        <v>221</v>
      </c>
      <c r="AW422" t="s">
        <v>541</v>
      </c>
      <c r="AX422" t="s">
        <v>222</v>
      </c>
      <c r="BA422" s="57">
        <v>46306.458333333336</v>
      </c>
      <c r="BB422" t="s">
        <v>5180</v>
      </c>
      <c r="BC422">
        <v>2026</v>
      </c>
      <c r="BD422">
        <v>10</v>
      </c>
      <c r="BE422">
        <v>11</v>
      </c>
      <c r="BF422" s="6">
        <f t="shared" si="18"/>
        <v>46306</v>
      </c>
      <c r="BG422">
        <f t="shared" si="19"/>
        <v>-0.45833333333575865</v>
      </c>
      <c r="BH422" t="str">
        <f t="shared" si="20"/>
        <v>COMPLY</v>
      </c>
      <c r="BI422" t="str">
        <f>VLOOKUP(H422,Sheet2!$A$1:$B$270,2,FALSE)</f>
        <v>MADURA</v>
      </c>
    </row>
    <row r="423" spans="1:61">
      <c r="A423">
        <v>422</v>
      </c>
      <c r="B423">
        <v>1002631367</v>
      </c>
      <c r="C423">
        <v>3</v>
      </c>
      <c r="D423" t="s">
        <v>55</v>
      </c>
      <c r="E423">
        <v>5</v>
      </c>
      <c r="F423" t="s">
        <v>227</v>
      </c>
      <c r="G423" t="s">
        <v>127</v>
      </c>
      <c r="H423" t="s">
        <v>228</v>
      </c>
      <c r="I423" t="s">
        <v>212</v>
      </c>
      <c r="J423" t="s">
        <v>213</v>
      </c>
      <c r="K423" t="s">
        <v>149</v>
      </c>
      <c r="L423" t="s">
        <v>214</v>
      </c>
      <c r="M423" t="s">
        <v>76</v>
      </c>
      <c r="N423" t="s">
        <v>215</v>
      </c>
      <c r="O423" s="57">
        <v>46306.331006944441</v>
      </c>
      <c r="P423" s="57">
        <v>46306.776076388887</v>
      </c>
      <c r="Q423">
        <v>69408081</v>
      </c>
      <c r="S423">
        <v>152426929132</v>
      </c>
      <c r="T423" t="s">
        <v>5166</v>
      </c>
      <c r="U423" t="s">
        <v>5167</v>
      </c>
      <c r="V423" t="s">
        <v>5181</v>
      </c>
      <c r="Z423">
        <v>113.436899967491</v>
      </c>
      <c r="AA423">
        <v>-7.1234178788859301</v>
      </c>
      <c r="AB423" t="s">
        <v>5182</v>
      </c>
      <c r="AC423" t="s">
        <v>216</v>
      </c>
      <c r="AL423" t="s">
        <v>217</v>
      </c>
      <c r="AM423" t="s">
        <v>3551</v>
      </c>
      <c r="AN423" t="s">
        <v>6</v>
      </c>
      <c r="AO423" s="57">
        <v>46336.340624999997</v>
      </c>
      <c r="AP423" s="57">
        <v>46307.333333333336</v>
      </c>
      <c r="AR423" t="s">
        <v>218</v>
      </c>
      <c r="AS423" t="s">
        <v>127</v>
      </c>
      <c r="AT423" t="s">
        <v>220</v>
      </c>
      <c r="AU423">
        <v>20261011</v>
      </c>
      <c r="AV423" t="s">
        <v>221</v>
      </c>
      <c r="AW423" t="s">
        <v>833</v>
      </c>
      <c r="AX423" t="s">
        <v>222</v>
      </c>
      <c r="BA423" s="57">
        <v>46307.333333333336</v>
      </c>
      <c r="BB423" t="s">
        <v>3551</v>
      </c>
      <c r="BC423">
        <v>2026</v>
      </c>
      <c r="BD423">
        <v>10</v>
      </c>
      <c r="BE423">
        <v>11</v>
      </c>
      <c r="BF423" s="6">
        <f t="shared" si="18"/>
        <v>46306</v>
      </c>
      <c r="BG423">
        <f t="shared" si="19"/>
        <v>-1.3333333333357587</v>
      </c>
      <c r="BH423" t="str">
        <f t="shared" si="20"/>
        <v>COMPLY</v>
      </c>
      <c r="BI423" t="str">
        <f>VLOOKUP(H423,Sheet2!$A$1:$B$270,2,FALSE)</f>
        <v>MADURA</v>
      </c>
    </row>
    <row r="424" spans="1:61">
      <c r="A424">
        <v>423</v>
      </c>
      <c r="B424">
        <v>1002634477</v>
      </c>
      <c r="C424">
        <v>3</v>
      </c>
      <c r="D424" t="s">
        <v>55</v>
      </c>
      <c r="E424">
        <v>5</v>
      </c>
      <c r="F424" t="s">
        <v>227</v>
      </c>
      <c r="G424" t="s">
        <v>127</v>
      </c>
      <c r="H424" t="s">
        <v>228</v>
      </c>
      <c r="I424" t="s">
        <v>212</v>
      </c>
      <c r="J424" t="s">
        <v>213</v>
      </c>
      <c r="K424" t="s">
        <v>149</v>
      </c>
      <c r="L424" t="s">
        <v>214</v>
      </c>
      <c r="M424" t="s">
        <v>76</v>
      </c>
      <c r="N424" t="s">
        <v>215</v>
      </c>
      <c r="O424" s="57">
        <v>46308.441377314812</v>
      </c>
      <c r="P424" s="57">
        <v>46308.772094907406</v>
      </c>
      <c r="Q424">
        <v>69409205</v>
      </c>
      <c r="S424">
        <v>152426929156</v>
      </c>
      <c r="T424" t="s">
        <v>5999</v>
      </c>
      <c r="U424" t="s">
        <v>6000</v>
      </c>
      <c r="V424" t="s">
        <v>6001</v>
      </c>
      <c r="Z424">
        <v>113.4357339</v>
      </c>
      <c r="AA424">
        <v>-7.1628970999999897</v>
      </c>
      <c r="AB424" t="s">
        <v>6002</v>
      </c>
      <c r="AC424" t="s">
        <v>216</v>
      </c>
      <c r="AL424" t="s">
        <v>217</v>
      </c>
      <c r="AM424" t="s">
        <v>6003</v>
      </c>
      <c r="AN424" t="s">
        <v>6</v>
      </c>
      <c r="AO424" t="s">
        <v>5845</v>
      </c>
      <c r="AP424" s="57">
        <v>46309.333333333336</v>
      </c>
      <c r="AR424" t="s">
        <v>218</v>
      </c>
      <c r="AS424" t="s">
        <v>127</v>
      </c>
      <c r="AT424" t="s">
        <v>230</v>
      </c>
      <c r="AU424">
        <v>20261013</v>
      </c>
      <c r="AV424" t="s">
        <v>221</v>
      </c>
      <c r="AW424" t="s">
        <v>878</v>
      </c>
      <c r="AX424" t="s">
        <v>222</v>
      </c>
      <c r="BA424" s="57">
        <v>46309.333333333336</v>
      </c>
      <c r="BB424" t="s">
        <v>6003</v>
      </c>
      <c r="BC424">
        <v>2026</v>
      </c>
      <c r="BD424">
        <v>10</v>
      </c>
      <c r="BE424">
        <v>13</v>
      </c>
      <c r="BF424" s="6">
        <f t="shared" si="18"/>
        <v>46308</v>
      </c>
      <c r="BG424">
        <f t="shared" si="19"/>
        <v>-1.3333333333357587</v>
      </c>
      <c r="BH424" t="str">
        <f t="shared" si="20"/>
        <v>COMPLY</v>
      </c>
      <c r="BI424" t="str">
        <f>VLOOKUP(H424,Sheet2!$A$1:$B$270,2,FALSE)</f>
        <v>MADURA</v>
      </c>
    </row>
    <row r="425" spans="1:61">
      <c r="A425">
        <v>424</v>
      </c>
      <c r="B425">
        <v>1002619611</v>
      </c>
      <c r="C425">
        <v>3</v>
      </c>
      <c r="D425" t="s">
        <v>55</v>
      </c>
      <c r="E425">
        <v>5</v>
      </c>
      <c r="F425" t="s">
        <v>227</v>
      </c>
      <c r="G425" t="s">
        <v>127</v>
      </c>
      <c r="H425" t="s">
        <v>228</v>
      </c>
      <c r="I425" t="s">
        <v>212</v>
      </c>
      <c r="J425" t="s">
        <v>213</v>
      </c>
      <c r="K425" t="s">
        <v>149</v>
      </c>
      <c r="L425" t="s">
        <v>214</v>
      </c>
      <c r="M425" t="s">
        <v>1401</v>
      </c>
      <c r="N425" t="s">
        <v>215</v>
      </c>
      <c r="O425" s="57">
        <v>46297.491423611114</v>
      </c>
      <c r="P425" s="57">
        <v>46301.496388888889</v>
      </c>
      <c r="Q425">
        <v>69402992</v>
      </c>
      <c r="S425">
        <v>152426929016</v>
      </c>
      <c r="T425" t="s">
        <v>1842</v>
      </c>
      <c r="U425" t="s">
        <v>1843</v>
      </c>
      <c r="V425" t="s">
        <v>1844</v>
      </c>
      <c r="Z425">
        <v>113.4595856</v>
      </c>
      <c r="AA425">
        <v>-7.1504399000000003</v>
      </c>
      <c r="AB425" t="s">
        <v>1845</v>
      </c>
      <c r="AC425" t="s">
        <v>216</v>
      </c>
      <c r="AL425" t="s">
        <v>217</v>
      </c>
      <c r="AM425" t="s">
        <v>1846</v>
      </c>
      <c r="AN425" t="s">
        <v>6</v>
      </c>
      <c r="AO425" s="57">
        <v>46063.507453703707</v>
      </c>
      <c r="AP425" s="57">
        <v>46298.333333333336</v>
      </c>
      <c r="AR425" t="s">
        <v>14</v>
      </c>
      <c r="AS425" t="s">
        <v>127</v>
      </c>
      <c r="AT425" t="s">
        <v>220</v>
      </c>
      <c r="AV425" t="s">
        <v>2688</v>
      </c>
      <c r="AW425" t="s">
        <v>1480</v>
      </c>
      <c r="AX425" t="s">
        <v>222</v>
      </c>
      <c r="BA425" s="57">
        <v>46298.333333333336</v>
      </c>
      <c r="BB425" t="s">
        <v>1846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str">
        <f>VLOOKUP(H425,Sheet2!$A$1:$B$270,2,FALSE)</f>
        <v>MADURA</v>
      </c>
    </row>
    <row r="426" spans="1:61">
      <c r="A426">
        <v>425</v>
      </c>
      <c r="B426">
        <v>1002619236</v>
      </c>
      <c r="C426">
        <v>3</v>
      </c>
      <c r="D426" t="s">
        <v>55</v>
      </c>
      <c r="E426">
        <v>5</v>
      </c>
      <c r="F426" t="s">
        <v>227</v>
      </c>
      <c r="G426" t="s">
        <v>127</v>
      </c>
      <c r="H426" t="s">
        <v>228</v>
      </c>
      <c r="I426" t="s">
        <v>212</v>
      </c>
      <c r="J426" t="s">
        <v>213</v>
      </c>
      <c r="K426" t="s">
        <v>149</v>
      </c>
      <c r="L426" t="s">
        <v>214</v>
      </c>
      <c r="M426" t="s">
        <v>1401</v>
      </c>
      <c r="N426" t="s">
        <v>215</v>
      </c>
      <c r="O426" s="57">
        <v>46297.417824074073</v>
      </c>
      <c r="P426" s="57">
        <v>46300.583437499998</v>
      </c>
      <c r="Q426">
        <v>69402830</v>
      </c>
      <c r="S426">
        <v>152426929011</v>
      </c>
      <c r="T426" t="s">
        <v>1847</v>
      </c>
      <c r="U426" t="s">
        <v>1833</v>
      </c>
      <c r="V426" t="s">
        <v>1848</v>
      </c>
      <c r="Z426">
        <v>113.512112125754</v>
      </c>
      <c r="AA426">
        <v>-7.0988139258168896</v>
      </c>
      <c r="AB426" t="s">
        <v>1849</v>
      </c>
      <c r="AC426" t="s">
        <v>216</v>
      </c>
      <c r="AL426" t="s">
        <v>217</v>
      </c>
      <c r="AM426" t="s">
        <v>1850</v>
      </c>
      <c r="AN426" t="s">
        <v>6</v>
      </c>
      <c r="AO426" s="57">
        <v>46063.42392361111</v>
      </c>
      <c r="AP426" s="57">
        <v>46298.333333333336</v>
      </c>
      <c r="AQ426" t="s">
        <v>841</v>
      </c>
      <c r="AR426" t="s">
        <v>14</v>
      </c>
      <c r="AS426" t="s">
        <v>127</v>
      </c>
      <c r="AT426" t="s">
        <v>230</v>
      </c>
      <c r="AV426" t="s">
        <v>2689</v>
      </c>
      <c r="AW426" t="s">
        <v>1851</v>
      </c>
      <c r="AX426" t="s">
        <v>222</v>
      </c>
      <c r="BA426" s="57">
        <v>46298.333333333336</v>
      </c>
      <c r="BB426" t="s">
        <v>1850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str">
        <f>VLOOKUP(H426,Sheet2!$A$1:$B$270,2,FALSE)</f>
        <v>MADURA</v>
      </c>
    </row>
    <row r="427" spans="1:61">
      <c r="A427">
        <v>426</v>
      </c>
      <c r="B427">
        <v>1002620828</v>
      </c>
      <c r="C427">
        <v>3</v>
      </c>
      <c r="D427" t="s">
        <v>55</v>
      </c>
      <c r="E427">
        <v>5</v>
      </c>
      <c r="F427" t="s">
        <v>227</v>
      </c>
      <c r="G427" t="s">
        <v>127</v>
      </c>
      <c r="H427" t="s">
        <v>228</v>
      </c>
      <c r="I427" t="s">
        <v>212</v>
      </c>
      <c r="J427" t="s">
        <v>213</v>
      </c>
      <c r="K427" t="s">
        <v>149</v>
      </c>
      <c r="L427" t="s">
        <v>214</v>
      </c>
      <c r="M427" t="s">
        <v>1401</v>
      </c>
      <c r="N427" t="s">
        <v>215</v>
      </c>
      <c r="O427" s="57">
        <v>46298.438680555555</v>
      </c>
      <c r="P427" s="57">
        <v>46300.795659722222</v>
      </c>
      <c r="Q427">
        <v>69403515</v>
      </c>
      <c r="S427">
        <v>152426929025</v>
      </c>
      <c r="T427" t="s">
        <v>1852</v>
      </c>
      <c r="U427" t="s">
        <v>1853</v>
      </c>
      <c r="V427" t="s">
        <v>1854</v>
      </c>
      <c r="Z427">
        <v>113.48979439999999</v>
      </c>
      <c r="AA427">
        <v>-7.0546943000000004</v>
      </c>
      <c r="AB427" t="s">
        <v>1855</v>
      </c>
      <c r="AC427" t="s">
        <v>216</v>
      </c>
      <c r="AL427" t="s">
        <v>217</v>
      </c>
      <c r="AM427" t="s">
        <v>1607</v>
      </c>
      <c r="AN427" t="s">
        <v>6</v>
      </c>
      <c r="AO427" s="57">
        <v>46091.444571759261</v>
      </c>
      <c r="AP427" s="57">
        <v>46299.333333333336</v>
      </c>
      <c r="AR427" t="s">
        <v>14</v>
      </c>
      <c r="AS427" t="s">
        <v>127</v>
      </c>
      <c r="AT427" t="s">
        <v>220</v>
      </c>
      <c r="AV427" t="s">
        <v>2690</v>
      </c>
      <c r="AW427" t="s">
        <v>1480</v>
      </c>
      <c r="AX427" t="s">
        <v>222</v>
      </c>
      <c r="BA427" s="57">
        <v>46299.333333333336</v>
      </c>
      <c r="BB427" t="s">
        <v>1607</v>
      </c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str">
        <f>VLOOKUP(H427,Sheet2!$A$1:$B$270,2,FALSE)</f>
        <v>MADURA</v>
      </c>
    </row>
    <row r="428" spans="1:61">
      <c r="A428">
        <v>427</v>
      </c>
      <c r="B428">
        <v>1002621257</v>
      </c>
      <c r="C428">
        <v>3</v>
      </c>
      <c r="D428" t="s">
        <v>55</v>
      </c>
      <c r="E428">
        <v>5</v>
      </c>
      <c r="F428" t="s">
        <v>227</v>
      </c>
      <c r="G428" t="s">
        <v>127</v>
      </c>
      <c r="H428" t="s">
        <v>228</v>
      </c>
      <c r="I428" t="s">
        <v>212</v>
      </c>
      <c r="J428" t="s">
        <v>213</v>
      </c>
      <c r="K428" t="s">
        <v>149</v>
      </c>
      <c r="L428" t="s">
        <v>214</v>
      </c>
      <c r="M428" t="s">
        <v>836</v>
      </c>
      <c r="N428" t="s">
        <v>215</v>
      </c>
      <c r="O428" s="57">
        <v>46299.388599537036</v>
      </c>
      <c r="P428" s="57">
        <v>46300.417638888888</v>
      </c>
      <c r="Q428">
        <v>69403810</v>
      </c>
      <c r="S428">
        <v>152426929035</v>
      </c>
      <c r="T428" t="s">
        <v>1832</v>
      </c>
      <c r="U428" t="s">
        <v>1833</v>
      </c>
      <c r="V428" t="s">
        <v>1834</v>
      </c>
      <c r="Z428">
        <v>113.5122076</v>
      </c>
      <c r="AA428">
        <v>-7.0985389999999997</v>
      </c>
      <c r="AB428" t="s">
        <v>1835</v>
      </c>
      <c r="AC428" t="s">
        <v>216</v>
      </c>
      <c r="AL428" t="s">
        <v>217</v>
      </c>
      <c r="AM428" t="s">
        <v>1836</v>
      </c>
      <c r="AN428" t="s">
        <v>6</v>
      </c>
      <c r="AO428" s="57">
        <v>46122.392488425925</v>
      </c>
      <c r="AP428" s="57">
        <v>46300.333333333336</v>
      </c>
      <c r="AQ428" t="s">
        <v>841</v>
      </c>
      <c r="AR428" t="s">
        <v>14</v>
      </c>
      <c r="AS428" t="s">
        <v>127</v>
      </c>
      <c r="AT428" t="s">
        <v>220</v>
      </c>
      <c r="AV428" t="s">
        <v>837</v>
      </c>
      <c r="AW428" t="s">
        <v>1480</v>
      </c>
      <c r="AX428" t="s">
        <v>222</v>
      </c>
      <c r="BA428" s="57">
        <v>46300.333333333336</v>
      </c>
      <c r="BB428" t="s">
        <v>1836</v>
      </c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str">
        <f>VLOOKUP(H428,Sheet2!$A$1:$B$270,2,FALSE)</f>
        <v>MADURA</v>
      </c>
    </row>
    <row r="429" spans="1:61">
      <c r="A429">
        <v>428</v>
      </c>
      <c r="B429">
        <v>1002634253</v>
      </c>
      <c r="C429">
        <v>3</v>
      </c>
      <c r="D429" t="s">
        <v>55</v>
      </c>
      <c r="E429">
        <v>5</v>
      </c>
      <c r="F429" t="s">
        <v>227</v>
      </c>
      <c r="G429" t="s">
        <v>127</v>
      </c>
      <c r="H429" t="s">
        <v>228</v>
      </c>
      <c r="I429" t="s">
        <v>212</v>
      </c>
      <c r="J429" t="s">
        <v>213</v>
      </c>
      <c r="K429" t="s">
        <v>149</v>
      </c>
      <c r="L429" t="s">
        <v>214</v>
      </c>
      <c r="M429" t="s">
        <v>255</v>
      </c>
      <c r="N429" t="s">
        <v>215</v>
      </c>
      <c r="O429" s="57">
        <v>46308.407349537039</v>
      </c>
      <c r="P429" s="57">
        <v>46309.526712962965</v>
      </c>
      <c r="Q429">
        <v>69409128</v>
      </c>
      <c r="S429">
        <v>152426929154</v>
      </c>
      <c r="T429" t="s">
        <v>6004</v>
      </c>
      <c r="U429" t="s">
        <v>1843</v>
      </c>
      <c r="V429" t="s">
        <v>6005</v>
      </c>
      <c r="Z429">
        <v>113.4595856</v>
      </c>
      <c r="AA429">
        <v>-7.1504399000000003</v>
      </c>
      <c r="AB429" t="s">
        <v>6006</v>
      </c>
      <c r="AC429" t="s">
        <v>216</v>
      </c>
      <c r="AL429" t="s">
        <v>217</v>
      </c>
      <c r="AM429" t="s">
        <v>6007</v>
      </c>
      <c r="AN429" t="s">
        <v>6</v>
      </c>
      <c r="AO429" t="s">
        <v>5840</v>
      </c>
      <c r="AP429" s="57">
        <v>46309.333333333336</v>
      </c>
      <c r="AR429" t="s">
        <v>256</v>
      </c>
      <c r="AS429" t="s">
        <v>127</v>
      </c>
      <c r="AT429" t="s">
        <v>220</v>
      </c>
      <c r="AV429" t="s">
        <v>257</v>
      </c>
      <c r="AW429" t="s">
        <v>1480</v>
      </c>
      <c r="AX429" t="s">
        <v>222</v>
      </c>
      <c r="BA429" s="57">
        <v>46309.333333333336</v>
      </c>
      <c r="BB429" t="s">
        <v>6007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str">
        <f>VLOOKUP(H429,Sheet2!$A$1:$B$270,2,FALSE)</f>
        <v>MADURA</v>
      </c>
    </row>
    <row r="430" spans="1:61">
      <c r="A430">
        <v>429</v>
      </c>
      <c r="B430">
        <v>1002635685</v>
      </c>
      <c r="C430">
        <v>3</v>
      </c>
      <c r="D430" t="s">
        <v>55</v>
      </c>
      <c r="E430">
        <v>5</v>
      </c>
      <c r="F430" t="s">
        <v>227</v>
      </c>
      <c r="G430" t="s">
        <v>127</v>
      </c>
      <c r="H430" t="s">
        <v>420</v>
      </c>
      <c r="I430" t="s">
        <v>212</v>
      </c>
      <c r="J430" t="s">
        <v>213</v>
      </c>
      <c r="K430" t="s">
        <v>149</v>
      </c>
      <c r="L430" t="s">
        <v>214</v>
      </c>
      <c r="M430" t="s">
        <v>238</v>
      </c>
      <c r="N430" t="s">
        <v>215</v>
      </c>
      <c r="O430" s="57">
        <v>46308.696932870371</v>
      </c>
      <c r="P430" s="57">
        <v>46308.698680555557</v>
      </c>
      <c r="Q430">
        <v>69409666</v>
      </c>
      <c r="S430">
        <v>152427203179</v>
      </c>
      <c r="T430" t="s">
        <v>6700</v>
      </c>
      <c r="U430" t="s">
        <v>6701</v>
      </c>
      <c r="V430" t="s">
        <v>6702</v>
      </c>
      <c r="Z430">
        <v>113.5469195</v>
      </c>
      <c r="AA430">
        <v>-6.9994391999999896</v>
      </c>
      <c r="AB430" t="s">
        <v>6703</v>
      </c>
      <c r="AC430" t="s">
        <v>216</v>
      </c>
      <c r="AL430" t="s">
        <v>217</v>
      </c>
      <c r="AM430" t="s">
        <v>6654</v>
      </c>
      <c r="AN430" t="s">
        <v>6</v>
      </c>
      <c r="AO430" t="s">
        <v>6704</v>
      </c>
      <c r="AP430" s="57">
        <v>46309.625</v>
      </c>
      <c r="AR430" t="s">
        <v>239</v>
      </c>
      <c r="AS430" t="s">
        <v>219</v>
      </c>
      <c r="AT430" t="s">
        <v>230</v>
      </c>
      <c r="AV430" t="s">
        <v>238</v>
      </c>
      <c r="AW430" t="s">
        <v>879</v>
      </c>
      <c r="AX430" t="s">
        <v>222</v>
      </c>
      <c r="BA430" s="57">
        <v>46309.625</v>
      </c>
      <c r="BB430" t="s">
        <v>6654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str">
        <f>VLOOKUP(H430,Sheet2!$A$1:$B$270,2,FALSE)</f>
        <v>MADURA</v>
      </c>
    </row>
    <row r="431" spans="1:61">
      <c r="A431">
        <v>430</v>
      </c>
      <c r="B431">
        <v>1002617619</v>
      </c>
      <c r="C431">
        <v>3</v>
      </c>
      <c r="D431" t="s">
        <v>55</v>
      </c>
      <c r="E431">
        <v>5</v>
      </c>
      <c r="F431" t="s">
        <v>227</v>
      </c>
      <c r="G431" t="s">
        <v>127</v>
      </c>
      <c r="H431" t="s">
        <v>354</v>
      </c>
      <c r="I431" t="s">
        <v>212</v>
      </c>
      <c r="J431" t="s">
        <v>213</v>
      </c>
      <c r="K431" t="s">
        <v>149</v>
      </c>
      <c r="M431" t="s">
        <v>836</v>
      </c>
      <c r="N431" t="s">
        <v>215</v>
      </c>
      <c r="O431" s="57">
        <v>46296.483969907407</v>
      </c>
      <c r="P431" s="57">
        <v>46303.412673611114</v>
      </c>
      <c r="Q431">
        <v>69402269</v>
      </c>
      <c r="S431">
        <v>152454200101</v>
      </c>
      <c r="T431" t="s">
        <v>1056</v>
      </c>
      <c r="U431" t="s">
        <v>1057</v>
      </c>
      <c r="V431" t="s">
        <v>1058</v>
      </c>
      <c r="Z431">
        <v>115.2862231</v>
      </c>
      <c r="AA431">
        <v>-6.8636872000000002</v>
      </c>
      <c r="AB431" t="s">
        <v>1059</v>
      </c>
      <c r="AC431" t="s">
        <v>229</v>
      </c>
      <c r="AL431" t="s">
        <v>217</v>
      </c>
      <c r="AM431" t="s">
        <v>1060</v>
      </c>
      <c r="AN431" t="s">
        <v>6</v>
      </c>
      <c r="AO431" s="57">
        <v>46032.486342592594</v>
      </c>
      <c r="AP431" s="57">
        <v>46297.458333333336</v>
      </c>
      <c r="AQ431" t="s">
        <v>838</v>
      </c>
      <c r="AR431" t="s">
        <v>14</v>
      </c>
      <c r="AS431" t="s">
        <v>219</v>
      </c>
      <c r="AT431" t="s">
        <v>230</v>
      </c>
      <c r="AV431" t="s">
        <v>837</v>
      </c>
      <c r="AW431" t="s">
        <v>540</v>
      </c>
      <c r="AX431" t="s">
        <v>222</v>
      </c>
      <c r="BA431" s="57">
        <v>46297.458333333336</v>
      </c>
      <c r="BB431" t="s">
        <v>1060</v>
      </c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str">
        <f>VLOOKUP(H431,Sheet2!$A$1:$B$270,2,FALSE)</f>
        <v>MADURA</v>
      </c>
    </row>
    <row r="432" spans="1:61">
      <c r="A432">
        <v>431</v>
      </c>
      <c r="B432">
        <v>1002621759</v>
      </c>
      <c r="C432">
        <v>3</v>
      </c>
      <c r="D432" t="s">
        <v>55</v>
      </c>
      <c r="E432">
        <v>5</v>
      </c>
      <c r="F432" t="s">
        <v>227</v>
      </c>
      <c r="G432" t="s">
        <v>127</v>
      </c>
      <c r="H432" t="s">
        <v>354</v>
      </c>
      <c r="I432" t="s">
        <v>212</v>
      </c>
      <c r="J432" t="s">
        <v>213</v>
      </c>
      <c r="K432" t="s">
        <v>149</v>
      </c>
      <c r="M432" t="s">
        <v>279</v>
      </c>
      <c r="N432" t="s">
        <v>563</v>
      </c>
      <c r="O432" s="57">
        <v>46300.399965277778</v>
      </c>
      <c r="P432" s="57">
        <v>46302.532800925925</v>
      </c>
      <c r="Q432">
        <v>69404060</v>
      </c>
      <c r="S432">
        <v>152454200104</v>
      </c>
      <c r="T432" t="s">
        <v>3309</v>
      </c>
      <c r="U432" t="s">
        <v>2698</v>
      </c>
      <c r="V432" t="s">
        <v>3310</v>
      </c>
      <c r="Z432">
        <v>115.3229334</v>
      </c>
      <c r="AA432">
        <v>-6.8511921999999998</v>
      </c>
      <c r="AB432" t="s">
        <v>2699</v>
      </c>
      <c r="AC432" t="s">
        <v>229</v>
      </c>
      <c r="AL432" t="s">
        <v>217</v>
      </c>
      <c r="AM432" t="s">
        <v>3311</v>
      </c>
      <c r="AN432" t="s">
        <v>6</v>
      </c>
      <c r="AO432" s="57">
        <v>46152.40284722222</v>
      </c>
      <c r="AP432" s="57">
        <v>46302.625</v>
      </c>
      <c r="AR432" t="s">
        <v>239</v>
      </c>
      <c r="AS432" t="s">
        <v>219</v>
      </c>
      <c r="AT432" t="s">
        <v>230</v>
      </c>
      <c r="AV432" t="s">
        <v>3312</v>
      </c>
      <c r="AW432" t="s">
        <v>540</v>
      </c>
      <c r="AX432" t="s">
        <v>222</v>
      </c>
      <c r="BA432" s="57">
        <v>46302.625</v>
      </c>
      <c r="BB432" t="s">
        <v>3311</v>
      </c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str">
        <f>VLOOKUP(H432,Sheet2!$A$1:$B$270,2,FALSE)</f>
        <v>MADURA</v>
      </c>
    </row>
    <row r="433" spans="1:61">
      <c r="A433">
        <v>432</v>
      </c>
      <c r="B433">
        <v>1002630748</v>
      </c>
      <c r="C433">
        <v>3</v>
      </c>
      <c r="D433" t="s">
        <v>55</v>
      </c>
      <c r="E433">
        <v>5</v>
      </c>
      <c r="F433" t="s">
        <v>227</v>
      </c>
      <c r="G433" t="s">
        <v>127</v>
      </c>
      <c r="H433" t="s">
        <v>354</v>
      </c>
      <c r="I433" t="s">
        <v>212</v>
      </c>
      <c r="J433" t="s">
        <v>213</v>
      </c>
      <c r="K433" t="s">
        <v>149</v>
      </c>
      <c r="L433" t="s">
        <v>214</v>
      </c>
      <c r="M433" t="s">
        <v>279</v>
      </c>
      <c r="N433" t="s">
        <v>215</v>
      </c>
      <c r="O433" s="57">
        <v>46305.453935185185</v>
      </c>
      <c r="P433" s="57">
        <v>46305.874108796299</v>
      </c>
      <c r="Q433">
        <v>69407799</v>
      </c>
      <c r="S433">
        <v>152454200107</v>
      </c>
      <c r="T433" t="s">
        <v>5183</v>
      </c>
      <c r="U433" t="s">
        <v>5184</v>
      </c>
      <c r="V433" t="s">
        <v>5185</v>
      </c>
      <c r="Z433">
        <v>115.305906794965</v>
      </c>
      <c r="AA433">
        <v>-6.8559886181266103</v>
      </c>
      <c r="AB433" t="s">
        <v>5186</v>
      </c>
      <c r="AC433" t="s">
        <v>216</v>
      </c>
      <c r="AL433" t="s">
        <v>217</v>
      </c>
      <c r="AM433" t="s">
        <v>5187</v>
      </c>
      <c r="AN433" t="s">
        <v>6</v>
      </c>
      <c r="AO433" s="57">
        <v>46305.455312500002</v>
      </c>
      <c r="AP433" s="57">
        <v>46306.333333333336</v>
      </c>
      <c r="AR433" t="s">
        <v>239</v>
      </c>
      <c r="AS433" t="s">
        <v>219</v>
      </c>
      <c r="AT433" t="s">
        <v>230</v>
      </c>
      <c r="AV433" t="s">
        <v>799</v>
      </c>
      <c r="AW433" t="s">
        <v>876</v>
      </c>
      <c r="AX433" t="s">
        <v>222</v>
      </c>
      <c r="BA433" s="57">
        <v>46306.333333333336</v>
      </c>
      <c r="BB433" t="s">
        <v>5187</v>
      </c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str">
        <f>VLOOKUP(H433,Sheet2!$A$1:$B$270,2,FALSE)</f>
        <v>MADURA</v>
      </c>
    </row>
    <row r="434" spans="1:61">
      <c r="A434">
        <v>433</v>
      </c>
      <c r="B434">
        <v>1002626914</v>
      </c>
      <c r="C434">
        <v>3</v>
      </c>
      <c r="D434" t="s">
        <v>55</v>
      </c>
      <c r="E434">
        <v>5</v>
      </c>
      <c r="F434" t="s">
        <v>227</v>
      </c>
      <c r="G434" t="s">
        <v>127</v>
      </c>
      <c r="H434" t="s">
        <v>362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46302.763599537036</v>
      </c>
      <c r="P434" s="57">
        <v>46303.725243055553</v>
      </c>
      <c r="Q434">
        <v>69406165</v>
      </c>
      <c r="S434">
        <v>152430202966</v>
      </c>
      <c r="T434" t="s">
        <v>3996</v>
      </c>
      <c r="U434" t="s">
        <v>3997</v>
      </c>
      <c r="V434" t="s">
        <v>3998</v>
      </c>
      <c r="Z434">
        <v>114.096624478697</v>
      </c>
      <c r="AA434">
        <v>-6.9761256100408202</v>
      </c>
      <c r="AB434" t="s">
        <v>3999</v>
      </c>
      <c r="AC434" t="s">
        <v>216</v>
      </c>
      <c r="AL434" t="s">
        <v>217</v>
      </c>
      <c r="AM434" t="s">
        <v>4000</v>
      </c>
      <c r="AN434" t="s">
        <v>6</v>
      </c>
      <c r="AO434" s="57">
        <v>46213.767291666663</v>
      </c>
      <c r="AP434" s="57">
        <v>46303.625</v>
      </c>
      <c r="AR434" t="s">
        <v>218</v>
      </c>
      <c r="AS434" t="s">
        <v>219</v>
      </c>
      <c r="AT434" t="s">
        <v>220</v>
      </c>
      <c r="AU434">
        <v>20261008</v>
      </c>
      <c r="AV434" t="s">
        <v>221</v>
      </c>
      <c r="AW434" t="s">
        <v>1815</v>
      </c>
      <c r="AX434" t="s">
        <v>222</v>
      </c>
      <c r="BA434" s="57">
        <v>46303.625</v>
      </c>
      <c r="BB434" t="s">
        <v>4000</v>
      </c>
      <c r="BC434">
        <v>2026</v>
      </c>
      <c r="BD434">
        <v>10</v>
      </c>
      <c r="BE434">
        <v>8</v>
      </c>
      <c r="BF434" s="6">
        <f t="shared" si="18"/>
        <v>46303</v>
      </c>
      <c r="BG434">
        <f t="shared" si="19"/>
        <v>-0.625</v>
      </c>
      <c r="BH434" t="str">
        <f t="shared" si="20"/>
        <v>COMPLY</v>
      </c>
      <c r="BI434" t="str">
        <f>VLOOKUP(H434,Sheet2!$A$1:$B$270,2,FALSE)</f>
        <v>MADURA</v>
      </c>
    </row>
    <row r="435" spans="1:61">
      <c r="A435">
        <v>434</v>
      </c>
      <c r="B435">
        <v>1002632985</v>
      </c>
      <c r="C435">
        <v>3</v>
      </c>
      <c r="D435" t="s">
        <v>55</v>
      </c>
      <c r="E435">
        <v>5</v>
      </c>
      <c r="F435" t="s">
        <v>227</v>
      </c>
      <c r="G435" t="s">
        <v>127</v>
      </c>
      <c r="H435" t="s">
        <v>484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46307.569907407407</v>
      </c>
      <c r="P435" s="57">
        <v>46308.536585648151</v>
      </c>
      <c r="Q435">
        <v>69408642</v>
      </c>
      <c r="S435">
        <v>152428209145</v>
      </c>
      <c r="T435" t="s">
        <v>6008</v>
      </c>
      <c r="U435" t="s">
        <v>6009</v>
      </c>
      <c r="V435" t="s">
        <v>6010</v>
      </c>
      <c r="Z435">
        <v>113.707577772438</v>
      </c>
      <c r="AA435">
        <v>-7.1040849578256999</v>
      </c>
      <c r="AB435" t="s">
        <v>6011</v>
      </c>
      <c r="AC435" t="s">
        <v>216</v>
      </c>
      <c r="AL435" t="s">
        <v>217</v>
      </c>
      <c r="AM435" t="s">
        <v>6012</v>
      </c>
      <c r="AN435" t="s">
        <v>6</v>
      </c>
      <c r="AO435" s="57">
        <v>46366.580231481479</v>
      </c>
      <c r="AP435" s="57">
        <v>46308.458333333336</v>
      </c>
      <c r="AR435" t="s">
        <v>218</v>
      </c>
      <c r="AS435" t="s">
        <v>219</v>
      </c>
      <c r="AT435" t="s">
        <v>220</v>
      </c>
      <c r="AU435">
        <v>20261013</v>
      </c>
      <c r="AV435" t="s">
        <v>221</v>
      </c>
      <c r="AW435" t="s">
        <v>833</v>
      </c>
      <c r="AX435" t="s">
        <v>222</v>
      </c>
      <c r="BA435" s="57">
        <v>46308.458333333336</v>
      </c>
      <c r="BB435" t="s">
        <v>6012</v>
      </c>
      <c r="BC435">
        <v>2026</v>
      </c>
      <c r="BD435">
        <v>10</v>
      </c>
      <c r="BE435">
        <v>13</v>
      </c>
      <c r="BF435" s="6">
        <f t="shared" si="18"/>
        <v>46308</v>
      </c>
      <c r="BG435">
        <f t="shared" si="19"/>
        <v>-0.45833333333575865</v>
      </c>
      <c r="BH435" t="str">
        <f t="shared" si="20"/>
        <v>COMPLY</v>
      </c>
      <c r="BI435" t="str">
        <f>VLOOKUP(H435,Sheet2!$A$1:$B$270,2,FALSE)</f>
        <v>MADURA</v>
      </c>
    </row>
    <row r="436" spans="1:61">
      <c r="A436">
        <v>435</v>
      </c>
      <c r="B436">
        <v>1002631866</v>
      </c>
      <c r="C436">
        <v>3</v>
      </c>
      <c r="D436" t="s">
        <v>55</v>
      </c>
      <c r="E436">
        <v>5</v>
      </c>
      <c r="F436" t="s">
        <v>227</v>
      </c>
      <c r="G436" t="s">
        <v>127</v>
      </c>
      <c r="H436" t="s">
        <v>484</v>
      </c>
      <c r="I436" t="s">
        <v>212</v>
      </c>
      <c r="J436" t="s">
        <v>213</v>
      </c>
      <c r="K436" t="s">
        <v>149</v>
      </c>
      <c r="L436" t="s">
        <v>214</v>
      </c>
      <c r="M436" t="s">
        <v>839</v>
      </c>
      <c r="N436" t="s">
        <v>215</v>
      </c>
      <c r="O436" s="57">
        <v>46307.303229166668</v>
      </c>
      <c r="P436" s="57">
        <v>46308.473078703704</v>
      </c>
      <c r="Q436">
        <v>69408278</v>
      </c>
      <c r="S436">
        <v>152428209144</v>
      </c>
      <c r="T436" t="s">
        <v>6008</v>
      </c>
      <c r="U436" t="s">
        <v>6009</v>
      </c>
      <c r="V436" t="s">
        <v>6013</v>
      </c>
      <c r="Z436">
        <v>113.707576096057</v>
      </c>
      <c r="AA436">
        <v>-7.1041218877743297</v>
      </c>
      <c r="AB436" t="s">
        <v>6014</v>
      </c>
      <c r="AC436" t="s">
        <v>216</v>
      </c>
      <c r="AL436" t="s">
        <v>217</v>
      </c>
      <c r="AM436" t="s">
        <v>6015</v>
      </c>
      <c r="AN436" t="s">
        <v>6</v>
      </c>
      <c r="AO436" s="57">
        <v>46366.308935185189</v>
      </c>
      <c r="AP436" s="57">
        <v>46308.333333333336</v>
      </c>
      <c r="AQ436" t="s">
        <v>841</v>
      </c>
      <c r="AR436" t="s">
        <v>840</v>
      </c>
      <c r="AS436" t="s">
        <v>219</v>
      </c>
      <c r="AT436" t="s">
        <v>220</v>
      </c>
      <c r="AV436" t="s">
        <v>6016</v>
      </c>
      <c r="AW436" t="s">
        <v>833</v>
      </c>
      <c r="AX436" t="s">
        <v>222</v>
      </c>
      <c r="BA436" s="57">
        <v>46308.333333333336</v>
      </c>
      <c r="BB436" t="s">
        <v>6015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str">
        <f>VLOOKUP(H436,Sheet2!$A$1:$B$270,2,FALSE)</f>
        <v>MADURA</v>
      </c>
    </row>
    <row r="437" spans="1:61">
      <c r="A437">
        <v>436</v>
      </c>
      <c r="B437">
        <v>1002619024</v>
      </c>
      <c r="C437">
        <v>3</v>
      </c>
      <c r="D437" t="s">
        <v>55</v>
      </c>
      <c r="E437">
        <v>5</v>
      </c>
      <c r="F437" t="s">
        <v>227</v>
      </c>
      <c r="G437" t="s">
        <v>127</v>
      </c>
      <c r="H437" t="s">
        <v>321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46297.37060185185</v>
      </c>
      <c r="P437" s="57">
        <v>46298.511331018519</v>
      </c>
      <c r="Q437">
        <v>69402745</v>
      </c>
      <c r="S437">
        <v>152431232853</v>
      </c>
      <c r="T437" t="s">
        <v>1856</v>
      </c>
      <c r="U437" t="s">
        <v>1857</v>
      </c>
      <c r="V437" t="s">
        <v>1858</v>
      </c>
      <c r="Z437">
        <v>113.80601350217999</v>
      </c>
      <c r="AA437">
        <v>-7.1264812619946403</v>
      </c>
      <c r="AB437" t="s">
        <v>1859</v>
      </c>
      <c r="AC437" t="s">
        <v>216</v>
      </c>
      <c r="AL437" t="s">
        <v>217</v>
      </c>
      <c r="AM437" t="s">
        <v>1860</v>
      </c>
      <c r="AN437" t="s">
        <v>6</v>
      </c>
      <c r="AO437" s="57">
        <v>46063.39334490741</v>
      </c>
      <c r="AP437" s="57">
        <v>46298.333333333336</v>
      </c>
      <c r="AR437" t="s">
        <v>218</v>
      </c>
      <c r="AS437" t="s">
        <v>219</v>
      </c>
      <c r="AT437" t="s">
        <v>230</v>
      </c>
      <c r="AU437">
        <v>20261003</v>
      </c>
      <c r="AV437" t="s">
        <v>221</v>
      </c>
      <c r="AW437" t="s">
        <v>877</v>
      </c>
      <c r="AX437" t="s">
        <v>222</v>
      </c>
      <c r="BA437" s="57">
        <v>46298.333333333336</v>
      </c>
      <c r="BB437" t="s">
        <v>1860</v>
      </c>
      <c r="BC437">
        <v>2026</v>
      </c>
      <c r="BD437">
        <v>10</v>
      </c>
      <c r="BE437">
        <v>3</v>
      </c>
      <c r="BF437" s="6">
        <f t="shared" si="18"/>
        <v>46298</v>
      </c>
      <c r="BG437">
        <f t="shared" si="19"/>
        <v>-0.33333333333575865</v>
      </c>
      <c r="BH437" t="str">
        <f t="shared" si="20"/>
        <v>COMPLY</v>
      </c>
      <c r="BI437" t="str">
        <f>VLOOKUP(H437,Sheet2!$A$1:$B$270,2,FALSE)</f>
        <v>MADURA</v>
      </c>
    </row>
    <row r="438" spans="1:61">
      <c r="A438">
        <v>437</v>
      </c>
      <c r="B438">
        <v>1002622590</v>
      </c>
      <c r="C438">
        <v>3</v>
      </c>
      <c r="D438" t="s">
        <v>55</v>
      </c>
      <c r="E438">
        <v>5</v>
      </c>
      <c r="F438" t="s">
        <v>227</v>
      </c>
      <c r="G438" t="s">
        <v>127</v>
      </c>
      <c r="H438" t="s">
        <v>321</v>
      </c>
      <c r="I438" t="s">
        <v>212</v>
      </c>
      <c r="J438" t="s">
        <v>213</v>
      </c>
      <c r="K438" t="s">
        <v>149</v>
      </c>
      <c r="M438" t="s">
        <v>76</v>
      </c>
      <c r="N438" t="s">
        <v>215</v>
      </c>
      <c r="O438" s="57">
        <v>46300.58898148148</v>
      </c>
      <c r="P438" s="57">
        <v>46301.571782407409</v>
      </c>
      <c r="Q438">
        <v>69404390</v>
      </c>
      <c r="S438">
        <v>152431232881</v>
      </c>
      <c r="T438" t="s">
        <v>2705</v>
      </c>
      <c r="U438" t="s">
        <v>2706</v>
      </c>
      <c r="V438" t="s">
        <v>2707</v>
      </c>
      <c r="Z438">
        <v>113.7852426</v>
      </c>
      <c r="AA438">
        <v>-7.0273963999999998</v>
      </c>
      <c r="AB438" t="s">
        <v>2708</v>
      </c>
      <c r="AC438" t="s">
        <v>229</v>
      </c>
      <c r="AL438" t="s">
        <v>217</v>
      </c>
      <c r="AM438" t="s">
        <v>2709</v>
      </c>
      <c r="AN438" t="s">
        <v>6</v>
      </c>
      <c r="AO438" s="57">
        <v>46152.601203703707</v>
      </c>
      <c r="AP438" s="57">
        <v>46302.333333333336</v>
      </c>
      <c r="AR438" t="s">
        <v>218</v>
      </c>
      <c r="AS438" t="s">
        <v>219</v>
      </c>
      <c r="AT438" t="s">
        <v>230</v>
      </c>
      <c r="AU438">
        <v>20261006</v>
      </c>
      <c r="AV438" t="s">
        <v>221</v>
      </c>
      <c r="AW438" t="s">
        <v>2445</v>
      </c>
      <c r="AX438" t="s">
        <v>222</v>
      </c>
      <c r="BA438" s="57">
        <v>46302.333333333336</v>
      </c>
      <c r="BB438" t="s">
        <v>2709</v>
      </c>
      <c r="BC438">
        <v>2026</v>
      </c>
      <c r="BD438">
        <v>10</v>
      </c>
      <c r="BE438">
        <v>6</v>
      </c>
      <c r="BF438" s="6">
        <f t="shared" si="18"/>
        <v>46301</v>
      </c>
      <c r="BG438">
        <f t="shared" si="19"/>
        <v>-1.3333333333357587</v>
      </c>
      <c r="BH438" t="str">
        <f t="shared" si="20"/>
        <v>COMPLY</v>
      </c>
      <c r="BI438" t="str">
        <f>VLOOKUP(H438,Sheet2!$A$1:$B$270,2,FALSE)</f>
        <v>MADURA</v>
      </c>
    </row>
    <row r="439" spans="1:61">
      <c r="A439">
        <v>438</v>
      </c>
      <c r="B439">
        <v>1002622182</v>
      </c>
      <c r="C439">
        <v>3</v>
      </c>
      <c r="D439" t="s">
        <v>55</v>
      </c>
      <c r="E439">
        <v>5</v>
      </c>
      <c r="F439" t="s">
        <v>227</v>
      </c>
      <c r="G439" t="s">
        <v>127</v>
      </c>
      <c r="H439" t="s">
        <v>321</v>
      </c>
      <c r="I439" t="s">
        <v>212</v>
      </c>
      <c r="J439" t="s">
        <v>213</v>
      </c>
      <c r="K439" t="s">
        <v>149</v>
      </c>
      <c r="M439" t="s">
        <v>76</v>
      </c>
      <c r="N439" t="s">
        <v>215</v>
      </c>
      <c r="O439" s="57">
        <v>46300.484988425924</v>
      </c>
      <c r="P439" s="57">
        <v>46301.689513888887</v>
      </c>
      <c r="Q439">
        <v>69404201</v>
      </c>
      <c r="S439">
        <v>152431232880</v>
      </c>
      <c r="T439" t="s">
        <v>2700</v>
      </c>
      <c r="U439" t="s">
        <v>2701</v>
      </c>
      <c r="V439" t="s">
        <v>2702</v>
      </c>
      <c r="Z439">
        <v>113.8036498</v>
      </c>
      <c r="AA439">
        <v>-7.0245932</v>
      </c>
      <c r="AB439" t="s">
        <v>2703</v>
      </c>
      <c r="AC439" t="s">
        <v>229</v>
      </c>
      <c r="AL439" t="s">
        <v>217</v>
      </c>
      <c r="AM439" t="s">
        <v>2704</v>
      </c>
      <c r="AN439" t="s">
        <v>6</v>
      </c>
      <c r="AO439" s="57">
        <v>46152.486157407409</v>
      </c>
      <c r="AP439" s="57">
        <v>46301.625</v>
      </c>
      <c r="AR439" t="s">
        <v>218</v>
      </c>
      <c r="AS439" t="s">
        <v>219</v>
      </c>
      <c r="AT439" t="s">
        <v>230</v>
      </c>
      <c r="AU439">
        <v>20261006</v>
      </c>
      <c r="AV439" t="s">
        <v>221</v>
      </c>
      <c r="AW439" t="s">
        <v>541</v>
      </c>
      <c r="AX439" t="s">
        <v>222</v>
      </c>
      <c r="BA439" s="57">
        <v>46301.625</v>
      </c>
      <c r="BB439" t="s">
        <v>2704</v>
      </c>
      <c r="BC439">
        <v>2026</v>
      </c>
      <c r="BD439">
        <v>10</v>
      </c>
      <c r="BE439">
        <v>6</v>
      </c>
      <c r="BF439" s="6">
        <f t="shared" si="18"/>
        <v>46301</v>
      </c>
      <c r="BG439">
        <f t="shared" si="19"/>
        <v>-0.625</v>
      </c>
      <c r="BH439" t="str">
        <f t="shared" si="20"/>
        <v>COMPLY</v>
      </c>
      <c r="BI439" t="str">
        <f>VLOOKUP(H439,Sheet2!$A$1:$B$270,2,FALSE)</f>
        <v>MADURA</v>
      </c>
    </row>
    <row r="440" spans="1:61">
      <c r="A440">
        <v>439</v>
      </c>
      <c r="B440">
        <v>1002625190</v>
      </c>
      <c r="C440">
        <v>3</v>
      </c>
      <c r="D440" t="s">
        <v>55</v>
      </c>
      <c r="E440">
        <v>5</v>
      </c>
      <c r="F440" t="s">
        <v>227</v>
      </c>
      <c r="G440" t="s">
        <v>127</v>
      </c>
      <c r="H440" t="s">
        <v>321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46301.796319444446</v>
      </c>
      <c r="P440" s="57">
        <v>46302.557546296295</v>
      </c>
      <c r="Q440">
        <v>69405407</v>
      </c>
      <c r="S440">
        <v>152431232897</v>
      </c>
      <c r="T440" t="s">
        <v>3313</v>
      </c>
      <c r="U440" t="s">
        <v>3314</v>
      </c>
      <c r="V440" t="s">
        <v>3315</v>
      </c>
      <c r="Z440">
        <v>113.804313987493</v>
      </c>
      <c r="AA440">
        <v>-6.96813415891953</v>
      </c>
      <c r="AB440" t="s">
        <v>3316</v>
      </c>
      <c r="AC440" t="s">
        <v>216</v>
      </c>
      <c r="AL440" t="s">
        <v>217</v>
      </c>
      <c r="AM440" t="s">
        <v>3317</v>
      </c>
      <c r="AN440" t="s">
        <v>6</v>
      </c>
      <c r="AO440" s="57">
        <v>46183.799340277779</v>
      </c>
      <c r="AP440" s="57">
        <v>46303.333333333336</v>
      </c>
      <c r="AR440" t="s">
        <v>218</v>
      </c>
      <c r="AS440" t="s">
        <v>219</v>
      </c>
      <c r="AT440" t="s">
        <v>220</v>
      </c>
      <c r="AU440">
        <v>20261007</v>
      </c>
      <c r="AV440" t="s">
        <v>221</v>
      </c>
      <c r="AW440" t="s">
        <v>833</v>
      </c>
      <c r="AX440" t="s">
        <v>222</v>
      </c>
      <c r="BA440" s="57">
        <v>46303.333333333336</v>
      </c>
      <c r="BB440" t="s">
        <v>3317</v>
      </c>
      <c r="BC440">
        <v>2026</v>
      </c>
      <c r="BD440">
        <v>10</v>
      </c>
      <c r="BE440">
        <v>7</v>
      </c>
      <c r="BF440" s="6">
        <f t="shared" si="18"/>
        <v>46302</v>
      </c>
      <c r="BG440">
        <f t="shared" si="19"/>
        <v>-1.3333333333357587</v>
      </c>
      <c r="BH440" t="str">
        <f t="shared" si="20"/>
        <v>COMPLY</v>
      </c>
      <c r="BI440" t="str">
        <f>VLOOKUP(H440,Sheet2!$A$1:$B$270,2,FALSE)</f>
        <v>MADURA</v>
      </c>
    </row>
    <row r="441" spans="1:61">
      <c r="A441">
        <v>440</v>
      </c>
      <c r="B441">
        <v>1002623950</v>
      </c>
      <c r="C441">
        <v>3</v>
      </c>
      <c r="D441" t="s">
        <v>55</v>
      </c>
      <c r="E441">
        <v>5</v>
      </c>
      <c r="F441" t="s">
        <v>227</v>
      </c>
      <c r="G441" t="s">
        <v>127</v>
      </c>
      <c r="H441" t="s">
        <v>321</v>
      </c>
      <c r="I441" t="s">
        <v>212</v>
      </c>
      <c r="J441" t="s">
        <v>213</v>
      </c>
      <c r="K441" t="s">
        <v>149</v>
      </c>
      <c r="M441" t="s">
        <v>76</v>
      </c>
      <c r="N441" t="s">
        <v>215</v>
      </c>
      <c r="O441" s="57">
        <v>46301.462847222225</v>
      </c>
      <c r="P441" s="57">
        <v>46301.642280092594</v>
      </c>
      <c r="Q441">
        <v>69404884</v>
      </c>
      <c r="S441">
        <v>152431232564</v>
      </c>
      <c r="T441" t="s">
        <v>3318</v>
      </c>
      <c r="U441" t="s">
        <v>3319</v>
      </c>
      <c r="V441" t="s">
        <v>3320</v>
      </c>
      <c r="Z441">
        <v>113.8662492</v>
      </c>
      <c r="AA441">
        <v>-7.0003580999999997</v>
      </c>
      <c r="AB441" t="s">
        <v>3321</v>
      </c>
      <c r="AC441" t="s">
        <v>229</v>
      </c>
      <c r="AL441" t="s">
        <v>217</v>
      </c>
      <c r="AM441" t="s">
        <v>3322</v>
      </c>
      <c r="AN441" t="s">
        <v>6</v>
      </c>
      <c r="AO441" s="57">
        <v>46183.475752314815</v>
      </c>
      <c r="AP441" s="57">
        <v>46302.458333333336</v>
      </c>
      <c r="AR441" t="s">
        <v>218</v>
      </c>
      <c r="AS441" t="s">
        <v>219</v>
      </c>
      <c r="AT441" t="s">
        <v>230</v>
      </c>
      <c r="AU441">
        <v>20261006</v>
      </c>
      <c r="AV441" t="s">
        <v>221</v>
      </c>
      <c r="AW441" t="s">
        <v>539</v>
      </c>
      <c r="AX441" t="s">
        <v>222</v>
      </c>
      <c r="BA441" s="57">
        <v>46302.458333333336</v>
      </c>
      <c r="BB441" t="s">
        <v>3322</v>
      </c>
      <c r="BC441">
        <v>2026</v>
      </c>
      <c r="BD441">
        <v>10</v>
      </c>
      <c r="BE441">
        <v>6</v>
      </c>
      <c r="BF441" s="6">
        <f t="shared" si="18"/>
        <v>46301</v>
      </c>
      <c r="BG441">
        <f t="shared" si="19"/>
        <v>-1.4583333333357587</v>
      </c>
      <c r="BH441" t="str">
        <f t="shared" si="20"/>
        <v>COMPLY</v>
      </c>
      <c r="BI441" t="str">
        <f>VLOOKUP(H441,Sheet2!$A$1:$B$270,2,FALSE)</f>
        <v>MADURA</v>
      </c>
    </row>
    <row r="442" spans="1:61">
      <c r="A442">
        <v>441</v>
      </c>
      <c r="B442">
        <v>1002626855</v>
      </c>
      <c r="C442">
        <v>3</v>
      </c>
      <c r="D442" t="s">
        <v>55</v>
      </c>
      <c r="E442">
        <v>5</v>
      </c>
      <c r="F442" t="s">
        <v>227</v>
      </c>
      <c r="G442" t="s">
        <v>127</v>
      </c>
      <c r="H442" t="s">
        <v>321</v>
      </c>
      <c r="I442" t="s">
        <v>212</v>
      </c>
      <c r="J442" t="s">
        <v>213</v>
      </c>
      <c r="K442" t="s">
        <v>149</v>
      </c>
      <c r="M442" t="s">
        <v>76</v>
      </c>
      <c r="N442" t="s">
        <v>215</v>
      </c>
      <c r="O442" s="57">
        <v>46302.716087962966</v>
      </c>
      <c r="P442" s="57">
        <v>46305.585520833331</v>
      </c>
      <c r="Q442">
        <v>69406125</v>
      </c>
      <c r="S442">
        <v>152431232905</v>
      </c>
      <c r="T442" t="s">
        <v>4001</v>
      </c>
      <c r="U442" t="s">
        <v>4002</v>
      </c>
      <c r="V442" t="s">
        <v>4003</v>
      </c>
      <c r="Z442">
        <v>113.8698826</v>
      </c>
      <c r="AA442">
        <v>-7.0007025000000001</v>
      </c>
      <c r="AB442" t="s">
        <v>4004</v>
      </c>
      <c r="AC442" t="s">
        <v>284</v>
      </c>
      <c r="AL442" t="s">
        <v>217</v>
      </c>
      <c r="AM442" t="s">
        <v>4005</v>
      </c>
      <c r="AN442" t="s">
        <v>6</v>
      </c>
      <c r="AO442" s="57">
        <v>46213.736238425925</v>
      </c>
      <c r="AP442" s="57">
        <v>46306.333333333336</v>
      </c>
      <c r="AR442" t="s">
        <v>218</v>
      </c>
      <c r="AS442" t="s">
        <v>219</v>
      </c>
      <c r="AT442" t="s">
        <v>230</v>
      </c>
      <c r="AU442">
        <v>20261010</v>
      </c>
      <c r="AV442" t="s">
        <v>221</v>
      </c>
      <c r="AW442" t="s">
        <v>541</v>
      </c>
      <c r="AX442" t="s">
        <v>222</v>
      </c>
      <c r="BA442" s="57">
        <v>46306.333333333336</v>
      </c>
      <c r="BB442" t="s">
        <v>4005</v>
      </c>
      <c r="BC442">
        <v>2026</v>
      </c>
      <c r="BD442">
        <v>10</v>
      </c>
      <c r="BE442">
        <v>10</v>
      </c>
      <c r="BF442" s="6">
        <f t="shared" si="18"/>
        <v>46305</v>
      </c>
      <c r="BG442">
        <f t="shared" si="19"/>
        <v>-1.3333333333357587</v>
      </c>
      <c r="BH442" t="str">
        <f t="shared" si="20"/>
        <v>COMPLY</v>
      </c>
      <c r="BI442" t="str">
        <f>VLOOKUP(H442,Sheet2!$A$1:$B$270,2,FALSE)</f>
        <v>MADURA</v>
      </c>
    </row>
    <row r="443" spans="1:61">
      <c r="A443">
        <v>442</v>
      </c>
      <c r="B443">
        <v>1002633772</v>
      </c>
      <c r="C443">
        <v>3</v>
      </c>
      <c r="D443" t="s">
        <v>55</v>
      </c>
      <c r="E443">
        <v>5</v>
      </c>
      <c r="F443" t="s">
        <v>227</v>
      </c>
      <c r="G443" t="s">
        <v>127</v>
      </c>
      <c r="H443" t="s">
        <v>321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46307.742824074077</v>
      </c>
      <c r="P443" s="57">
        <v>46308.491238425922</v>
      </c>
      <c r="Q443">
        <v>69408954</v>
      </c>
      <c r="S443">
        <v>152431232944</v>
      </c>
      <c r="T443" t="s">
        <v>6017</v>
      </c>
      <c r="U443" t="s">
        <v>6018</v>
      </c>
      <c r="V443" t="s">
        <v>6019</v>
      </c>
      <c r="Z443">
        <v>113.810052238404</v>
      </c>
      <c r="AA443">
        <v>-7.1272620754181801</v>
      </c>
      <c r="AB443" t="s">
        <v>6020</v>
      </c>
      <c r="AC443" t="s">
        <v>216</v>
      </c>
      <c r="AL443" t="s">
        <v>217</v>
      </c>
      <c r="AM443" t="s">
        <v>5901</v>
      </c>
      <c r="AN443" t="s">
        <v>6</v>
      </c>
      <c r="AO443" s="57">
        <v>46366.746805555558</v>
      </c>
      <c r="AP443" s="57">
        <v>46308.625</v>
      </c>
      <c r="AR443" t="s">
        <v>218</v>
      </c>
      <c r="AS443" t="s">
        <v>219</v>
      </c>
      <c r="AT443" t="s">
        <v>220</v>
      </c>
      <c r="AU443">
        <v>20261013</v>
      </c>
      <c r="AV443" t="s">
        <v>221</v>
      </c>
      <c r="AW443" t="s">
        <v>2552</v>
      </c>
      <c r="AX443" t="s">
        <v>222</v>
      </c>
      <c r="BA443" s="57">
        <v>46308.625</v>
      </c>
      <c r="BB443" t="s">
        <v>5901</v>
      </c>
      <c r="BC443">
        <v>2026</v>
      </c>
      <c r="BD443">
        <v>10</v>
      </c>
      <c r="BE443">
        <v>13</v>
      </c>
      <c r="BF443" s="6">
        <f t="shared" si="18"/>
        <v>46308</v>
      </c>
      <c r="BG443">
        <f t="shared" si="19"/>
        <v>-0.625</v>
      </c>
      <c r="BH443" t="str">
        <f t="shared" si="20"/>
        <v>COMPLY</v>
      </c>
      <c r="BI443" t="str">
        <f>VLOOKUP(H443,Sheet2!$A$1:$B$270,2,FALSE)</f>
        <v>MADURA</v>
      </c>
    </row>
    <row r="444" spans="1:61">
      <c r="A444">
        <v>443</v>
      </c>
      <c r="B444">
        <v>1002635495</v>
      </c>
      <c r="C444">
        <v>3</v>
      </c>
      <c r="D444" t="s">
        <v>55</v>
      </c>
      <c r="E444">
        <v>5</v>
      </c>
      <c r="F444" t="s">
        <v>227</v>
      </c>
      <c r="G444" t="s">
        <v>127</v>
      </c>
      <c r="H444" t="s">
        <v>321</v>
      </c>
      <c r="I444" t="s">
        <v>212</v>
      </c>
      <c r="J444" t="s">
        <v>213</v>
      </c>
      <c r="K444" t="s">
        <v>149</v>
      </c>
      <c r="L444" t="s">
        <v>214</v>
      </c>
      <c r="M444" t="s">
        <v>255</v>
      </c>
      <c r="N444" t="s">
        <v>215</v>
      </c>
      <c r="O444" s="57">
        <v>46308.656006944446</v>
      </c>
      <c r="P444" s="57">
        <v>46309.439884259256</v>
      </c>
      <c r="Q444">
        <v>69409585</v>
      </c>
      <c r="S444">
        <v>152431232950</v>
      </c>
      <c r="T444" t="s">
        <v>6705</v>
      </c>
      <c r="U444" t="s">
        <v>6706</v>
      </c>
      <c r="V444" t="s">
        <v>6707</v>
      </c>
      <c r="Z444">
        <v>113.86777505278501</v>
      </c>
      <c r="AA444">
        <v>-7.0036741536532903</v>
      </c>
      <c r="AB444" t="s">
        <v>6708</v>
      </c>
      <c r="AC444" t="s">
        <v>216</v>
      </c>
      <c r="AL444" t="s">
        <v>217</v>
      </c>
      <c r="AM444" t="s">
        <v>6709</v>
      </c>
      <c r="AN444" t="s">
        <v>6</v>
      </c>
      <c r="AO444" t="s">
        <v>6710</v>
      </c>
      <c r="AP444" s="57">
        <v>46309.625</v>
      </c>
      <c r="AR444" t="s">
        <v>256</v>
      </c>
      <c r="AS444" t="s">
        <v>219</v>
      </c>
      <c r="AT444" t="s">
        <v>230</v>
      </c>
      <c r="AV444" t="s">
        <v>257</v>
      </c>
      <c r="AW444" t="s">
        <v>883</v>
      </c>
      <c r="AX444" t="s">
        <v>222</v>
      </c>
      <c r="BA444" s="57">
        <v>46309.625</v>
      </c>
      <c r="BB444" t="s">
        <v>6709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MADURA</v>
      </c>
    </row>
    <row r="445" spans="1:61">
      <c r="A445">
        <v>444</v>
      </c>
      <c r="B445">
        <v>1002625188</v>
      </c>
      <c r="C445">
        <v>3</v>
      </c>
      <c r="D445" t="s">
        <v>55</v>
      </c>
      <c r="E445">
        <v>5</v>
      </c>
      <c r="F445" t="s">
        <v>227</v>
      </c>
      <c r="G445" t="s">
        <v>127</v>
      </c>
      <c r="H445" t="s">
        <v>321</v>
      </c>
      <c r="I445" t="s">
        <v>212</v>
      </c>
      <c r="J445" t="s">
        <v>213</v>
      </c>
      <c r="K445" t="s">
        <v>149</v>
      </c>
      <c r="L445" t="s">
        <v>214</v>
      </c>
      <c r="M445" t="s">
        <v>1626</v>
      </c>
      <c r="N445" t="s">
        <v>215</v>
      </c>
      <c r="O445" s="57">
        <v>46301.796493055554</v>
      </c>
      <c r="P445" s="57">
        <v>46304.964074074072</v>
      </c>
      <c r="Q445">
        <v>69405407</v>
      </c>
      <c r="S445">
        <v>152431232897</v>
      </c>
      <c r="T445" t="s">
        <v>3313</v>
      </c>
      <c r="U445" t="s">
        <v>3314</v>
      </c>
      <c r="V445" t="s">
        <v>3315</v>
      </c>
      <c r="Z445">
        <v>113.804313987493</v>
      </c>
      <c r="AA445">
        <v>-6.96813415891953</v>
      </c>
      <c r="AB445" t="s">
        <v>3316</v>
      </c>
      <c r="AC445" t="s">
        <v>216</v>
      </c>
      <c r="AL445" t="s">
        <v>217</v>
      </c>
      <c r="AM445" t="s">
        <v>3317</v>
      </c>
      <c r="AN445" t="s">
        <v>6</v>
      </c>
      <c r="AO445" s="57">
        <v>46183.799340277779</v>
      </c>
      <c r="AP445" s="57">
        <v>46303.333333333336</v>
      </c>
      <c r="AR445" t="s">
        <v>12</v>
      </c>
      <c r="AS445" t="s">
        <v>219</v>
      </c>
      <c r="AT445" t="s">
        <v>220</v>
      </c>
      <c r="AV445" t="s">
        <v>1627</v>
      </c>
      <c r="AW445" t="s">
        <v>833</v>
      </c>
      <c r="AX445" t="s">
        <v>222</v>
      </c>
      <c r="BA445" s="57">
        <v>46303.333333333336</v>
      </c>
      <c r="BB445" t="s">
        <v>3317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MADURA</v>
      </c>
    </row>
    <row r="446" spans="1:61">
      <c r="A446">
        <v>445</v>
      </c>
      <c r="B446">
        <v>1002618449</v>
      </c>
      <c r="C446">
        <v>3</v>
      </c>
      <c r="D446" t="s">
        <v>55</v>
      </c>
      <c r="E446">
        <v>5</v>
      </c>
      <c r="F446" t="s">
        <v>260</v>
      </c>
      <c r="G446" t="s">
        <v>123</v>
      </c>
      <c r="H446" t="s">
        <v>286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46296.660115740742</v>
      </c>
      <c r="P446" s="57">
        <v>46297.727210648147</v>
      </c>
      <c r="Q446">
        <v>69402539</v>
      </c>
      <c r="S446">
        <v>152401227873</v>
      </c>
      <c r="T446" t="s">
        <v>1066</v>
      </c>
      <c r="U446" t="s">
        <v>828</v>
      </c>
      <c r="V446" t="s">
        <v>1067</v>
      </c>
      <c r="Z446">
        <v>112.7438654</v>
      </c>
      <c r="AA446">
        <v>-7.2420342</v>
      </c>
      <c r="AB446" t="s">
        <v>1068</v>
      </c>
      <c r="AC446" t="s">
        <v>235</v>
      </c>
      <c r="AL446" t="s">
        <v>217</v>
      </c>
      <c r="AM446" t="s">
        <v>1069</v>
      </c>
      <c r="AN446" t="s">
        <v>6</v>
      </c>
      <c r="AO446" s="57">
        <v>46032.694421296299</v>
      </c>
      <c r="AP446" s="57">
        <v>46297.625</v>
      </c>
      <c r="AR446" t="s">
        <v>218</v>
      </c>
      <c r="AS446" t="s">
        <v>270</v>
      </c>
      <c r="AT446" t="s">
        <v>230</v>
      </c>
      <c r="AU446">
        <v>20261002</v>
      </c>
      <c r="AV446" t="s">
        <v>221</v>
      </c>
      <c r="AW446" t="s">
        <v>877</v>
      </c>
      <c r="AX446" t="s">
        <v>222</v>
      </c>
      <c r="BA446" s="57">
        <v>46297.625</v>
      </c>
      <c r="BB446" t="s">
        <v>1069</v>
      </c>
      <c r="BC446">
        <v>2026</v>
      </c>
      <c r="BD446">
        <v>10</v>
      </c>
      <c r="BE446">
        <v>2</v>
      </c>
      <c r="BF446" s="6">
        <f t="shared" si="18"/>
        <v>46297</v>
      </c>
      <c r="BG446">
        <f t="shared" si="19"/>
        <v>-0.625</v>
      </c>
      <c r="BH446" t="str">
        <f t="shared" si="20"/>
        <v>COMPLY</v>
      </c>
      <c r="BI446" t="str">
        <f>VLOOKUP(H446,Sheet2!$A$1:$B$270,2,FALSE)</f>
        <v>SURABAYA UTARA</v>
      </c>
    </row>
    <row r="447" spans="1:61">
      <c r="A447">
        <v>446</v>
      </c>
      <c r="B447">
        <v>1002619781</v>
      </c>
      <c r="C447">
        <v>3</v>
      </c>
      <c r="D447" t="s">
        <v>55</v>
      </c>
      <c r="E447">
        <v>5</v>
      </c>
      <c r="F447" t="s">
        <v>260</v>
      </c>
      <c r="G447" t="s">
        <v>123</v>
      </c>
      <c r="H447" t="s">
        <v>286</v>
      </c>
      <c r="I447" t="s">
        <v>212</v>
      </c>
      <c r="J447" t="s">
        <v>213</v>
      </c>
      <c r="K447" t="s">
        <v>149</v>
      </c>
      <c r="M447" t="s">
        <v>76</v>
      </c>
      <c r="N447" t="s">
        <v>215</v>
      </c>
      <c r="O447" s="57">
        <v>46297.561828703707</v>
      </c>
      <c r="P447" s="57">
        <v>46297.707488425927</v>
      </c>
      <c r="Q447">
        <v>69401978</v>
      </c>
      <c r="S447">
        <v>152401227893</v>
      </c>
      <c r="T447" t="s">
        <v>1091</v>
      </c>
      <c r="U447" t="s">
        <v>1861</v>
      </c>
      <c r="V447" t="s">
        <v>1862</v>
      </c>
      <c r="Z447">
        <v>112.73858971</v>
      </c>
      <c r="AA447">
        <v>-7.244665125</v>
      </c>
      <c r="AB447" t="s">
        <v>1094</v>
      </c>
      <c r="AC447" t="s">
        <v>229</v>
      </c>
      <c r="AL447" t="s">
        <v>217</v>
      </c>
      <c r="AM447" t="s">
        <v>1863</v>
      </c>
      <c r="AN447" t="s">
        <v>6</v>
      </c>
      <c r="AO447" s="57">
        <v>46063.569363425922</v>
      </c>
      <c r="AR447" t="s">
        <v>218</v>
      </c>
      <c r="AS447" t="s">
        <v>270</v>
      </c>
      <c r="AT447" t="s">
        <v>342</v>
      </c>
      <c r="AU447">
        <v>20261002</v>
      </c>
      <c r="AV447" t="s">
        <v>221</v>
      </c>
      <c r="AW447" t="s">
        <v>559</v>
      </c>
      <c r="AX447" t="s">
        <v>222</v>
      </c>
      <c r="BA447" s="57">
        <v>46297.291666666664</v>
      </c>
      <c r="BB447" t="s">
        <v>1863</v>
      </c>
      <c r="BC447">
        <v>2026</v>
      </c>
      <c r="BD447">
        <v>10</v>
      </c>
      <c r="BE447">
        <v>2</v>
      </c>
      <c r="BF447" s="6">
        <f t="shared" si="18"/>
        <v>46297</v>
      </c>
      <c r="BG447">
        <f t="shared" si="19"/>
        <v>-0.29166666666424135</v>
      </c>
      <c r="BH447" t="str">
        <f t="shared" si="20"/>
        <v>COMPLY</v>
      </c>
      <c r="BI447" t="str">
        <f>VLOOKUP(H447,Sheet2!$A$1:$B$270,2,FALSE)</f>
        <v>SURABAYA UTARA</v>
      </c>
    </row>
    <row r="448" spans="1:61">
      <c r="A448">
        <v>447</v>
      </c>
      <c r="B448">
        <v>1002620485</v>
      </c>
      <c r="C448">
        <v>3</v>
      </c>
      <c r="D448" t="s">
        <v>55</v>
      </c>
      <c r="E448">
        <v>5</v>
      </c>
      <c r="F448" t="s">
        <v>260</v>
      </c>
      <c r="G448" t="s">
        <v>123</v>
      </c>
      <c r="H448" t="s">
        <v>286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46297.701851851853</v>
      </c>
      <c r="P448" s="57">
        <v>46298.634456018517</v>
      </c>
      <c r="Q448">
        <v>69403321</v>
      </c>
      <c r="S448">
        <v>152401227903</v>
      </c>
      <c r="T448" t="s">
        <v>1864</v>
      </c>
      <c r="U448" t="s">
        <v>1865</v>
      </c>
      <c r="V448" t="s">
        <v>1866</v>
      </c>
      <c r="Z448">
        <v>112.7438654</v>
      </c>
      <c r="AA448">
        <v>-7.2420342</v>
      </c>
      <c r="AB448" t="s">
        <v>1867</v>
      </c>
      <c r="AC448" t="s">
        <v>235</v>
      </c>
      <c r="AL448" t="s">
        <v>217</v>
      </c>
      <c r="AM448" t="s">
        <v>1420</v>
      </c>
      <c r="AN448" t="s">
        <v>6</v>
      </c>
      <c r="AO448" s="57">
        <v>46063.705462962964</v>
      </c>
      <c r="AP448" s="57">
        <v>46298.625</v>
      </c>
      <c r="AR448" t="s">
        <v>218</v>
      </c>
      <c r="AS448" t="s">
        <v>270</v>
      </c>
      <c r="AT448" t="s">
        <v>230</v>
      </c>
      <c r="AU448">
        <v>20261003</v>
      </c>
      <c r="AV448" t="s">
        <v>221</v>
      </c>
      <c r="AW448" t="s">
        <v>877</v>
      </c>
      <c r="AX448" t="s">
        <v>222</v>
      </c>
      <c r="BA448" s="57">
        <v>46298.625</v>
      </c>
      <c r="BB448" t="s">
        <v>1420</v>
      </c>
      <c r="BC448">
        <v>2026</v>
      </c>
      <c r="BD448">
        <v>10</v>
      </c>
      <c r="BE448">
        <v>3</v>
      </c>
      <c r="BF448" s="6">
        <f t="shared" si="18"/>
        <v>46298</v>
      </c>
      <c r="BG448">
        <f t="shared" si="19"/>
        <v>-0.625</v>
      </c>
      <c r="BH448" t="str">
        <f t="shared" si="20"/>
        <v>COMPLY</v>
      </c>
      <c r="BI448" t="str">
        <f>VLOOKUP(H448,Sheet2!$A$1:$B$270,2,FALSE)</f>
        <v>SURABAYA UTARA</v>
      </c>
    </row>
    <row r="449" spans="1:61">
      <c r="A449">
        <v>448</v>
      </c>
      <c r="B449">
        <v>1002622550</v>
      </c>
      <c r="C449">
        <v>3</v>
      </c>
      <c r="D449" t="s">
        <v>55</v>
      </c>
      <c r="E449">
        <v>5</v>
      </c>
      <c r="F449" t="s">
        <v>260</v>
      </c>
      <c r="G449" t="s">
        <v>123</v>
      </c>
      <c r="H449" t="s">
        <v>286</v>
      </c>
      <c r="I449" t="s">
        <v>212</v>
      </c>
      <c r="J449" t="s">
        <v>213</v>
      </c>
      <c r="K449" t="s">
        <v>149</v>
      </c>
      <c r="L449" t="s">
        <v>826</v>
      </c>
      <c r="M449" t="s">
        <v>76</v>
      </c>
      <c r="N449" t="s">
        <v>215</v>
      </c>
      <c r="O449" s="57">
        <v>46300.583043981482</v>
      </c>
      <c r="P449" s="57">
        <v>46301.569305555553</v>
      </c>
      <c r="Q449">
        <v>69404386</v>
      </c>
      <c r="R449">
        <v>3135967129</v>
      </c>
      <c r="S449">
        <v>152401227930</v>
      </c>
      <c r="T449" t="s">
        <v>2710</v>
      </c>
      <c r="U449" t="s">
        <v>2711</v>
      </c>
      <c r="V449" t="s">
        <v>2712</v>
      </c>
      <c r="Z449">
        <v>112.736028</v>
      </c>
      <c r="AA449">
        <v>-7.2327149999999998</v>
      </c>
      <c r="AB449" t="s">
        <v>2713</v>
      </c>
      <c r="AC449" t="s">
        <v>235</v>
      </c>
      <c r="AL449" t="s">
        <v>217</v>
      </c>
      <c r="AM449" t="s">
        <v>2714</v>
      </c>
      <c r="AN449" t="s">
        <v>6</v>
      </c>
      <c r="AO449" s="57">
        <v>46152.601203703707</v>
      </c>
      <c r="AP449" s="57">
        <v>46301.458333333336</v>
      </c>
      <c r="AR449" t="s">
        <v>218</v>
      </c>
      <c r="AS449" t="s">
        <v>270</v>
      </c>
      <c r="AT449" t="s">
        <v>230</v>
      </c>
      <c r="AU449">
        <v>20261006</v>
      </c>
      <c r="AV449" t="s">
        <v>221</v>
      </c>
      <c r="AW449" t="s">
        <v>868</v>
      </c>
      <c r="AX449" t="s">
        <v>222</v>
      </c>
      <c r="BA449" s="57">
        <v>46301.458333333336</v>
      </c>
      <c r="BB449" t="s">
        <v>2714</v>
      </c>
      <c r="BC449">
        <v>2026</v>
      </c>
      <c r="BD449">
        <v>10</v>
      </c>
      <c r="BE449">
        <v>6</v>
      </c>
      <c r="BF449" s="6">
        <f t="shared" si="18"/>
        <v>46301</v>
      </c>
      <c r="BG449">
        <f t="shared" si="19"/>
        <v>-0.45833333333575865</v>
      </c>
      <c r="BH449" t="str">
        <f t="shared" si="20"/>
        <v>COMPLY</v>
      </c>
      <c r="BI449" t="str">
        <f>VLOOKUP(H449,Sheet2!$A$1:$B$270,2,FALSE)</f>
        <v>SURABAYA UTARA</v>
      </c>
    </row>
    <row r="450" spans="1:61">
      <c r="A450">
        <v>449</v>
      </c>
      <c r="B450">
        <v>1002630379</v>
      </c>
      <c r="C450">
        <v>3</v>
      </c>
      <c r="D450" t="s">
        <v>55</v>
      </c>
      <c r="E450">
        <v>5</v>
      </c>
      <c r="F450" t="s">
        <v>260</v>
      </c>
      <c r="G450" t="s">
        <v>123</v>
      </c>
      <c r="H450" t="s">
        <v>286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46304.690729166665</v>
      </c>
      <c r="P450" s="57">
        <v>46305.690763888888</v>
      </c>
      <c r="Q450">
        <v>69407614</v>
      </c>
      <c r="S450">
        <v>152401227971</v>
      </c>
      <c r="T450" t="s">
        <v>5188</v>
      </c>
      <c r="U450" t="s">
        <v>5189</v>
      </c>
      <c r="V450" t="s">
        <v>5190</v>
      </c>
      <c r="Z450">
        <v>112.729598768055</v>
      </c>
      <c r="AA450">
        <v>-7.2337472430153502</v>
      </c>
      <c r="AB450" t="s">
        <v>5191</v>
      </c>
      <c r="AC450" t="s">
        <v>216</v>
      </c>
      <c r="AL450" t="s">
        <v>217</v>
      </c>
      <c r="AM450" t="s">
        <v>5192</v>
      </c>
      <c r="AN450" t="s">
        <v>6</v>
      </c>
      <c r="AO450" s="57">
        <v>46275.725983796299</v>
      </c>
      <c r="AP450" s="57">
        <v>46305.625</v>
      </c>
      <c r="AR450" t="s">
        <v>218</v>
      </c>
      <c r="AS450" t="s">
        <v>270</v>
      </c>
      <c r="AT450" t="s">
        <v>230</v>
      </c>
      <c r="AU450">
        <v>20261010</v>
      </c>
      <c r="AV450" t="s">
        <v>221</v>
      </c>
      <c r="AW450" t="s">
        <v>877</v>
      </c>
      <c r="AX450" t="s">
        <v>222</v>
      </c>
      <c r="BA450" s="57">
        <v>46305.625</v>
      </c>
      <c r="BB450" t="s">
        <v>5192</v>
      </c>
      <c r="BC450">
        <v>2026</v>
      </c>
      <c r="BD450">
        <v>10</v>
      </c>
      <c r="BE450">
        <v>10</v>
      </c>
      <c r="BF450" s="6">
        <f t="shared" ref="BF450:BF513" si="21">DATE(BC450,BD450,BE450)</f>
        <v>46305</v>
      </c>
      <c r="BG450">
        <f t="shared" ref="BG450:BG513" si="22">BF450-BA450</f>
        <v>-0.625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SURABAYA UTARA</v>
      </c>
    </row>
    <row r="451" spans="1:61">
      <c r="A451">
        <v>450</v>
      </c>
      <c r="B451">
        <v>1002617733</v>
      </c>
      <c r="C451">
        <v>3</v>
      </c>
      <c r="D451" t="s">
        <v>55</v>
      </c>
      <c r="E451">
        <v>5</v>
      </c>
      <c r="F451" t="s">
        <v>260</v>
      </c>
      <c r="G451" t="s">
        <v>123</v>
      </c>
      <c r="H451" t="s">
        <v>286</v>
      </c>
      <c r="I451" t="s">
        <v>212</v>
      </c>
      <c r="J451" t="s">
        <v>213</v>
      </c>
      <c r="K451" t="s">
        <v>149</v>
      </c>
      <c r="L451" t="s">
        <v>214</v>
      </c>
      <c r="M451" t="s">
        <v>836</v>
      </c>
      <c r="N451" t="s">
        <v>215</v>
      </c>
      <c r="O451" s="57">
        <v>46296.521979166668</v>
      </c>
      <c r="P451" s="57">
        <v>46303.407650462963</v>
      </c>
      <c r="Q451">
        <v>69402300</v>
      </c>
      <c r="S451">
        <v>152401227868</v>
      </c>
      <c r="T451" t="s">
        <v>1061</v>
      </c>
      <c r="U451" t="s">
        <v>1062</v>
      </c>
      <c r="V451" t="s">
        <v>1063</v>
      </c>
      <c r="Z451">
        <v>112.702551</v>
      </c>
      <c r="AA451">
        <v>-7.229495</v>
      </c>
      <c r="AB451" t="s">
        <v>1064</v>
      </c>
      <c r="AC451" t="s">
        <v>235</v>
      </c>
      <c r="AL451" t="s">
        <v>217</v>
      </c>
      <c r="AM451" t="s">
        <v>1065</v>
      </c>
      <c r="AN451" t="s">
        <v>6</v>
      </c>
      <c r="AO451" s="57">
        <v>46032.559305555558</v>
      </c>
      <c r="AP451" s="57">
        <v>46297.458333333336</v>
      </c>
      <c r="AQ451" t="s">
        <v>838</v>
      </c>
      <c r="AR451" t="s">
        <v>14</v>
      </c>
      <c r="AS451" t="s">
        <v>270</v>
      </c>
      <c r="AT451" t="s">
        <v>230</v>
      </c>
      <c r="AV451" t="s">
        <v>837</v>
      </c>
      <c r="AW451" t="s">
        <v>875</v>
      </c>
      <c r="AX451" t="s">
        <v>222</v>
      </c>
      <c r="BA451" s="57">
        <v>46297.458333333336</v>
      </c>
      <c r="BB451" t="s">
        <v>1065</v>
      </c>
      <c r="BF451" s="6" t="e">
        <f t="shared" si="21"/>
        <v>#NUM!</v>
      </c>
      <c r="BG451" t="e">
        <f t="shared" si="22"/>
        <v>#NUM!</v>
      </c>
      <c r="BH451" t="e">
        <f t="shared" si="23"/>
        <v>#NUM!</v>
      </c>
      <c r="BI451" t="str">
        <f>VLOOKUP(H451,Sheet2!$A$1:$B$270,2,FALSE)</f>
        <v>SURABAYA UTARA</v>
      </c>
    </row>
    <row r="452" spans="1:61">
      <c r="A452">
        <v>451</v>
      </c>
      <c r="B452">
        <v>1002618774</v>
      </c>
      <c r="C452">
        <v>3</v>
      </c>
      <c r="D452" t="s">
        <v>55</v>
      </c>
      <c r="E452">
        <v>5</v>
      </c>
      <c r="F452" t="s">
        <v>260</v>
      </c>
      <c r="G452" t="s">
        <v>123</v>
      </c>
      <c r="H452" t="s">
        <v>266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46296.751157407409</v>
      </c>
      <c r="P452" s="57">
        <v>46297.547523148147</v>
      </c>
      <c r="Q452">
        <v>69402640</v>
      </c>
      <c r="S452">
        <v>152407282544</v>
      </c>
      <c r="T452" t="s">
        <v>1070</v>
      </c>
      <c r="U452" t="s">
        <v>1071</v>
      </c>
      <c r="V452" t="s">
        <v>1072</v>
      </c>
      <c r="Z452">
        <v>112.7890769</v>
      </c>
      <c r="AA452">
        <v>-7.2549155000000001</v>
      </c>
      <c r="AB452" t="s">
        <v>1073</v>
      </c>
      <c r="AC452" t="s">
        <v>216</v>
      </c>
      <c r="AL452" t="s">
        <v>217</v>
      </c>
      <c r="AM452" t="s">
        <v>1074</v>
      </c>
      <c r="AN452" t="s">
        <v>6</v>
      </c>
      <c r="AO452" s="57">
        <v>46032.757141203707</v>
      </c>
      <c r="AP452" s="57">
        <v>46297.625</v>
      </c>
      <c r="AR452" t="s">
        <v>218</v>
      </c>
      <c r="AS452" t="s">
        <v>123</v>
      </c>
      <c r="AT452" t="s">
        <v>230</v>
      </c>
      <c r="AU452">
        <v>20261002</v>
      </c>
      <c r="AV452" t="s">
        <v>221</v>
      </c>
      <c r="AW452" t="s">
        <v>877</v>
      </c>
      <c r="AX452" t="s">
        <v>222</v>
      </c>
      <c r="BA452" s="57">
        <v>46297.625</v>
      </c>
      <c r="BB452" t="s">
        <v>1074</v>
      </c>
      <c r="BC452">
        <v>2026</v>
      </c>
      <c r="BD452">
        <v>10</v>
      </c>
      <c r="BE452">
        <v>2</v>
      </c>
      <c r="BF452" s="6">
        <f t="shared" si="21"/>
        <v>46297</v>
      </c>
      <c r="BG452">
        <f t="shared" si="22"/>
        <v>-0.625</v>
      </c>
      <c r="BH452" t="str">
        <f t="shared" si="23"/>
        <v>COMPLY</v>
      </c>
      <c r="BI452" t="str">
        <f>VLOOKUP(H452,Sheet2!$A$1:$B$270,2,FALSE)</f>
        <v>SURABAYA UTARA</v>
      </c>
    </row>
    <row r="453" spans="1:61">
      <c r="A453">
        <v>452</v>
      </c>
      <c r="B453">
        <v>1002627884</v>
      </c>
      <c r="C453">
        <v>3</v>
      </c>
      <c r="D453" t="s">
        <v>55</v>
      </c>
      <c r="E453">
        <v>5</v>
      </c>
      <c r="F453" t="s">
        <v>260</v>
      </c>
      <c r="G453" t="s">
        <v>123</v>
      </c>
      <c r="H453" t="s">
        <v>266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46303.605104166665</v>
      </c>
      <c r="P453" s="57">
        <v>46303.820034722223</v>
      </c>
      <c r="Q453">
        <v>69406563</v>
      </c>
      <c r="S453">
        <v>152407282325</v>
      </c>
      <c r="T453" t="s">
        <v>4564</v>
      </c>
      <c r="U453" t="s">
        <v>4565</v>
      </c>
      <c r="V453" t="s">
        <v>4566</v>
      </c>
      <c r="Z453">
        <v>112.7613905</v>
      </c>
      <c r="AA453">
        <v>-7.2590645</v>
      </c>
      <c r="AB453" t="s">
        <v>4567</v>
      </c>
      <c r="AC453" t="s">
        <v>235</v>
      </c>
      <c r="AL453" t="s">
        <v>217</v>
      </c>
      <c r="AM453" t="s">
        <v>4568</v>
      </c>
      <c r="AN453" t="s">
        <v>6</v>
      </c>
      <c r="AO453" s="57">
        <v>46244.611331018517</v>
      </c>
      <c r="AP453" s="57">
        <v>46304.458333333336</v>
      </c>
      <c r="AR453" t="s">
        <v>218</v>
      </c>
      <c r="AS453" t="s">
        <v>123</v>
      </c>
      <c r="AT453" t="s">
        <v>230</v>
      </c>
      <c r="AU453">
        <v>20261008</v>
      </c>
      <c r="AV453" t="s">
        <v>221</v>
      </c>
      <c r="AW453" t="s">
        <v>875</v>
      </c>
      <c r="AX453" t="s">
        <v>222</v>
      </c>
      <c r="BA453" s="57">
        <v>46304.458333333336</v>
      </c>
      <c r="BB453" t="s">
        <v>4568</v>
      </c>
      <c r="BC453">
        <v>2026</v>
      </c>
      <c r="BD453">
        <v>10</v>
      </c>
      <c r="BE453">
        <v>8</v>
      </c>
      <c r="BF453" s="6">
        <f t="shared" si="21"/>
        <v>46303</v>
      </c>
      <c r="BG453">
        <f t="shared" si="22"/>
        <v>-1.4583333333357587</v>
      </c>
      <c r="BH453" t="str">
        <f t="shared" si="23"/>
        <v>COMPLY</v>
      </c>
      <c r="BI453" t="str">
        <f>VLOOKUP(H453,Sheet2!$A$1:$B$270,2,FALSE)</f>
        <v>SURABAYA UTARA</v>
      </c>
    </row>
    <row r="454" spans="1:61">
      <c r="A454">
        <v>453</v>
      </c>
      <c r="B454">
        <v>1002629003</v>
      </c>
      <c r="C454">
        <v>3</v>
      </c>
      <c r="D454" t="s">
        <v>55</v>
      </c>
      <c r="E454">
        <v>5</v>
      </c>
      <c r="F454" t="s">
        <v>260</v>
      </c>
      <c r="G454" t="s">
        <v>123</v>
      </c>
      <c r="H454" t="s">
        <v>266</v>
      </c>
      <c r="I454" t="s">
        <v>212</v>
      </c>
      <c r="J454" t="s">
        <v>213</v>
      </c>
      <c r="K454" t="s">
        <v>149</v>
      </c>
      <c r="M454" t="s">
        <v>76</v>
      </c>
      <c r="N454" t="s">
        <v>215</v>
      </c>
      <c r="O454" s="57">
        <v>46304.405011574076</v>
      </c>
      <c r="P454" s="57">
        <v>46304.491516203707</v>
      </c>
      <c r="Q454">
        <v>69406563</v>
      </c>
      <c r="S454">
        <v>152407282611</v>
      </c>
      <c r="T454" t="s">
        <v>4564</v>
      </c>
      <c r="U454" t="s">
        <v>5193</v>
      </c>
      <c r="V454" t="s">
        <v>5194</v>
      </c>
      <c r="Z454">
        <v>112.7697</v>
      </c>
      <c r="AA454">
        <v>-7.2454000000000001</v>
      </c>
      <c r="AB454" t="s">
        <v>4567</v>
      </c>
      <c r="AC454" t="s">
        <v>229</v>
      </c>
      <c r="AL454" t="s">
        <v>217</v>
      </c>
      <c r="AM454" t="s">
        <v>5195</v>
      </c>
      <c r="AN454" t="s">
        <v>6</v>
      </c>
      <c r="AO454" s="57">
        <v>46275.413715277777</v>
      </c>
      <c r="AR454" t="s">
        <v>218</v>
      </c>
      <c r="AS454" t="s">
        <v>123</v>
      </c>
      <c r="AT454" t="s">
        <v>230</v>
      </c>
      <c r="AU454">
        <v>20261009</v>
      </c>
      <c r="AV454" t="s">
        <v>221</v>
      </c>
      <c r="AW454" t="s">
        <v>1474</v>
      </c>
      <c r="AX454" t="s">
        <v>222</v>
      </c>
      <c r="BA454" s="57">
        <v>46304.291666666664</v>
      </c>
      <c r="BB454" t="s">
        <v>5195</v>
      </c>
      <c r="BC454">
        <v>2026</v>
      </c>
      <c r="BD454">
        <v>10</v>
      </c>
      <c r="BE454">
        <v>9</v>
      </c>
      <c r="BF454" s="6">
        <f t="shared" si="21"/>
        <v>46304</v>
      </c>
      <c r="BG454">
        <f t="shared" si="22"/>
        <v>-0.29166666666424135</v>
      </c>
      <c r="BH454" t="str">
        <f t="shared" si="23"/>
        <v>COMPLY</v>
      </c>
      <c r="BI454" t="str">
        <f>VLOOKUP(H454,Sheet2!$A$1:$B$270,2,FALSE)</f>
        <v>SURABAYA UTARA</v>
      </c>
    </row>
    <row r="455" spans="1:61">
      <c r="A455">
        <v>454</v>
      </c>
      <c r="B455">
        <v>1002627878</v>
      </c>
      <c r="C455">
        <v>3</v>
      </c>
      <c r="D455" t="s">
        <v>55</v>
      </c>
      <c r="E455">
        <v>5</v>
      </c>
      <c r="F455" t="s">
        <v>260</v>
      </c>
      <c r="G455" t="s">
        <v>123</v>
      </c>
      <c r="H455" t="s">
        <v>266</v>
      </c>
      <c r="I455" t="s">
        <v>212</v>
      </c>
      <c r="J455" t="s">
        <v>213</v>
      </c>
      <c r="K455" t="s">
        <v>149</v>
      </c>
      <c r="L455" t="s">
        <v>214</v>
      </c>
      <c r="M455" t="s">
        <v>1401</v>
      </c>
      <c r="N455" t="s">
        <v>215</v>
      </c>
      <c r="O455" s="57">
        <v>46303.605196759258</v>
      </c>
      <c r="P455" s="57">
        <v>46304.405011574076</v>
      </c>
      <c r="Q455">
        <v>69406563</v>
      </c>
      <c r="S455">
        <v>152407282325</v>
      </c>
      <c r="T455" t="s">
        <v>4564</v>
      </c>
      <c r="U455" t="s">
        <v>4565</v>
      </c>
      <c r="V455" t="s">
        <v>4566</v>
      </c>
      <c r="Z455">
        <v>112.7613905</v>
      </c>
      <c r="AA455">
        <v>-7.2590645</v>
      </c>
      <c r="AB455" t="s">
        <v>4567</v>
      </c>
      <c r="AC455" t="s">
        <v>235</v>
      </c>
      <c r="AL455" t="s">
        <v>217</v>
      </c>
      <c r="AM455" t="s">
        <v>4568</v>
      </c>
      <c r="AN455" t="s">
        <v>6</v>
      </c>
      <c r="AO455" s="57">
        <v>46244.611331018517</v>
      </c>
      <c r="AP455" s="57">
        <v>46304.458333333336</v>
      </c>
      <c r="AR455" t="s">
        <v>14</v>
      </c>
      <c r="AS455" t="s">
        <v>123</v>
      </c>
      <c r="AT455" t="s">
        <v>230</v>
      </c>
      <c r="AV455" t="s">
        <v>4569</v>
      </c>
      <c r="AW455" t="s">
        <v>875</v>
      </c>
      <c r="AX455" t="s">
        <v>222</v>
      </c>
      <c r="BA455" s="57">
        <v>46304.458333333336</v>
      </c>
      <c r="BB455" t="s">
        <v>4568</v>
      </c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str">
        <f>VLOOKUP(H455,Sheet2!$A$1:$B$270,2,FALSE)</f>
        <v>SURABAYA UTARA</v>
      </c>
    </row>
    <row r="456" spans="1:61">
      <c r="A456">
        <v>455</v>
      </c>
      <c r="B456">
        <v>1002621211</v>
      </c>
      <c r="C456">
        <v>3</v>
      </c>
      <c r="D456" t="s">
        <v>55</v>
      </c>
      <c r="E456">
        <v>5</v>
      </c>
      <c r="F456" t="s">
        <v>260</v>
      </c>
      <c r="G456" t="s">
        <v>123</v>
      </c>
      <c r="H456" t="s">
        <v>383</v>
      </c>
      <c r="I456" t="s">
        <v>212</v>
      </c>
      <c r="J456" t="s">
        <v>213</v>
      </c>
      <c r="K456" t="s">
        <v>149</v>
      </c>
      <c r="M456" t="s">
        <v>76</v>
      </c>
      <c r="N456" t="s">
        <v>215</v>
      </c>
      <c r="O456" s="57">
        <v>46298.820428240739</v>
      </c>
      <c r="P456" s="57">
        <v>46298.892604166664</v>
      </c>
      <c r="Q456">
        <v>69401333</v>
      </c>
      <c r="S456">
        <v>152404215795</v>
      </c>
      <c r="T456" t="s">
        <v>1868</v>
      </c>
      <c r="U456" t="s">
        <v>1869</v>
      </c>
      <c r="V456" t="s">
        <v>1870</v>
      </c>
      <c r="Z456">
        <v>112.74388253688799</v>
      </c>
      <c r="AA456">
        <v>-7.2366479042795504</v>
      </c>
      <c r="AB456" t="s">
        <v>1871</v>
      </c>
      <c r="AC456" t="s">
        <v>216</v>
      </c>
      <c r="AL456" t="s">
        <v>217</v>
      </c>
      <c r="AM456" t="s">
        <v>1872</v>
      </c>
      <c r="AN456" t="s">
        <v>6</v>
      </c>
      <c r="AO456" s="57">
        <v>46091.830150462964</v>
      </c>
      <c r="AR456" t="s">
        <v>218</v>
      </c>
      <c r="AS456" t="s">
        <v>535</v>
      </c>
      <c r="AT456" t="s">
        <v>342</v>
      </c>
      <c r="AU456">
        <v>20261003</v>
      </c>
      <c r="AV456" t="s">
        <v>221</v>
      </c>
      <c r="AW456" t="s">
        <v>540</v>
      </c>
      <c r="AX456" t="s">
        <v>222</v>
      </c>
      <c r="BA456" s="57">
        <v>46298.291666666664</v>
      </c>
      <c r="BB456" t="s">
        <v>1872</v>
      </c>
      <c r="BC456">
        <v>2026</v>
      </c>
      <c r="BD456">
        <v>10</v>
      </c>
      <c r="BE456">
        <v>3</v>
      </c>
      <c r="BF456" s="6">
        <f t="shared" si="21"/>
        <v>46298</v>
      </c>
      <c r="BG456">
        <f t="shared" si="22"/>
        <v>-0.29166666666424135</v>
      </c>
      <c r="BH456" t="str">
        <f t="shared" si="23"/>
        <v>COMPLY</v>
      </c>
      <c r="BI456" t="str">
        <f>VLOOKUP(H456,Sheet2!$A$1:$B$270,2,FALSE)</f>
        <v>SURABAYA UTARA</v>
      </c>
    </row>
    <row r="457" spans="1:61">
      <c r="A457">
        <v>456</v>
      </c>
      <c r="B457">
        <v>1002621336</v>
      </c>
      <c r="C457">
        <v>3</v>
      </c>
      <c r="D457" t="s">
        <v>55</v>
      </c>
      <c r="E457">
        <v>5</v>
      </c>
      <c r="F457" t="s">
        <v>260</v>
      </c>
      <c r="G457" t="s">
        <v>123</v>
      </c>
      <c r="H457" t="s">
        <v>383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46299.485127314816</v>
      </c>
      <c r="P457" s="57">
        <v>46300.682118055556</v>
      </c>
      <c r="Q457">
        <v>69403852</v>
      </c>
      <c r="S457">
        <v>152404215825</v>
      </c>
      <c r="T457" t="s">
        <v>1878</v>
      </c>
      <c r="U457" t="s">
        <v>1874</v>
      </c>
      <c r="V457" t="s">
        <v>1879</v>
      </c>
      <c r="Z457">
        <v>112.7471017</v>
      </c>
      <c r="AA457">
        <v>-7.2423491999999996</v>
      </c>
      <c r="AB457" t="s">
        <v>1880</v>
      </c>
      <c r="AC457" t="s">
        <v>235</v>
      </c>
      <c r="AL457" t="s">
        <v>217</v>
      </c>
      <c r="AM457" t="s">
        <v>1881</v>
      </c>
      <c r="AN457" t="s">
        <v>6</v>
      </c>
      <c r="AO457" s="57">
        <v>46122.48609953704</v>
      </c>
      <c r="AP457" s="57">
        <v>46300.416666666664</v>
      </c>
      <c r="AR457" t="s">
        <v>218</v>
      </c>
      <c r="AS457" t="s">
        <v>535</v>
      </c>
      <c r="AT457" t="s">
        <v>230</v>
      </c>
      <c r="AU457">
        <v>20261005</v>
      </c>
      <c r="AV457" t="s">
        <v>221</v>
      </c>
      <c r="AW457" t="s">
        <v>880</v>
      </c>
      <c r="AX457" t="s">
        <v>222</v>
      </c>
      <c r="BA457" s="57">
        <v>46300.416666666664</v>
      </c>
      <c r="BB457" t="s">
        <v>1881</v>
      </c>
      <c r="BC457">
        <v>2026</v>
      </c>
      <c r="BD457">
        <v>10</v>
      </c>
      <c r="BE457">
        <v>5</v>
      </c>
      <c r="BF457" s="6">
        <f t="shared" si="21"/>
        <v>46300</v>
      </c>
      <c r="BG457">
        <f t="shared" si="22"/>
        <v>-0.41666666666424135</v>
      </c>
      <c r="BH457" t="str">
        <f t="shared" si="23"/>
        <v>COMPLY</v>
      </c>
      <c r="BI457" t="str">
        <f>VLOOKUP(H457,Sheet2!$A$1:$B$270,2,FALSE)</f>
        <v>SURABAYA UTARA</v>
      </c>
    </row>
    <row r="458" spans="1:61">
      <c r="A458">
        <v>457</v>
      </c>
      <c r="B458">
        <v>1002623269</v>
      </c>
      <c r="C458">
        <v>3</v>
      </c>
      <c r="D458" t="s">
        <v>55</v>
      </c>
      <c r="E458">
        <v>5</v>
      </c>
      <c r="F458" t="s">
        <v>260</v>
      </c>
      <c r="G458" t="s">
        <v>123</v>
      </c>
      <c r="H458" t="s">
        <v>383</v>
      </c>
      <c r="I458" t="s">
        <v>212</v>
      </c>
      <c r="J458" t="s">
        <v>213</v>
      </c>
      <c r="K458" t="s">
        <v>149</v>
      </c>
      <c r="M458" t="s">
        <v>76</v>
      </c>
      <c r="N458" t="s">
        <v>215</v>
      </c>
      <c r="O458" s="57">
        <v>46300.76152777778</v>
      </c>
      <c r="P458" s="57">
        <v>46300.830995370372</v>
      </c>
      <c r="Q458">
        <v>69403463</v>
      </c>
      <c r="S458">
        <v>152404215912</v>
      </c>
      <c r="T458" t="s">
        <v>1873</v>
      </c>
      <c r="U458" t="s">
        <v>2717</v>
      </c>
      <c r="V458" t="s">
        <v>2718</v>
      </c>
      <c r="Z458">
        <v>112.74655955999999</v>
      </c>
      <c r="AA458">
        <v>-7.2403930000000001</v>
      </c>
      <c r="AB458" t="s">
        <v>1876</v>
      </c>
      <c r="AC458" t="s">
        <v>229</v>
      </c>
      <c r="AL458" t="s">
        <v>217</v>
      </c>
      <c r="AM458" t="s">
        <v>2719</v>
      </c>
      <c r="AN458" t="s">
        <v>6</v>
      </c>
      <c r="AO458" s="57">
        <v>46152.767708333333</v>
      </c>
      <c r="AR458" t="s">
        <v>218</v>
      </c>
      <c r="AS458" t="s">
        <v>535</v>
      </c>
      <c r="AT458" t="s">
        <v>230</v>
      </c>
      <c r="AU458">
        <v>20261005</v>
      </c>
      <c r="AV458" t="s">
        <v>221</v>
      </c>
      <c r="AW458" t="s">
        <v>540</v>
      </c>
      <c r="AX458" t="s">
        <v>222</v>
      </c>
      <c r="BA458" s="57">
        <v>46300.291666666664</v>
      </c>
      <c r="BB458" t="s">
        <v>2719</v>
      </c>
      <c r="BC458">
        <v>2026</v>
      </c>
      <c r="BD458">
        <v>10</v>
      </c>
      <c r="BE458">
        <v>5</v>
      </c>
      <c r="BF458" s="6">
        <f t="shared" si="21"/>
        <v>46300</v>
      </c>
      <c r="BG458">
        <f t="shared" si="22"/>
        <v>-0.29166666666424135</v>
      </c>
      <c r="BH458" t="str">
        <f t="shared" si="23"/>
        <v>COMPLY</v>
      </c>
      <c r="BI458" t="str">
        <f>VLOOKUP(H458,Sheet2!$A$1:$B$270,2,FALSE)</f>
        <v>SURABAYA UTARA</v>
      </c>
    </row>
    <row r="459" spans="1:61">
      <c r="A459">
        <v>458</v>
      </c>
      <c r="B459">
        <v>1002630448</v>
      </c>
      <c r="C459">
        <v>3</v>
      </c>
      <c r="D459" t="s">
        <v>55</v>
      </c>
      <c r="E459">
        <v>5</v>
      </c>
      <c r="F459" t="s">
        <v>260</v>
      </c>
      <c r="G459" t="s">
        <v>123</v>
      </c>
      <c r="H459" t="s">
        <v>383</v>
      </c>
      <c r="I459" t="s">
        <v>212</v>
      </c>
      <c r="J459" t="s">
        <v>213</v>
      </c>
      <c r="K459" t="s">
        <v>149</v>
      </c>
      <c r="M459" t="s">
        <v>76</v>
      </c>
      <c r="N459" t="s">
        <v>215</v>
      </c>
      <c r="O459" s="57">
        <v>46304.714791666665</v>
      </c>
      <c r="P459" s="57">
        <v>46306.77952546296</v>
      </c>
      <c r="Q459">
        <v>69407646</v>
      </c>
      <c r="S459">
        <v>152404216114</v>
      </c>
      <c r="T459" t="s">
        <v>5196</v>
      </c>
      <c r="U459" t="s">
        <v>5197</v>
      </c>
      <c r="V459" t="s">
        <v>5198</v>
      </c>
      <c r="Z459">
        <v>112.7681163</v>
      </c>
      <c r="AA459">
        <v>-7.2566480000000002</v>
      </c>
      <c r="AB459" t="s">
        <v>5199</v>
      </c>
      <c r="AC459" t="s">
        <v>229</v>
      </c>
      <c r="AL459" t="s">
        <v>217</v>
      </c>
      <c r="AM459" t="s">
        <v>5200</v>
      </c>
      <c r="AN459" t="s">
        <v>6</v>
      </c>
      <c r="AO459" s="57">
        <v>46275.725983796299</v>
      </c>
      <c r="AP459" s="57">
        <v>46306.416666666664</v>
      </c>
      <c r="AR459" t="s">
        <v>218</v>
      </c>
      <c r="AS459" t="s">
        <v>535</v>
      </c>
      <c r="AT459" t="s">
        <v>230</v>
      </c>
      <c r="AU459">
        <v>20261011</v>
      </c>
      <c r="AV459" t="s">
        <v>221</v>
      </c>
      <c r="AW459" t="s">
        <v>2455</v>
      </c>
      <c r="AX459" t="s">
        <v>222</v>
      </c>
      <c r="BA459" s="57">
        <v>46306.416666666664</v>
      </c>
      <c r="BB459" t="s">
        <v>5200</v>
      </c>
      <c r="BC459">
        <v>2026</v>
      </c>
      <c r="BD459">
        <v>10</v>
      </c>
      <c r="BE459">
        <v>11</v>
      </c>
      <c r="BF459" s="6">
        <f t="shared" si="21"/>
        <v>46306</v>
      </c>
      <c r="BG459">
        <f t="shared" si="22"/>
        <v>-0.41666666666424135</v>
      </c>
      <c r="BH459" t="str">
        <f t="shared" si="23"/>
        <v>COMPLY</v>
      </c>
      <c r="BI459" t="str">
        <f>VLOOKUP(H459,Sheet2!$A$1:$B$270,2,FALSE)</f>
        <v>SURABAYA UTARA</v>
      </c>
    </row>
    <row r="460" spans="1:61">
      <c r="A460">
        <v>459</v>
      </c>
      <c r="B460">
        <v>1002620760</v>
      </c>
      <c r="C460">
        <v>3</v>
      </c>
      <c r="D460" t="s">
        <v>55</v>
      </c>
      <c r="E460">
        <v>5</v>
      </c>
      <c r="F460" t="s">
        <v>260</v>
      </c>
      <c r="G460" t="s">
        <v>123</v>
      </c>
      <c r="H460" t="s">
        <v>383</v>
      </c>
      <c r="I460" t="s">
        <v>212</v>
      </c>
      <c r="J460" t="s">
        <v>213</v>
      </c>
      <c r="K460" t="s">
        <v>149</v>
      </c>
      <c r="L460" t="s">
        <v>214</v>
      </c>
      <c r="M460" t="s">
        <v>1401</v>
      </c>
      <c r="N460" t="s">
        <v>215</v>
      </c>
      <c r="O460" s="57">
        <v>46298.387233796297</v>
      </c>
      <c r="P460" s="57">
        <v>46300.761516203704</v>
      </c>
      <c r="Q460">
        <v>69403463</v>
      </c>
      <c r="S460">
        <v>152404215732</v>
      </c>
      <c r="T460" t="s">
        <v>1873</v>
      </c>
      <c r="U460" t="s">
        <v>1874</v>
      </c>
      <c r="V460" t="s">
        <v>1875</v>
      </c>
      <c r="Z460">
        <v>112.7471017</v>
      </c>
      <c r="AA460">
        <v>-7.2423491999999996</v>
      </c>
      <c r="AB460" t="s">
        <v>1876</v>
      </c>
      <c r="AC460" t="s">
        <v>235</v>
      </c>
      <c r="AL460" t="s">
        <v>217</v>
      </c>
      <c r="AM460" t="s">
        <v>1877</v>
      </c>
      <c r="AN460" t="s">
        <v>6</v>
      </c>
      <c r="AO460" s="57">
        <v>46091.392974537041</v>
      </c>
      <c r="AP460" s="57">
        <v>46299.416666666664</v>
      </c>
      <c r="AQ460" t="s">
        <v>2715</v>
      </c>
      <c r="AR460" t="s">
        <v>14</v>
      </c>
      <c r="AS460" t="s">
        <v>535</v>
      </c>
      <c r="AT460" t="s">
        <v>230</v>
      </c>
      <c r="AV460" t="s">
        <v>2716</v>
      </c>
      <c r="AW460" t="s">
        <v>880</v>
      </c>
      <c r="AX460" t="s">
        <v>222</v>
      </c>
      <c r="BA460" s="57">
        <v>46299.416666666664</v>
      </c>
      <c r="BB460" t="s">
        <v>1877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SURABAYA UTARA</v>
      </c>
    </row>
    <row r="461" spans="1:61">
      <c r="A461">
        <v>460</v>
      </c>
      <c r="B461">
        <v>1002635132</v>
      </c>
      <c r="C461">
        <v>3</v>
      </c>
      <c r="D461" t="s">
        <v>55</v>
      </c>
      <c r="E461">
        <v>5</v>
      </c>
      <c r="F461" t="s">
        <v>260</v>
      </c>
      <c r="G461" t="s">
        <v>123</v>
      </c>
      <c r="H461" t="s">
        <v>383</v>
      </c>
      <c r="I461" t="s">
        <v>212</v>
      </c>
      <c r="J461" t="s">
        <v>213</v>
      </c>
      <c r="K461" t="s">
        <v>149</v>
      </c>
      <c r="L461" t="s">
        <v>214</v>
      </c>
      <c r="M461" t="s">
        <v>224</v>
      </c>
      <c r="N461" t="s">
        <v>215</v>
      </c>
      <c r="O461" s="57">
        <v>46308.583043981482</v>
      </c>
      <c r="P461" s="57">
        <v>46309.424629629626</v>
      </c>
      <c r="Q461">
        <v>69409439</v>
      </c>
      <c r="S461">
        <v>152404216331</v>
      </c>
      <c r="T461" t="s">
        <v>6021</v>
      </c>
      <c r="U461" t="s">
        <v>6022</v>
      </c>
      <c r="V461" t="s">
        <v>6026</v>
      </c>
      <c r="Z461">
        <v>112.76825700000001</v>
      </c>
      <c r="AA461">
        <v>-7.2333181999999896</v>
      </c>
      <c r="AB461" t="s">
        <v>6027</v>
      </c>
      <c r="AC461" t="s">
        <v>216</v>
      </c>
      <c r="AL461" t="s">
        <v>217</v>
      </c>
      <c r="AM461" t="s">
        <v>6028</v>
      </c>
      <c r="AN461" t="s">
        <v>6</v>
      </c>
      <c r="AO461" t="s">
        <v>5780</v>
      </c>
      <c r="AP461" s="57">
        <v>46309.416666666664</v>
      </c>
      <c r="AR461" t="s">
        <v>18</v>
      </c>
      <c r="AS461" t="s">
        <v>535</v>
      </c>
      <c r="AT461" t="s">
        <v>220</v>
      </c>
      <c r="AV461" t="s">
        <v>226</v>
      </c>
      <c r="AW461" t="s">
        <v>833</v>
      </c>
      <c r="AX461" t="s">
        <v>222</v>
      </c>
      <c r="BA461" s="57">
        <v>46309.416666666664</v>
      </c>
      <c r="BB461" t="s">
        <v>6028</v>
      </c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str">
        <f>VLOOKUP(H461,Sheet2!$A$1:$B$270,2,FALSE)</f>
        <v>SURABAYA UTARA</v>
      </c>
    </row>
    <row r="462" spans="1:61">
      <c r="A462">
        <v>461</v>
      </c>
      <c r="B462">
        <v>1002635150</v>
      </c>
      <c r="C462">
        <v>3</v>
      </c>
      <c r="D462" t="s">
        <v>55</v>
      </c>
      <c r="E462">
        <v>5</v>
      </c>
      <c r="F462" t="s">
        <v>260</v>
      </c>
      <c r="G462" t="s">
        <v>123</v>
      </c>
      <c r="H462" t="s">
        <v>383</v>
      </c>
      <c r="I462" t="s">
        <v>212</v>
      </c>
      <c r="J462" t="s">
        <v>213</v>
      </c>
      <c r="K462" t="s">
        <v>149</v>
      </c>
      <c r="L462" t="s">
        <v>214</v>
      </c>
      <c r="M462" t="s">
        <v>839</v>
      </c>
      <c r="N462" t="s">
        <v>215</v>
      </c>
      <c r="O462" s="57">
        <v>46308.586516203701</v>
      </c>
      <c r="P462" s="57">
        <v>46309.532592592594</v>
      </c>
      <c r="Q462">
        <v>69409446</v>
      </c>
      <c r="S462">
        <v>152404216332</v>
      </c>
      <c r="T462" t="s">
        <v>6021</v>
      </c>
      <c r="U462" t="s">
        <v>6022</v>
      </c>
      <c r="V462" t="s">
        <v>6023</v>
      </c>
      <c r="Z462">
        <v>112.76825700000001</v>
      </c>
      <c r="AA462">
        <v>-7.2333181999999896</v>
      </c>
      <c r="AB462" t="s">
        <v>6024</v>
      </c>
      <c r="AC462" t="s">
        <v>216</v>
      </c>
      <c r="AL462" t="s">
        <v>217</v>
      </c>
      <c r="AM462" t="s">
        <v>6025</v>
      </c>
      <c r="AN462" t="s">
        <v>6</v>
      </c>
      <c r="AO462" t="s">
        <v>5780</v>
      </c>
      <c r="AP462" s="57">
        <v>46309.458333333336</v>
      </c>
      <c r="AQ462" t="s">
        <v>841</v>
      </c>
      <c r="AR462" t="s">
        <v>840</v>
      </c>
      <c r="AS462" t="s">
        <v>535</v>
      </c>
      <c r="AT462" t="s">
        <v>220</v>
      </c>
      <c r="AV462" t="s">
        <v>6711</v>
      </c>
      <c r="AW462" t="s">
        <v>833</v>
      </c>
      <c r="AX462" t="s">
        <v>222</v>
      </c>
      <c r="BA462" s="57">
        <v>46309.458333333336</v>
      </c>
      <c r="BB462" t="s">
        <v>6025</v>
      </c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str">
        <f>VLOOKUP(H462,Sheet2!$A$1:$B$270,2,FALSE)</f>
        <v>SURABAYA UTARA</v>
      </c>
    </row>
    <row r="463" spans="1:61">
      <c r="A463">
        <v>462</v>
      </c>
      <c r="B463">
        <v>1002635105</v>
      </c>
      <c r="C463">
        <v>3</v>
      </c>
      <c r="D463" t="s">
        <v>55</v>
      </c>
      <c r="E463">
        <v>5</v>
      </c>
      <c r="F463" t="s">
        <v>260</v>
      </c>
      <c r="G463" t="s">
        <v>123</v>
      </c>
      <c r="H463" t="s">
        <v>383</v>
      </c>
      <c r="I463" t="s">
        <v>212</v>
      </c>
      <c r="J463" t="s">
        <v>213</v>
      </c>
      <c r="K463" t="s">
        <v>149</v>
      </c>
      <c r="M463" t="s">
        <v>238</v>
      </c>
      <c r="N463" t="s">
        <v>215</v>
      </c>
      <c r="O463" s="57">
        <v>46308.58021990741</v>
      </c>
      <c r="P463" s="57">
        <v>46308.66814814815</v>
      </c>
      <c r="Q463">
        <v>69409420</v>
      </c>
      <c r="S463">
        <v>152404216324</v>
      </c>
      <c r="T463" t="s">
        <v>6029</v>
      </c>
      <c r="U463" t="s">
        <v>6030</v>
      </c>
      <c r="V463" t="s">
        <v>6712</v>
      </c>
      <c r="Z463">
        <v>112.7569714</v>
      </c>
      <c r="AA463">
        <v>-7.2487573000000003</v>
      </c>
      <c r="AB463" t="s">
        <v>6031</v>
      </c>
      <c r="AC463" t="s">
        <v>229</v>
      </c>
      <c r="AL463" t="s">
        <v>217</v>
      </c>
      <c r="AM463" t="s">
        <v>6713</v>
      </c>
      <c r="AN463" t="s">
        <v>6</v>
      </c>
      <c r="AO463" t="s">
        <v>5780</v>
      </c>
      <c r="AP463" s="57">
        <v>46309.625</v>
      </c>
      <c r="AR463" t="s">
        <v>239</v>
      </c>
      <c r="AS463" t="s">
        <v>535</v>
      </c>
      <c r="AT463" t="s">
        <v>230</v>
      </c>
      <c r="AV463" t="s">
        <v>238</v>
      </c>
      <c r="AW463" t="s">
        <v>2455</v>
      </c>
      <c r="AX463" t="s">
        <v>222</v>
      </c>
      <c r="BA463" s="57">
        <v>46309.625</v>
      </c>
      <c r="BB463" t="s">
        <v>6713</v>
      </c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str">
        <f>VLOOKUP(H463,Sheet2!$A$1:$B$270,2,FALSE)</f>
        <v>SURABAYA UTARA</v>
      </c>
    </row>
    <row r="464" spans="1:61">
      <c r="A464">
        <v>463</v>
      </c>
      <c r="B464">
        <v>1002628806</v>
      </c>
      <c r="C464">
        <v>3</v>
      </c>
      <c r="D464" t="s">
        <v>55</v>
      </c>
      <c r="E464">
        <v>5</v>
      </c>
      <c r="F464" t="s">
        <v>260</v>
      </c>
      <c r="G464" t="s">
        <v>123</v>
      </c>
      <c r="H464" t="s">
        <v>383</v>
      </c>
      <c r="I464" t="s">
        <v>212</v>
      </c>
      <c r="J464" t="s">
        <v>213</v>
      </c>
      <c r="K464" t="s">
        <v>149</v>
      </c>
      <c r="M464" t="s">
        <v>1626</v>
      </c>
      <c r="N464" t="s">
        <v>215</v>
      </c>
      <c r="O464" s="57">
        <v>46304.384675925925</v>
      </c>
      <c r="P464" s="57">
        <v>46304.648784722223</v>
      </c>
      <c r="Q464">
        <v>69406984</v>
      </c>
      <c r="S464">
        <v>152404216087</v>
      </c>
      <c r="T464" t="s">
        <v>5201</v>
      </c>
      <c r="U464" t="s">
        <v>5202</v>
      </c>
      <c r="Z464">
        <v>112.75905539999999</v>
      </c>
      <c r="AA464">
        <v>-7.2190887000000004</v>
      </c>
      <c r="AB464" t="s">
        <v>5203</v>
      </c>
      <c r="AC464" t="s">
        <v>229</v>
      </c>
      <c r="AO464" s="57">
        <v>46275.402615740742</v>
      </c>
      <c r="AR464" t="s">
        <v>1631</v>
      </c>
      <c r="AS464" t="s">
        <v>535</v>
      </c>
      <c r="AT464" t="s">
        <v>342</v>
      </c>
      <c r="AV464" t="s">
        <v>5204</v>
      </c>
      <c r="AW464" t="s">
        <v>4588</v>
      </c>
      <c r="AX464" t="s">
        <v>222</v>
      </c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str">
        <f>VLOOKUP(H464,Sheet2!$A$1:$B$270,2,FALSE)</f>
        <v>SURABAYA UTARA</v>
      </c>
    </row>
    <row r="465" spans="1:61">
      <c r="A465">
        <v>464</v>
      </c>
      <c r="B465">
        <v>1002617724</v>
      </c>
      <c r="C465">
        <v>3</v>
      </c>
      <c r="D465" t="s">
        <v>55</v>
      </c>
      <c r="E465">
        <v>5</v>
      </c>
      <c r="F465" t="s">
        <v>305</v>
      </c>
      <c r="G465" t="s">
        <v>124</v>
      </c>
      <c r="H465" t="s">
        <v>327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46296.517824074072</v>
      </c>
      <c r="P465" s="57">
        <v>46296.739386574074</v>
      </c>
      <c r="Q465">
        <v>69402297</v>
      </c>
      <c r="S465">
        <v>152306253477</v>
      </c>
      <c r="T465" t="s">
        <v>1075</v>
      </c>
      <c r="U465" t="s">
        <v>1076</v>
      </c>
      <c r="V465" t="s">
        <v>1077</v>
      </c>
      <c r="Z465">
        <v>112.71421218835999</v>
      </c>
      <c r="AA465">
        <v>-7.3092286293536404</v>
      </c>
      <c r="AB465" t="s">
        <v>1078</v>
      </c>
      <c r="AC465" t="s">
        <v>849</v>
      </c>
      <c r="AL465" t="s">
        <v>217</v>
      </c>
      <c r="AM465" t="s">
        <v>1079</v>
      </c>
      <c r="AN465" t="s">
        <v>6</v>
      </c>
      <c r="AO465" s="57">
        <v>46032.559305555558</v>
      </c>
      <c r="AP465" s="57">
        <v>46297.458333333336</v>
      </c>
      <c r="AR465" t="s">
        <v>218</v>
      </c>
      <c r="AS465" t="s">
        <v>816</v>
      </c>
      <c r="AT465" t="s">
        <v>230</v>
      </c>
      <c r="AU465">
        <v>20261001</v>
      </c>
      <c r="AV465" t="s">
        <v>221</v>
      </c>
      <c r="AW465" t="s">
        <v>880</v>
      </c>
      <c r="AX465" t="s">
        <v>222</v>
      </c>
      <c r="BA465" s="57">
        <v>46297.458333333336</v>
      </c>
      <c r="BB465" t="s">
        <v>1079</v>
      </c>
      <c r="BC465">
        <v>2026</v>
      </c>
      <c r="BD465">
        <v>10</v>
      </c>
      <c r="BE465">
        <v>1</v>
      </c>
      <c r="BF465" s="6">
        <f t="shared" si="21"/>
        <v>46296</v>
      </c>
      <c r="BG465">
        <f t="shared" si="22"/>
        <v>-1.4583333333357587</v>
      </c>
      <c r="BH465" t="str">
        <f t="shared" si="23"/>
        <v>COMPLY</v>
      </c>
      <c r="BI465" t="str">
        <f>VLOOKUP(H465,Sheet2!$A$1:$B$270,2,FALSE)</f>
        <v>SURABAYA SELATAN</v>
      </c>
    </row>
    <row r="466" spans="1:61">
      <c r="A466">
        <v>465</v>
      </c>
      <c r="B466">
        <v>1002618255</v>
      </c>
      <c r="C466">
        <v>3</v>
      </c>
      <c r="D466" t="s">
        <v>55</v>
      </c>
      <c r="E466">
        <v>5</v>
      </c>
      <c r="F466" t="s">
        <v>305</v>
      </c>
      <c r="G466" t="s">
        <v>124</v>
      </c>
      <c r="H466" t="s">
        <v>327</v>
      </c>
      <c r="I466" t="s">
        <v>212</v>
      </c>
      <c r="J466" t="s">
        <v>213</v>
      </c>
      <c r="K466" t="s">
        <v>149</v>
      </c>
      <c r="M466" t="s">
        <v>76</v>
      </c>
      <c r="N466" t="s">
        <v>215</v>
      </c>
      <c r="O466" s="57">
        <v>46296.630937499998</v>
      </c>
      <c r="P466" s="57">
        <v>46297.815462962964</v>
      </c>
      <c r="Q466">
        <v>69402505</v>
      </c>
      <c r="S466">
        <v>152306253141</v>
      </c>
      <c r="T466" t="s">
        <v>1080</v>
      </c>
      <c r="U466" t="s">
        <v>1081</v>
      </c>
      <c r="V466" t="s">
        <v>1082</v>
      </c>
      <c r="Z466">
        <v>112.73451573690301</v>
      </c>
      <c r="AA466">
        <v>-7.3086894955617998</v>
      </c>
      <c r="AB466" t="s">
        <v>1083</v>
      </c>
      <c r="AC466" t="s">
        <v>284</v>
      </c>
      <c r="AL466" t="s">
        <v>217</v>
      </c>
      <c r="AM466" t="s">
        <v>1084</v>
      </c>
      <c r="AN466" t="s">
        <v>6</v>
      </c>
      <c r="AO466" s="57">
        <v>46032.632627314815</v>
      </c>
      <c r="AP466" s="57">
        <v>46297.625</v>
      </c>
      <c r="AR466" t="s">
        <v>218</v>
      </c>
      <c r="AS466" t="s">
        <v>816</v>
      </c>
      <c r="AT466" t="s">
        <v>230</v>
      </c>
      <c r="AU466">
        <v>20261002</v>
      </c>
      <c r="AV466" t="s">
        <v>221</v>
      </c>
      <c r="AW466" t="s">
        <v>859</v>
      </c>
      <c r="AX466" t="s">
        <v>222</v>
      </c>
      <c r="BA466" s="57">
        <v>46297.625</v>
      </c>
      <c r="BB466" t="s">
        <v>1084</v>
      </c>
      <c r="BC466">
        <v>2026</v>
      </c>
      <c r="BD466">
        <v>10</v>
      </c>
      <c r="BE466">
        <v>2</v>
      </c>
      <c r="BF466" s="6">
        <f t="shared" si="21"/>
        <v>46297</v>
      </c>
      <c r="BG466">
        <f t="shared" si="22"/>
        <v>-0.625</v>
      </c>
      <c r="BH466" t="str">
        <f t="shared" si="23"/>
        <v>COMPLY</v>
      </c>
      <c r="BI466" t="str">
        <f>VLOOKUP(H466,Sheet2!$A$1:$B$270,2,FALSE)</f>
        <v>SURABAYA SELATAN</v>
      </c>
    </row>
    <row r="467" spans="1:61">
      <c r="A467">
        <v>466</v>
      </c>
      <c r="B467">
        <v>1002620955</v>
      </c>
      <c r="C467">
        <v>3</v>
      </c>
      <c r="D467" t="s">
        <v>55</v>
      </c>
      <c r="E467">
        <v>5</v>
      </c>
      <c r="F467" t="s">
        <v>305</v>
      </c>
      <c r="G467" t="s">
        <v>124</v>
      </c>
      <c r="H467" t="s">
        <v>327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46298.54074074074</v>
      </c>
      <c r="P467" s="57">
        <v>46298.713645833333</v>
      </c>
      <c r="Q467">
        <v>69403579</v>
      </c>
      <c r="S467">
        <v>152306253486</v>
      </c>
      <c r="T467" t="s">
        <v>1882</v>
      </c>
      <c r="U467" t="s">
        <v>1883</v>
      </c>
      <c r="V467" t="s">
        <v>1884</v>
      </c>
      <c r="Z467">
        <v>112.72749349999999</v>
      </c>
      <c r="AA467">
        <v>-7.3453318999999997</v>
      </c>
      <c r="AB467" t="s">
        <v>1885</v>
      </c>
      <c r="AC467" t="s">
        <v>235</v>
      </c>
      <c r="AL467" t="s">
        <v>217</v>
      </c>
      <c r="AM467" t="s">
        <v>1886</v>
      </c>
      <c r="AN467" t="s">
        <v>6</v>
      </c>
      <c r="AO467" s="57">
        <v>46091.549074074072</v>
      </c>
      <c r="AP467" s="57">
        <v>46300.333333333336</v>
      </c>
      <c r="AR467" t="s">
        <v>218</v>
      </c>
      <c r="AS467" t="s">
        <v>816</v>
      </c>
      <c r="AT467" t="s">
        <v>230</v>
      </c>
      <c r="AU467">
        <v>20261003</v>
      </c>
      <c r="AV467" t="s">
        <v>221</v>
      </c>
      <c r="AW467" t="s">
        <v>880</v>
      </c>
      <c r="AX467" t="s">
        <v>222</v>
      </c>
      <c r="BA467" s="57">
        <v>46300.333333333336</v>
      </c>
      <c r="BB467" t="s">
        <v>1886</v>
      </c>
      <c r="BC467">
        <v>2026</v>
      </c>
      <c r="BD467">
        <v>10</v>
      </c>
      <c r="BE467">
        <v>3</v>
      </c>
      <c r="BF467" s="6">
        <f t="shared" si="21"/>
        <v>46298</v>
      </c>
      <c r="BG467">
        <f t="shared" si="22"/>
        <v>-2.3333333333357587</v>
      </c>
      <c r="BH467" t="str">
        <f t="shared" si="23"/>
        <v>COMPLY</v>
      </c>
      <c r="BI467" t="str">
        <f>VLOOKUP(H467,Sheet2!$A$1:$B$270,2,FALSE)</f>
        <v>SURABAYA SELATAN</v>
      </c>
    </row>
    <row r="468" spans="1:61">
      <c r="A468">
        <v>467</v>
      </c>
      <c r="B468">
        <v>1002625658</v>
      </c>
      <c r="C468">
        <v>3</v>
      </c>
      <c r="D468" t="s">
        <v>55</v>
      </c>
      <c r="E468">
        <v>5</v>
      </c>
      <c r="F468" t="s">
        <v>305</v>
      </c>
      <c r="G468" t="s">
        <v>124</v>
      </c>
      <c r="H468" t="s">
        <v>327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46302.442812499998</v>
      </c>
      <c r="P468" s="57">
        <v>46302.81040509259</v>
      </c>
      <c r="Q468">
        <v>69405606</v>
      </c>
      <c r="S468">
        <v>152306253517</v>
      </c>
      <c r="T468" t="s">
        <v>4006</v>
      </c>
      <c r="U468" t="s">
        <v>4007</v>
      </c>
      <c r="V468" t="s">
        <v>4008</v>
      </c>
      <c r="Z468">
        <v>112.72782479999999</v>
      </c>
      <c r="AA468">
        <v>-7.3437809999999999</v>
      </c>
      <c r="AB468" t="s">
        <v>4009</v>
      </c>
      <c r="AC468" t="s">
        <v>235</v>
      </c>
      <c r="AL468" t="s">
        <v>217</v>
      </c>
      <c r="AM468" t="s">
        <v>3798</v>
      </c>
      <c r="AN468" t="s">
        <v>6</v>
      </c>
      <c r="AO468" s="57">
        <v>46213.444687499999</v>
      </c>
      <c r="AP468" s="57">
        <v>46303.333333333336</v>
      </c>
      <c r="AR468" t="s">
        <v>218</v>
      </c>
      <c r="AS468" t="s">
        <v>816</v>
      </c>
      <c r="AT468" t="s">
        <v>230</v>
      </c>
      <c r="AU468">
        <v>20261007</v>
      </c>
      <c r="AV468" t="s">
        <v>221</v>
      </c>
      <c r="AW468" t="s">
        <v>236</v>
      </c>
      <c r="AX468" t="s">
        <v>222</v>
      </c>
      <c r="BA468" s="57">
        <v>46303.333333333336</v>
      </c>
      <c r="BB468" t="s">
        <v>3798</v>
      </c>
      <c r="BC468">
        <v>2026</v>
      </c>
      <c r="BD468">
        <v>10</v>
      </c>
      <c r="BE468">
        <v>7</v>
      </c>
      <c r="BF468" s="6">
        <f t="shared" si="21"/>
        <v>46302</v>
      </c>
      <c r="BG468">
        <f t="shared" si="22"/>
        <v>-1.3333333333357587</v>
      </c>
      <c r="BH468" t="str">
        <f t="shared" si="23"/>
        <v>COMPLY</v>
      </c>
      <c r="BI468" t="str">
        <f>VLOOKUP(H468,Sheet2!$A$1:$B$270,2,FALSE)</f>
        <v>SURABAYA SELATAN</v>
      </c>
    </row>
    <row r="469" spans="1:61">
      <c r="A469">
        <v>468</v>
      </c>
      <c r="B469">
        <v>1002629220</v>
      </c>
      <c r="C469">
        <v>3</v>
      </c>
      <c r="D469" t="s">
        <v>55</v>
      </c>
      <c r="E469">
        <v>5</v>
      </c>
      <c r="F469" t="s">
        <v>305</v>
      </c>
      <c r="G469" t="s">
        <v>124</v>
      </c>
      <c r="H469" t="s">
        <v>327</v>
      </c>
      <c r="I469" t="s">
        <v>212</v>
      </c>
      <c r="J469" t="s">
        <v>213</v>
      </c>
      <c r="K469" t="s">
        <v>149</v>
      </c>
      <c r="M469" t="s">
        <v>76</v>
      </c>
      <c r="N469" t="s">
        <v>215</v>
      </c>
      <c r="O469" s="57">
        <v>46304.449155092596</v>
      </c>
      <c r="P469" s="57">
        <v>46307.556666666664</v>
      </c>
      <c r="Q469">
        <v>69407141</v>
      </c>
      <c r="S469">
        <v>152306253537</v>
      </c>
      <c r="T469" t="s">
        <v>5205</v>
      </c>
      <c r="U469" t="s">
        <v>1081</v>
      </c>
      <c r="V469" t="s">
        <v>5206</v>
      </c>
      <c r="Z469">
        <v>112.73459796867699</v>
      </c>
      <c r="AA469">
        <v>-7.3093502135891697</v>
      </c>
      <c r="AB469" t="s">
        <v>5207</v>
      </c>
      <c r="AC469" t="s">
        <v>284</v>
      </c>
      <c r="AL469" t="s">
        <v>217</v>
      </c>
      <c r="AM469" t="s">
        <v>5208</v>
      </c>
      <c r="AN469" t="s">
        <v>6</v>
      </c>
      <c r="AO469" s="57">
        <v>46275.454965277779</v>
      </c>
      <c r="AP469" s="57">
        <v>46305.333333333336</v>
      </c>
      <c r="AR469" t="s">
        <v>218</v>
      </c>
      <c r="AS469" t="s">
        <v>816</v>
      </c>
      <c r="AT469" t="s">
        <v>230</v>
      </c>
      <c r="AU469">
        <v>20261012</v>
      </c>
      <c r="AV469" t="s">
        <v>221</v>
      </c>
      <c r="AW469" t="s">
        <v>2455</v>
      </c>
      <c r="AX469" t="s">
        <v>222</v>
      </c>
      <c r="BA469" s="57">
        <v>46305.333333333336</v>
      </c>
      <c r="BB469" t="s">
        <v>5208</v>
      </c>
      <c r="BC469">
        <v>2026</v>
      </c>
      <c r="BD469">
        <v>10</v>
      </c>
      <c r="BE469">
        <v>12</v>
      </c>
      <c r="BF469" s="6">
        <f t="shared" si="21"/>
        <v>46307</v>
      </c>
      <c r="BG469">
        <f t="shared" si="22"/>
        <v>1.6666666666642413</v>
      </c>
      <c r="BH469" t="str">
        <f t="shared" si="23"/>
        <v>NOT COMPLY</v>
      </c>
      <c r="BI469" t="str">
        <f>VLOOKUP(H469,Sheet2!$A$1:$B$270,2,FALSE)</f>
        <v>SURABAYA SELATAN</v>
      </c>
    </row>
    <row r="470" spans="1:61">
      <c r="A470">
        <v>469</v>
      </c>
      <c r="B470">
        <v>1002633465</v>
      </c>
      <c r="C470">
        <v>3</v>
      </c>
      <c r="D470" t="s">
        <v>55</v>
      </c>
      <c r="E470">
        <v>5</v>
      </c>
      <c r="F470" t="s">
        <v>305</v>
      </c>
      <c r="G470" t="s">
        <v>124</v>
      </c>
      <c r="H470" t="s">
        <v>327</v>
      </c>
      <c r="I470" t="s">
        <v>212</v>
      </c>
      <c r="J470" t="s">
        <v>213</v>
      </c>
      <c r="K470" t="s">
        <v>149</v>
      </c>
      <c r="M470" t="s">
        <v>76</v>
      </c>
      <c r="N470" t="s">
        <v>215</v>
      </c>
      <c r="O470" s="57">
        <v>46307.658854166664</v>
      </c>
      <c r="P470" s="57">
        <v>46307.749305555553</v>
      </c>
      <c r="Q470">
        <v>69406874</v>
      </c>
      <c r="S470">
        <v>152306253557</v>
      </c>
      <c r="T470" t="s">
        <v>4570</v>
      </c>
      <c r="U470" t="s">
        <v>6032</v>
      </c>
      <c r="V470" t="s">
        <v>6033</v>
      </c>
      <c r="Z470">
        <v>112.71687968000001</v>
      </c>
      <c r="AA470">
        <v>-7.3371681559999997</v>
      </c>
      <c r="AB470" t="s">
        <v>4573</v>
      </c>
      <c r="AC470" t="s">
        <v>216</v>
      </c>
      <c r="AL470" t="s">
        <v>217</v>
      </c>
      <c r="AM470" t="s">
        <v>6034</v>
      </c>
      <c r="AN470" t="s">
        <v>6</v>
      </c>
      <c r="AO470" s="57">
        <v>46366.684236111112</v>
      </c>
      <c r="AR470" t="s">
        <v>218</v>
      </c>
      <c r="AS470" t="s">
        <v>816</v>
      </c>
      <c r="AT470" t="s">
        <v>230</v>
      </c>
      <c r="AU470">
        <v>20261012</v>
      </c>
      <c r="AV470" t="s">
        <v>221</v>
      </c>
      <c r="AW470" t="s">
        <v>540</v>
      </c>
      <c r="AX470" t="s">
        <v>222</v>
      </c>
      <c r="BA470" s="57">
        <v>46307.291666666664</v>
      </c>
      <c r="BB470" t="s">
        <v>6034</v>
      </c>
      <c r="BC470">
        <v>2026</v>
      </c>
      <c r="BD470">
        <v>10</v>
      </c>
      <c r="BE470">
        <v>12</v>
      </c>
      <c r="BF470" s="6">
        <f t="shared" si="21"/>
        <v>46307</v>
      </c>
      <c r="BG470">
        <f t="shared" si="22"/>
        <v>-0.29166666666424135</v>
      </c>
      <c r="BH470" t="str">
        <f t="shared" si="23"/>
        <v>COMPLY</v>
      </c>
      <c r="BI470" t="str">
        <f>VLOOKUP(H470,Sheet2!$A$1:$B$270,2,FALSE)</f>
        <v>SURABAYA SELATAN</v>
      </c>
    </row>
    <row r="471" spans="1:61">
      <c r="A471">
        <v>470</v>
      </c>
      <c r="B471">
        <v>1002628545</v>
      </c>
      <c r="C471">
        <v>3</v>
      </c>
      <c r="D471" t="s">
        <v>55</v>
      </c>
      <c r="E471">
        <v>5</v>
      </c>
      <c r="F471" t="s">
        <v>305</v>
      </c>
      <c r="G471" t="s">
        <v>124</v>
      </c>
      <c r="H471" t="s">
        <v>327</v>
      </c>
      <c r="I471" t="s">
        <v>212</v>
      </c>
      <c r="J471" t="s">
        <v>213</v>
      </c>
      <c r="K471" t="s">
        <v>149</v>
      </c>
      <c r="L471" t="s">
        <v>214</v>
      </c>
      <c r="M471" t="s">
        <v>1401</v>
      </c>
      <c r="N471" t="s">
        <v>215</v>
      </c>
      <c r="O471" s="57">
        <v>46303.740682870368</v>
      </c>
      <c r="P471" s="57">
        <v>46307.658854166664</v>
      </c>
      <c r="Q471">
        <v>69406874</v>
      </c>
      <c r="S471">
        <v>152306253530</v>
      </c>
      <c r="T471" t="s">
        <v>4570</v>
      </c>
      <c r="U471" t="s">
        <v>4571</v>
      </c>
      <c r="V471" t="s">
        <v>4572</v>
      </c>
      <c r="Z471">
        <v>112.71530799999999</v>
      </c>
      <c r="AA471">
        <v>-7.3367765999999897</v>
      </c>
      <c r="AB471" t="s">
        <v>4573</v>
      </c>
      <c r="AC471" t="s">
        <v>216</v>
      </c>
      <c r="AL471" t="s">
        <v>217</v>
      </c>
      <c r="AM471" t="s">
        <v>4506</v>
      </c>
      <c r="AN471" t="s">
        <v>6</v>
      </c>
      <c r="AO471" s="57">
        <v>46244.746631944443</v>
      </c>
      <c r="AP471" s="57">
        <v>46304.625</v>
      </c>
      <c r="AQ471" t="s">
        <v>841</v>
      </c>
      <c r="AR471" t="s">
        <v>14</v>
      </c>
      <c r="AS471" t="s">
        <v>816</v>
      </c>
      <c r="AT471" t="s">
        <v>230</v>
      </c>
      <c r="AV471" t="s">
        <v>6035</v>
      </c>
      <c r="AW471" t="s">
        <v>880</v>
      </c>
      <c r="AX471" t="s">
        <v>222</v>
      </c>
      <c r="BA471" s="57">
        <v>46304.625</v>
      </c>
      <c r="BB471" t="s">
        <v>4506</v>
      </c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str">
        <f>VLOOKUP(H471,Sheet2!$A$1:$B$270,2,FALSE)</f>
        <v>SURABAYA SELATAN</v>
      </c>
    </row>
    <row r="472" spans="1:61">
      <c r="A472">
        <v>471</v>
      </c>
      <c r="B472">
        <v>1002633689</v>
      </c>
      <c r="C472">
        <v>3</v>
      </c>
      <c r="D472" t="s">
        <v>55</v>
      </c>
      <c r="E472">
        <v>5</v>
      </c>
      <c r="F472" t="s">
        <v>305</v>
      </c>
      <c r="G472" t="s">
        <v>124</v>
      </c>
      <c r="H472" t="s">
        <v>327</v>
      </c>
      <c r="I472" t="s">
        <v>212</v>
      </c>
      <c r="J472" t="s">
        <v>213</v>
      </c>
      <c r="K472" t="s">
        <v>149</v>
      </c>
      <c r="L472" t="s">
        <v>214</v>
      </c>
      <c r="M472" t="s">
        <v>279</v>
      </c>
      <c r="N472" t="s">
        <v>215</v>
      </c>
      <c r="O472" s="57">
        <v>46307.703923611109</v>
      </c>
      <c r="P472" s="57">
        <v>46308.625439814816</v>
      </c>
      <c r="Q472">
        <v>69408928</v>
      </c>
      <c r="S472">
        <v>152306253559</v>
      </c>
      <c r="T472" t="s">
        <v>6039</v>
      </c>
      <c r="U472" t="s">
        <v>6040</v>
      </c>
      <c r="V472" t="s">
        <v>6041</v>
      </c>
      <c r="Z472">
        <v>112.726135</v>
      </c>
      <c r="AA472">
        <v>-7.3378209999999999</v>
      </c>
      <c r="AB472" t="s">
        <v>6042</v>
      </c>
      <c r="AC472" t="s">
        <v>235</v>
      </c>
      <c r="AL472" t="s">
        <v>217</v>
      </c>
      <c r="AM472" t="s">
        <v>6043</v>
      </c>
      <c r="AN472" t="s">
        <v>6</v>
      </c>
      <c r="AO472" s="57">
        <v>46366.716041666667</v>
      </c>
      <c r="AP472" s="57">
        <v>46308.625</v>
      </c>
      <c r="AR472" t="s">
        <v>239</v>
      </c>
      <c r="AS472" t="s">
        <v>816</v>
      </c>
      <c r="AT472" t="s">
        <v>230</v>
      </c>
      <c r="AV472" t="s">
        <v>799</v>
      </c>
      <c r="AW472" t="s">
        <v>879</v>
      </c>
      <c r="AX472" t="s">
        <v>222</v>
      </c>
      <c r="BA472" s="57">
        <v>46308.625</v>
      </c>
      <c r="BB472" t="s">
        <v>6043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str">
        <f>VLOOKUP(H472,Sheet2!$A$1:$B$270,2,FALSE)</f>
        <v>SURABAYA SELATAN</v>
      </c>
    </row>
    <row r="473" spans="1:61">
      <c r="A473">
        <v>472</v>
      </c>
      <c r="B473">
        <v>1002633751</v>
      </c>
      <c r="C473">
        <v>3</v>
      </c>
      <c r="D473" t="s">
        <v>55</v>
      </c>
      <c r="E473">
        <v>5</v>
      </c>
      <c r="F473" t="s">
        <v>305</v>
      </c>
      <c r="G473" t="s">
        <v>124</v>
      </c>
      <c r="H473" t="s">
        <v>327</v>
      </c>
      <c r="I473" t="s">
        <v>212</v>
      </c>
      <c r="J473" t="s">
        <v>213</v>
      </c>
      <c r="K473" t="s">
        <v>149</v>
      </c>
      <c r="M473" t="s">
        <v>1618</v>
      </c>
      <c r="N473" t="s">
        <v>215</v>
      </c>
      <c r="O473" s="57">
        <v>46307.73232638889</v>
      </c>
      <c r="P473" s="57">
        <v>46309.375717592593</v>
      </c>
      <c r="Q473">
        <v>69408940</v>
      </c>
      <c r="S473">
        <v>152306253544</v>
      </c>
      <c r="T473" t="s">
        <v>6036</v>
      </c>
      <c r="U473" t="s">
        <v>6037</v>
      </c>
      <c r="Z473">
        <v>112.730721140033</v>
      </c>
      <c r="AA473">
        <v>-7.3222262883548801</v>
      </c>
      <c r="AB473" t="s">
        <v>6038</v>
      </c>
      <c r="AC473" t="s">
        <v>229</v>
      </c>
      <c r="AO473" s="57">
        <v>46366.73609953704</v>
      </c>
      <c r="AR473" t="s">
        <v>5</v>
      </c>
      <c r="AS473" t="s">
        <v>816</v>
      </c>
      <c r="AT473" t="s">
        <v>230</v>
      </c>
      <c r="AV473" t="s">
        <v>6714</v>
      </c>
      <c r="AW473" t="s">
        <v>4451</v>
      </c>
      <c r="AX473" t="s">
        <v>222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str">
        <f>VLOOKUP(H473,Sheet2!$A$1:$B$270,2,FALSE)</f>
        <v>SURABAYA SELATAN</v>
      </c>
    </row>
    <row r="474" spans="1:61">
      <c r="A474">
        <v>473</v>
      </c>
      <c r="B474">
        <v>1002635155</v>
      </c>
      <c r="C474">
        <v>3</v>
      </c>
      <c r="D474" t="s">
        <v>55</v>
      </c>
      <c r="E474">
        <v>5</v>
      </c>
      <c r="F474" t="s">
        <v>305</v>
      </c>
      <c r="G474" t="s">
        <v>124</v>
      </c>
      <c r="H474" t="s">
        <v>327</v>
      </c>
      <c r="I474" t="s">
        <v>212</v>
      </c>
      <c r="J474" t="s">
        <v>213</v>
      </c>
      <c r="K474" t="s">
        <v>149</v>
      </c>
      <c r="M474" t="s">
        <v>238</v>
      </c>
      <c r="N474" t="s">
        <v>215</v>
      </c>
      <c r="O474" s="57">
        <v>46308.590740740743</v>
      </c>
      <c r="P474" s="57">
        <v>46308.641805555555</v>
      </c>
      <c r="Q474">
        <v>69409468</v>
      </c>
      <c r="S474">
        <v>152306253571</v>
      </c>
      <c r="T474" t="s">
        <v>6045</v>
      </c>
      <c r="U474" t="s">
        <v>1081</v>
      </c>
      <c r="V474" t="s">
        <v>6715</v>
      </c>
      <c r="Z474">
        <v>112.734436555545</v>
      </c>
      <c r="AA474">
        <v>-7.3092777427500302</v>
      </c>
      <c r="AB474" t="s">
        <v>6046</v>
      </c>
      <c r="AC474" t="s">
        <v>284</v>
      </c>
      <c r="AL474" t="s">
        <v>217</v>
      </c>
      <c r="AM474" t="s">
        <v>6713</v>
      </c>
      <c r="AN474" t="s">
        <v>6</v>
      </c>
      <c r="AO474" t="s">
        <v>5780</v>
      </c>
      <c r="AP474" s="57">
        <v>46309.625</v>
      </c>
      <c r="AR474" t="s">
        <v>239</v>
      </c>
      <c r="AS474" t="s">
        <v>816</v>
      </c>
      <c r="AT474" t="s">
        <v>230</v>
      </c>
      <c r="AV474" t="s">
        <v>238</v>
      </c>
      <c r="AW474" t="s">
        <v>540</v>
      </c>
      <c r="AX474" t="s">
        <v>222</v>
      </c>
      <c r="BA474" s="57">
        <v>46309.625</v>
      </c>
      <c r="BB474" t="s">
        <v>6713</v>
      </c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str">
        <f>VLOOKUP(H474,Sheet2!$A$1:$B$270,2,FALSE)</f>
        <v>SURABAYA SELATAN</v>
      </c>
    </row>
    <row r="475" spans="1:61">
      <c r="A475">
        <v>474</v>
      </c>
      <c r="B475">
        <v>1002626779</v>
      </c>
      <c r="C475">
        <v>3</v>
      </c>
      <c r="D475" t="s">
        <v>55</v>
      </c>
      <c r="E475">
        <v>5</v>
      </c>
      <c r="F475" t="s">
        <v>305</v>
      </c>
      <c r="G475" t="s">
        <v>124</v>
      </c>
      <c r="H475" t="s">
        <v>327</v>
      </c>
      <c r="I475" t="s">
        <v>212</v>
      </c>
      <c r="J475" t="s">
        <v>213</v>
      </c>
      <c r="K475" t="s">
        <v>149</v>
      </c>
      <c r="M475" t="s">
        <v>1626</v>
      </c>
      <c r="N475" t="s">
        <v>563</v>
      </c>
      <c r="O475" s="57">
        <v>46302.692256944443</v>
      </c>
      <c r="P475" s="57">
        <v>46303.400717592594</v>
      </c>
      <c r="Q475">
        <v>69406087</v>
      </c>
      <c r="S475">
        <v>152306253524</v>
      </c>
      <c r="T475" t="s">
        <v>4010</v>
      </c>
      <c r="U475" t="s">
        <v>4011</v>
      </c>
      <c r="Z475">
        <v>106.831312179565</v>
      </c>
      <c r="AA475">
        <v>-6.1795102580773298</v>
      </c>
      <c r="AB475" t="s">
        <v>4012</v>
      </c>
      <c r="AC475" t="s">
        <v>283</v>
      </c>
      <c r="AO475" s="57">
        <v>46213.694965277777</v>
      </c>
      <c r="AR475" t="s">
        <v>1631</v>
      </c>
      <c r="AS475" t="s">
        <v>816</v>
      </c>
      <c r="AT475" t="s">
        <v>220</v>
      </c>
      <c r="AV475" t="s">
        <v>4013</v>
      </c>
      <c r="AW475" t="s">
        <v>540</v>
      </c>
      <c r="AX475" t="s">
        <v>222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str">
        <f>VLOOKUP(H475,Sheet2!$A$1:$B$270,2,FALSE)</f>
        <v>SURABAYA SELATAN</v>
      </c>
    </row>
    <row r="476" spans="1:61">
      <c r="A476">
        <v>475</v>
      </c>
      <c r="B476">
        <v>1002620353</v>
      </c>
      <c r="C476">
        <v>3</v>
      </c>
      <c r="D476" t="s">
        <v>55</v>
      </c>
      <c r="E476">
        <v>5</v>
      </c>
      <c r="F476" t="s">
        <v>260</v>
      </c>
      <c r="G476" t="s">
        <v>128</v>
      </c>
      <c r="H476" t="s">
        <v>350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46297.663657407407</v>
      </c>
      <c r="P476" s="57">
        <v>46298.485358796293</v>
      </c>
      <c r="Q476">
        <v>69403272</v>
      </c>
      <c r="S476">
        <v>152412249599</v>
      </c>
      <c r="T476" t="s">
        <v>1887</v>
      </c>
      <c r="U476" t="s">
        <v>1888</v>
      </c>
      <c r="V476" t="s">
        <v>1889</v>
      </c>
      <c r="Z476">
        <v>112.6537841</v>
      </c>
      <c r="AA476">
        <v>-7.2527160999999998</v>
      </c>
      <c r="AB476" t="s">
        <v>1890</v>
      </c>
      <c r="AC476" t="s">
        <v>235</v>
      </c>
      <c r="AL476" t="s">
        <v>217</v>
      </c>
      <c r="AM476" t="s">
        <v>1891</v>
      </c>
      <c r="AN476" t="s">
        <v>6</v>
      </c>
      <c r="AO476" s="57">
        <v>46063.673761574071</v>
      </c>
      <c r="AP476" s="57">
        <v>46299.458333333336</v>
      </c>
      <c r="AR476" t="s">
        <v>218</v>
      </c>
      <c r="AS476" t="s">
        <v>573</v>
      </c>
      <c r="AT476" t="s">
        <v>230</v>
      </c>
      <c r="AU476">
        <v>20261003</v>
      </c>
      <c r="AV476" t="s">
        <v>221</v>
      </c>
      <c r="AW476" t="s">
        <v>881</v>
      </c>
      <c r="AX476" t="s">
        <v>222</v>
      </c>
      <c r="BA476" s="57">
        <v>46299.458333333336</v>
      </c>
      <c r="BB476" t="s">
        <v>1891</v>
      </c>
      <c r="BC476">
        <v>2026</v>
      </c>
      <c r="BD476">
        <v>10</v>
      </c>
      <c r="BE476">
        <v>3</v>
      </c>
      <c r="BF476" s="6">
        <f t="shared" si="21"/>
        <v>46298</v>
      </c>
      <c r="BG476">
        <f t="shared" si="22"/>
        <v>-1.4583333333357587</v>
      </c>
      <c r="BH476" t="str">
        <f t="shared" si="23"/>
        <v>COMPLY</v>
      </c>
      <c r="BI476" t="str">
        <f>VLOOKUP(H476,Sheet2!$A$1:$B$270,2,FALSE)</f>
        <v>SURABAYA UTARA</v>
      </c>
    </row>
    <row r="477" spans="1:61">
      <c r="A477">
        <v>476</v>
      </c>
      <c r="B477">
        <v>1002626700</v>
      </c>
      <c r="C477">
        <v>3</v>
      </c>
      <c r="D477" t="s">
        <v>55</v>
      </c>
      <c r="E477">
        <v>5</v>
      </c>
      <c r="F477" t="s">
        <v>260</v>
      </c>
      <c r="G477" t="s">
        <v>128</v>
      </c>
      <c r="H477" t="s">
        <v>350</v>
      </c>
      <c r="I477" t="s">
        <v>212</v>
      </c>
      <c r="J477" t="s">
        <v>213</v>
      </c>
      <c r="K477" t="s">
        <v>149</v>
      </c>
      <c r="M477" t="s">
        <v>76</v>
      </c>
      <c r="N477" t="s">
        <v>215</v>
      </c>
      <c r="O477" s="57">
        <v>46302.6715625</v>
      </c>
      <c r="P477" s="57">
        <v>46302.807083333333</v>
      </c>
      <c r="Q477">
        <v>69404395</v>
      </c>
      <c r="R477">
        <v>3135922434</v>
      </c>
      <c r="S477">
        <v>152412249685</v>
      </c>
      <c r="T477" t="s">
        <v>2734</v>
      </c>
      <c r="U477" t="s">
        <v>4014</v>
      </c>
      <c r="V477" t="s">
        <v>4015</v>
      </c>
      <c r="Z477">
        <v>112.67160863403601</v>
      </c>
      <c r="AA477">
        <v>-7.2562442884802003</v>
      </c>
      <c r="AB477" t="s">
        <v>2737</v>
      </c>
      <c r="AC477" t="s">
        <v>229</v>
      </c>
      <c r="AL477" t="s">
        <v>217</v>
      </c>
      <c r="AM477" t="s">
        <v>4016</v>
      </c>
      <c r="AN477" t="s">
        <v>6</v>
      </c>
      <c r="AO477" s="57">
        <v>46213.67386574074</v>
      </c>
      <c r="AR477" t="s">
        <v>218</v>
      </c>
      <c r="AS477" t="s">
        <v>573</v>
      </c>
      <c r="AT477" t="s">
        <v>230</v>
      </c>
      <c r="AU477">
        <v>20261007</v>
      </c>
      <c r="AV477" t="s">
        <v>221</v>
      </c>
      <c r="AW477" t="s">
        <v>1586</v>
      </c>
      <c r="AX477" t="s">
        <v>222</v>
      </c>
      <c r="BA477" s="57">
        <v>46302.291666666664</v>
      </c>
      <c r="BB477" t="s">
        <v>4016</v>
      </c>
      <c r="BC477">
        <v>2026</v>
      </c>
      <c r="BD477">
        <v>10</v>
      </c>
      <c r="BE477">
        <v>7</v>
      </c>
      <c r="BF477" s="6">
        <f t="shared" si="21"/>
        <v>46302</v>
      </c>
      <c r="BG477">
        <f t="shared" si="22"/>
        <v>-0.29166666666424135</v>
      </c>
      <c r="BH477" t="str">
        <f t="shared" si="23"/>
        <v>COMPLY</v>
      </c>
      <c r="BI477" t="str">
        <f>VLOOKUP(H477,Sheet2!$A$1:$B$270,2,FALSE)</f>
        <v>SURABAYA UTARA</v>
      </c>
    </row>
    <row r="478" spans="1:61">
      <c r="A478">
        <v>477</v>
      </c>
      <c r="B478">
        <v>1002626728</v>
      </c>
      <c r="C478">
        <v>3</v>
      </c>
      <c r="D478" t="s">
        <v>55</v>
      </c>
      <c r="E478">
        <v>5</v>
      </c>
      <c r="F478" t="s">
        <v>260</v>
      </c>
      <c r="G478" t="s">
        <v>128</v>
      </c>
      <c r="H478" t="s">
        <v>350</v>
      </c>
      <c r="I478" t="s">
        <v>212</v>
      </c>
      <c r="J478" t="s">
        <v>213</v>
      </c>
      <c r="K478" t="s">
        <v>149</v>
      </c>
      <c r="M478" t="s">
        <v>76</v>
      </c>
      <c r="N478" t="s">
        <v>215</v>
      </c>
      <c r="O478" s="57">
        <v>46302.679155092592</v>
      </c>
      <c r="P478" s="57">
        <v>46302.807662037034</v>
      </c>
      <c r="Q478">
        <v>69404407</v>
      </c>
      <c r="S478">
        <v>152412249686</v>
      </c>
      <c r="T478" t="s">
        <v>2734</v>
      </c>
      <c r="U478" t="s">
        <v>4014</v>
      </c>
      <c r="V478" t="s">
        <v>4017</v>
      </c>
      <c r="Z478">
        <v>112.67160863403601</v>
      </c>
      <c r="AA478">
        <v>-7.2562442884802003</v>
      </c>
      <c r="AB478" t="s">
        <v>2740</v>
      </c>
      <c r="AC478" t="s">
        <v>229</v>
      </c>
      <c r="AL478" t="s">
        <v>217</v>
      </c>
      <c r="AM478" t="s">
        <v>4018</v>
      </c>
      <c r="AN478" t="s">
        <v>6</v>
      </c>
      <c r="AO478" s="57">
        <v>46213.68409722222</v>
      </c>
      <c r="AR478" t="s">
        <v>218</v>
      </c>
      <c r="AS478" t="s">
        <v>573</v>
      </c>
      <c r="AT478" t="s">
        <v>230</v>
      </c>
      <c r="AU478">
        <v>20261007</v>
      </c>
      <c r="AV478" t="s">
        <v>221</v>
      </c>
      <c r="AW478" t="s">
        <v>851</v>
      </c>
      <c r="AX478" t="s">
        <v>222</v>
      </c>
      <c r="BA478" s="57">
        <v>46302.291666666664</v>
      </c>
      <c r="BB478" t="s">
        <v>4018</v>
      </c>
      <c r="BC478">
        <v>2026</v>
      </c>
      <c r="BD478">
        <v>10</v>
      </c>
      <c r="BE478">
        <v>7</v>
      </c>
      <c r="BF478" s="6">
        <f t="shared" si="21"/>
        <v>46302</v>
      </c>
      <c r="BG478">
        <f t="shared" si="22"/>
        <v>-0.29166666666424135</v>
      </c>
      <c r="BH478" t="str">
        <f t="shared" si="23"/>
        <v>COMPLY</v>
      </c>
      <c r="BI478" t="str">
        <f>VLOOKUP(H478,Sheet2!$A$1:$B$270,2,FALSE)</f>
        <v>SURABAYA UTARA</v>
      </c>
    </row>
    <row r="479" spans="1:61">
      <c r="A479">
        <v>478</v>
      </c>
      <c r="B479">
        <v>1002621810</v>
      </c>
      <c r="C479">
        <v>3</v>
      </c>
      <c r="D479" t="s">
        <v>55</v>
      </c>
      <c r="E479">
        <v>5</v>
      </c>
      <c r="F479" t="s">
        <v>260</v>
      </c>
      <c r="G479" t="s">
        <v>128</v>
      </c>
      <c r="H479" t="s">
        <v>350</v>
      </c>
      <c r="I479" t="s">
        <v>212</v>
      </c>
      <c r="J479" t="s">
        <v>213</v>
      </c>
      <c r="K479" t="s">
        <v>149</v>
      </c>
      <c r="L479" t="s">
        <v>214</v>
      </c>
      <c r="M479" t="s">
        <v>836</v>
      </c>
      <c r="N479" t="s">
        <v>215</v>
      </c>
      <c r="O479" s="57">
        <v>46300.408043981479</v>
      </c>
      <c r="P479" s="57">
        <v>46303.408912037034</v>
      </c>
      <c r="Q479">
        <v>69404100</v>
      </c>
      <c r="S479">
        <v>152412249642</v>
      </c>
      <c r="T479" t="s">
        <v>2720</v>
      </c>
      <c r="U479" t="s">
        <v>2721</v>
      </c>
      <c r="V479" t="s">
        <v>2722</v>
      </c>
      <c r="Z479">
        <v>112.65539</v>
      </c>
      <c r="AA479">
        <v>-7.2978959999999997</v>
      </c>
      <c r="AB479" t="s">
        <v>2723</v>
      </c>
      <c r="AC479" t="s">
        <v>235</v>
      </c>
      <c r="AL479" t="s">
        <v>217</v>
      </c>
      <c r="AM479" t="s">
        <v>2724</v>
      </c>
      <c r="AN479" t="s">
        <v>6</v>
      </c>
      <c r="AO479" s="57">
        <v>46152.444537037038</v>
      </c>
      <c r="AP479" s="57">
        <v>46301.625</v>
      </c>
      <c r="AQ479" t="s">
        <v>841</v>
      </c>
      <c r="AR479" t="s">
        <v>14</v>
      </c>
      <c r="AS479" t="s">
        <v>573</v>
      </c>
      <c r="AT479" t="s">
        <v>230</v>
      </c>
      <c r="AV479" t="s">
        <v>837</v>
      </c>
      <c r="AW479" t="s">
        <v>2725</v>
      </c>
      <c r="AX479" t="s">
        <v>222</v>
      </c>
      <c r="BA479" s="57">
        <v>46301.625</v>
      </c>
      <c r="BB479" t="s">
        <v>2724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str">
        <f>VLOOKUP(H479,Sheet2!$A$1:$B$270,2,FALSE)</f>
        <v>SURABAYA UTARA</v>
      </c>
    </row>
    <row r="480" spans="1:61">
      <c r="A480">
        <v>479</v>
      </c>
      <c r="B480">
        <v>1002626289</v>
      </c>
      <c r="C480">
        <v>3</v>
      </c>
      <c r="D480" t="s">
        <v>55</v>
      </c>
      <c r="E480">
        <v>5</v>
      </c>
      <c r="F480" t="s">
        <v>260</v>
      </c>
      <c r="G480" t="s">
        <v>128</v>
      </c>
      <c r="H480" t="s">
        <v>350</v>
      </c>
      <c r="I480" t="s">
        <v>212</v>
      </c>
      <c r="J480" t="s">
        <v>213</v>
      </c>
      <c r="K480" t="s">
        <v>149</v>
      </c>
      <c r="L480" t="s">
        <v>214</v>
      </c>
      <c r="M480" t="s">
        <v>279</v>
      </c>
      <c r="N480" t="s">
        <v>215</v>
      </c>
      <c r="O480" s="57">
        <v>46302.588599537034</v>
      </c>
      <c r="P480" s="57">
        <v>46303.406458333331</v>
      </c>
      <c r="Q480">
        <v>69405914</v>
      </c>
      <c r="S480">
        <v>152412249682</v>
      </c>
      <c r="T480" t="s">
        <v>4019</v>
      </c>
      <c r="U480" t="s">
        <v>4020</v>
      </c>
      <c r="V480" t="s">
        <v>4021</v>
      </c>
      <c r="Z480">
        <v>112.6268692</v>
      </c>
      <c r="AA480">
        <v>-7.2395955000000001</v>
      </c>
      <c r="AB480" t="s">
        <v>4022</v>
      </c>
      <c r="AC480" t="s">
        <v>216</v>
      </c>
      <c r="AL480" t="s">
        <v>217</v>
      </c>
      <c r="AM480" t="s">
        <v>4023</v>
      </c>
      <c r="AN480" t="s">
        <v>6</v>
      </c>
      <c r="AO480" s="57">
        <v>46213.59065972222</v>
      </c>
      <c r="AP480" s="57">
        <v>46303.458333333336</v>
      </c>
      <c r="AR480" t="s">
        <v>239</v>
      </c>
      <c r="AS480" t="s">
        <v>573</v>
      </c>
      <c r="AT480" t="s">
        <v>342</v>
      </c>
      <c r="AV480" t="s">
        <v>799</v>
      </c>
      <c r="AW480" t="s">
        <v>1902</v>
      </c>
      <c r="AX480" t="s">
        <v>222</v>
      </c>
      <c r="BA480" s="57">
        <v>46303.458333333336</v>
      </c>
      <c r="BB480" t="s">
        <v>4023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str">
        <f>VLOOKUP(H480,Sheet2!$A$1:$B$270,2,FALSE)</f>
        <v>SURABAYA UTARA</v>
      </c>
    </row>
    <row r="481" spans="1:61">
      <c r="A481">
        <v>480</v>
      </c>
      <c r="B481">
        <v>1002630981</v>
      </c>
      <c r="C481">
        <v>3</v>
      </c>
      <c r="D481" t="s">
        <v>55</v>
      </c>
      <c r="E481">
        <v>5</v>
      </c>
      <c r="F481" t="s">
        <v>260</v>
      </c>
      <c r="G481" t="s">
        <v>128</v>
      </c>
      <c r="H481" t="s">
        <v>350</v>
      </c>
      <c r="I481" t="s">
        <v>212</v>
      </c>
      <c r="J481" t="s">
        <v>213</v>
      </c>
      <c r="K481" t="s">
        <v>149</v>
      </c>
      <c r="L481" t="s">
        <v>214</v>
      </c>
      <c r="M481" t="s">
        <v>279</v>
      </c>
      <c r="N481" t="s">
        <v>215</v>
      </c>
      <c r="O481" s="57">
        <v>46305.594849537039</v>
      </c>
      <c r="P481" s="57">
        <v>46307.328726851854</v>
      </c>
      <c r="Q481">
        <v>69407937</v>
      </c>
      <c r="S481">
        <v>152412249730</v>
      </c>
      <c r="T481" t="s">
        <v>5209</v>
      </c>
      <c r="U481" t="s">
        <v>5210</v>
      </c>
      <c r="V481" t="s">
        <v>5211</v>
      </c>
      <c r="Z481">
        <v>112.60856099999999</v>
      </c>
      <c r="AA481">
        <v>-7.2357300000000002</v>
      </c>
      <c r="AB481" t="s">
        <v>5212</v>
      </c>
      <c r="AC481" t="s">
        <v>235</v>
      </c>
      <c r="AL481" t="s">
        <v>217</v>
      </c>
      <c r="AM481" t="s">
        <v>5213</v>
      </c>
      <c r="AN481" t="s">
        <v>6</v>
      </c>
      <c r="AO481" s="57">
        <v>46305.600752314815</v>
      </c>
      <c r="AP481" s="57">
        <v>46307.625</v>
      </c>
      <c r="AR481" t="s">
        <v>239</v>
      </c>
      <c r="AS481" t="s">
        <v>573</v>
      </c>
      <c r="AT481" t="s">
        <v>230</v>
      </c>
      <c r="AV481" t="s">
        <v>799</v>
      </c>
      <c r="AW481" t="s">
        <v>2984</v>
      </c>
      <c r="AX481" t="s">
        <v>222</v>
      </c>
      <c r="BA481" s="57">
        <v>46307.625</v>
      </c>
      <c r="BB481" t="s">
        <v>5213</v>
      </c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str">
        <f>VLOOKUP(H481,Sheet2!$A$1:$B$270,2,FALSE)</f>
        <v>SURABAYA UTARA</v>
      </c>
    </row>
    <row r="482" spans="1:61">
      <c r="A482">
        <v>481</v>
      </c>
      <c r="B482">
        <v>1002635446</v>
      </c>
      <c r="C482">
        <v>3</v>
      </c>
      <c r="D482" t="s">
        <v>55</v>
      </c>
      <c r="E482">
        <v>5</v>
      </c>
      <c r="F482" t="s">
        <v>260</v>
      </c>
      <c r="G482" t="s">
        <v>128</v>
      </c>
      <c r="H482" t="s">
        <v>350</v>
      </c>
      <c r="I482" t="s">
        <v>212</v>
      </c>
      <c r="J482" t="s">
        <v>213</v>
      </c>
      <c r="K482" t="s">
        <v>149</v>
      </c>
      <c r="L482" t="s">
        <v>214</v>
      </c>
      <c r="M482" t="s">
        <v>238</v>
      </c>
      <c r="N482" t="s">
        <v>215</v>
      </c>
      <c r="O482" s="57">
        <v>46308.646990740737</v>
      </c>
      <c r="P482" s="57">
        <v>46308.648715277777</v>
      </c>
      <c r="Q482">
        <v>69409539</v>
      </c>
      <c r="S482">
        <v>152412249767</v>
      </c>
      <c r="T482" t="s">
        <v>6716</v>
      </c>
      <c r="U482" t="s">
        <v>6717</v>
      </c>
      <c r="V482" t="s">
        <v>6718</v>
      </c>
      <c r="Z482">
        <v>112.62764369999999</v>
      </c>
      <c r="AA482">
        <v>-7.2481106999999998</v>
      </c>
      <c r="AB482" t="s">
        <v>6719</v>
      </c>
      <c r="AC482" t="s">
        <v>216</v>
      </c>
      <c r="AL482" t="s">
        <v>217</v>
      </c>
      <c r="AM482" t="s">
        <v>6720</v>
      </c>
      <c r="AN482" t="s">
        <v>6</v>
      </c>
      <c r="AO482" t="s">
        <v>6690</v>
      </c>
      <c r="AP482" s="57">
        <v>46310.333333333336</v>
      </c>
      <c r="AR482" t="s">
        <v>239</v>
      </c>
      <c r="AS482" t="s">
        <v>573</v>
      </c>
      <c r="AT482" t="s">
        <v>230</v>
      </c>
      <c r="AV482" t="s">
        <v>238</v>
      </c>
      <c r="AW482" t="s">
        <v>875</v>
      </c>
      <c r="AX482" t="s">
        <v>222</v>
      </c>
      <c r="BA482" s="57">
        <v>46310.333333333336</v>
      </c>
      <c r="BB482" t="s">
        <v>6720</v>
      </c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str">
        <f>VLOOKUP(H482,Sheet2!$A$1:$B$270,2,FALSE)</f>
        <v>SURABAYA UTARA</v>
      </c>
    </row>
    <row r="483" spans="1:61">
      <c r="A483">
        <v>482</v>
      </c>
      <c r="B483">
        <v>1002629709</v>
      </c>
      <c r="C483">
        <v>3</v>
      </c>
      <c r="D483" t="s">
        <v>55</v>
      </c>
      <c r="E483">
        <v>5</v>
      </c>
      <c r="F483" t="s">
        <v>260</v>
      </c>
      <c r="G483" t="s">
        <v>128</v>
      </c>
      <c r="H483" t="s">
        <v>350</v>
      </c>
      <c r="I483" t="s">
        <v>212</v>
      </c>
      <c r="J483" t="s">
        <v>213</v>
      </c>
      <c r="K483" t="s">
        <v>149</v>
      </c>
      <c r="L483" t="s">
        <v>214</v>
      </c>
      <c r="M483" t="s">
        <v>2115</v>
      </c>
      <c r="N483" t="s">
        <v>215</v>
      </c>
      <c r="O483" s="57">
        <v>46304.569155092591</v>
      </c>
      <c r="P483" s="57">
        <v>46304.722939814812</v>
      </c>
      <c r="Q483">
        <v>69407338</v>
      </c>
      <c r="S483">
        <v>152412249714</v>
      </c>
      <c r="T483" t="s">
        <v>4019</v>
      </c>
      <c r="U483" t="s">
        <v>4020</v>
      </c>
      <c r="V483" t="s">
        <v>5214</v>
      </c>
      <c r="Z483">
        <v>112.6268692</v>
      </c>
      <c r="AA483">
        <v>-7.2395955000000001</v>
      </c>
      <c r="AB483" t="s">
        <v>5215</v>
      </c>
      <c r="AC483" t="s">
        <v>216</v>
      </c>
      <c r="AL483" t="s">
        <v>217</v>
      </c>
      <c r="AM483" t="s">
        <v>5216</v>
      </c>
      <c r="AN483" t="s">
        <v>6</v>
      </c>
      <c r="AO483" s="57">
        <v>46275.569814814815</v>
      </c>
      <c r="AP483" s="57">
        <v>46305.625</v>
      </c>
      <c r="AR483" t="s">
        <v>543</v>
      </c>
      <c r="AS483" t="s">
        <v>573</v>
      </c>
      <c r="AT483" t="s">
        <v>230</v>
      </c>
      <c r="AV483" t="s">
        <v>2120</v>
      </c>
      <c r="AW483" t="s">
        <v>5131</v>
      </c>
      <c r="AX483" t="s">
        <v>222</v>
      </c>
      <c r="BA483" s="57">
        <v>46305.625</v>
      </c>
      <c r="BB483" t="s">
        <v>5216</v>
      </c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str">
        <f>VLOOKUP(H483,Sheet2!$A$1:$B$270,2,FALSE)</f>
        <v>SURABAYA UTARA</v>
      </c>
    </row>
    <row r="484" spans="1:61">
      <c r="A484">
        <v>483</v>
      </c>
      <c r="B484">
        <v>1002617848</v>
      </c>
      <c r="C484">
        <v>3</v>
      </c>
      <c r="D484" t="s">
        <v>55</v>
      </c>
      <c r="E484">
        <v>5</v>
      </c>
      <c r="F484" t="s">
        <v>260</v>
      </c>
      <c r="G484" t="s">
        <v>128</v>
      </c>
      <c r="H484" t="s">
        <v>449</v>
      </c>
      <c r="I484" t="s">
        <v>212</v>
      </c>
      <c r="J484" t="s">
        <v>213</v>
      </c>
      <c r="K484" t="s">
        <v>149</v>
      </c>
      <c r="M484" t="s">
        <v>76</v>
      </c>
      <c r="N484" t="s">
        <v>563</v>
      </c>
      <c r="O484" s="57">
        <v>46296.561018518521</v>
      </c>
      <c r="P484" s="57">
        <v>46296.656342592592</v>
      </c>
      <c r="Q484">
        <v>69005969</v>
      </c>
      <c r="S484">
        <v>152415235112</v>
      </c>
      <c r="T484" t="s">
        <v>918</v>
      </c>
      <c r="U484" t="s">
        <v>1085</v>
      </c>
      <c r="V484" t="s">
        <v>1086</v>
      </c>
      <c r="Z484">
        <v>112.70686032241601</v>
      </c>
      <c r="AA484">
        <v>-7.33200050681699</v>
      </c>
      <c r="AB484" t="s">
        <v>935</v>
      </c>
      <c r="AC484" t="s">
        <v>225</v>
      </c>
      <c r="AL484" t="s">
        <v>217</v>
      </c>
      <c r="AM484" t="s">
        <v>919</v>
      </c>
      <c r="AN484" t="s">
        <v>6</v>
      </c>
      <c r="AO484" s="57">
        <v>46032.569884259261</v>
      </c>
      <c r="AR484" t="s">
        <v>218</v>
      </c>
      <c r="AS484" t="s">
        <v>578</v>
      </c>
      <c r="AT484" t="s">
        <v>230</v>
      </c>
      <c r="AU484">
        <v>20261001</v>
      </c>
      <c r="AV484" t="s">
        <v>221</v>
      </c>
      <c r="AW484" t="s">
        <v>942</v>
      </c>
      <c r="AX484" t="s">
        <v>222</v>
      </c>
      <c r="BA484" s="57">
        <v>46296.291666666664</v>
      </c>
      <c r="BB484" t="s">
        <v>919</v>
      </c>
      <c r="BC484">
        <v>2026</v>
      </c>
      <c r="BD484">
        <v>10</v>
      </c>
      <c r="BE484">
        <v>1</v>
      </c>
      <c r="BF484" s="6">
        <f t="shared" si="21"/>
        <v>46296</v>
      </c>
      <c r="BG484">
        <f t="shared" si="22"/>
        <v>-0.29166666666424135</v>
      </c>
      <c r="BH484" t="str">
        <f t="shared" si="23"/>
        <v>COMPLY</v>
      </c>
      <c r="BI484" t="str">
        <f>VLOOKUP(H484,Sheet2!$A$1:$B$270,2,FALSE)</f>
        <v>SURABAYA UTARA</v>
      </c>
    </row>
    <row r="485" spans="1:61">
      <c r="A485">
        <v>484</v>
      </c>
      <c r="B485">
        <v>1002627687</v>
      </c>
      <c r="C485">
        <v>3</v>
      </c>
      <c r="D485" t="s">
        <v>55</v>
      </c>
      <c r="E485">
        <v>5</v>
      </c>
      <c r="F485" t="s">
        <v>260</v>
      </c>
      <c r="G485" t="s">
        <v>128</v>
      </c>
      <c r="H485" t="s">
        <v>449</v>
      </c>
      <c r="I485" t="s">
        <v>212</v>
      </c>
      <c r="J485" t="s">
        <v>213</v>
      </c>
      <c r="K485" t="s">
        <v>149</v>
      </c>
      <c r="L485" t="s">
        <v>214</v>
      </c>
      <c r="M485" t="s">
        <v>76</v>
      </c>
      <c r="N485" t="s">
        <v>215</v>
      </c>
      <c r="O485" s="57">
        <v>46303.555972222224</v>
      </c>
      <c r="P485" s="57">
        <v>46305.682268518518</v>
      </c>
      <c r="Q485">
        <v>69406494</v>
      </c>
      <c r="S485">
        <v>152415234983</v>
      </c>
      <c r="T485" t="s">
        <v>4574</v>
      </c>
      <c r="U485" t="s">
        <v>4575</v>
      </c>
      <c r="V485" t="s">
        <v>4576</v>
      </c>
      <c r="Z485">
        <v>112.68506290000001</v>
      </c>
      <c r="AA485">
        <v>-7.3286268999999997</v>
      </c>
      <c r="AB485" t="s">
        <v>4577</v>
      </c>
      <c r="AC485" t="s">
        <v>235</v>
      </c>
      <c r="AL485" t="s">
        <v>217</v>
      </c>
      <c r="AM485" t="s">
        <v>4578</v>
      </c>
      <c r="AN485" t="s">
        <v>6</v>
      </c>
      <c r="AO485" s="57">
        <v>46244.569814814815</v>
      </c>
      <c r="AP485" s="57">
        <v>46307.458333333336</v>
      </c>
      <c r="AR485" t="s">
        <v>218</v>
      </c>
      <c r="AS485" t="s">
        <v>578</v>
      </c>
      <c r="AT485" t="s">
        <v>342</v>
      </c>
      <c r="AU485">
        <v>20261010</v>
      </c>
      <c r="AV485" t="s">
        <v>221</v>
      </c>
      <c r="AW485" t="s">
        <v>3406</v>
      </c>
      <c r="AX485" t="s">
        <v>222</v>
      </c>
      <c r="BA485" s="57">
        <v>46307.458333333336</v>
      </c>
      <c r="BB485" t="s">
        <v>4578</v>
      </c>
      <c r="BC485">
        <v>2026</v>
      </c>
      <c r="BD485">
        <v>10</v>
      </c>
      <c r="BE485">
        <v>10</v>
      </c>
      <c r="BF485" s="6">
        <f t="shared" si="21"/>
        <v>46305</v>
      </c>
      <c r="BG485">
        <f t="shared" si="22"/>
        <v>-2.4583333333357587</v>
      </c>
      <c r="BH485" t="str">
        <f t="shared" si="23"/>
        <v>COMPLY</v>
      </c>
      <c r="BI485" t="str">
        <f>VLOOKUP(H485,Sheet2!$A$1:$B$270,2,FALSE)</f>
        <v>SURABAYA UTARA</v>
      </c>
    </row>
    <row r="486" spans="1:61">
      <c r="A486">
        <v>485</v>
      </c>
      <c r="B486">
        <v>1002619479</v>
      </c>
      <c r="C486">
        <v>3</v>
      </c>
      <c r="D486" t="s">
        <v>55</v>
      </c>
      <c r="E486">
        <v>5</v>
      </c>
      <c r="F486" t="s">
        <v>260</v>
      </c>
      <c r="G486" t="s">
        <v>128</v>
      </c>
      <c r="H486" t="s">
        <v>400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46297.463645833333</v>
      </c>
      <c r="P486" s="57">
        <v>46297.88590277778</v>
      </c>
      <c r="Q486">
        <v>69402927</v>
      </c>
      <c r="S486">
        <v>152424211930</v>
      </c>
      <c r="T486" t="s">
        <v>1892</v>
      </c>
      <c r="U486" t="s">
        <v>1893</v>
      </c>
      <c r="V486" t="s">
        <v>1894</v>
      </c>
      <c r="Z486">
        <v>112.6677682</v>
      </c>
      <c r="AA486">
        <v>-7.3056636999999904</v>
      </c>
      <c r="AB486" t="s">
        <v>1895</v>
      </c>
      <c r="AC486" t="s">
        <v>235</v>
      </c>
      <c r="AL486" t="s">
        <v>217</v>
      </c>
      <c r="AM486" t="s">
        <v>1896</v>
      </c>
      <c r="AN486" t="s">
        <v>6</v>
      </c>
      <c r="AO486" s="57">
        <v>46063.466053240743</v>
      </c>
      <c r="AP486" s="57">
        <v>46299.458333333336</v>
      </c>
      <c r="AR486" t="s">
        <v>218</v>
      </c>
      <c r="AS486" t="s">
        <v>128</v>
      </c>
      <c r="AT486" t="s">
        <v>230</v>
      </c>
      <c r="AU486">
        <v>20261002</v>
      </c>
      <c r="AV486" t="s">
        <v>221</v>
      </c>
      <c r="AW486" t="s">
        <v>883</v>
      </c>
      <c r="AX486" t="s">
        <v>222</v>
      </c>
      <c r="BA486" s="57">
        <v>46299.458333333336</v>
      </c>
      <c r="BB486" t="s">
        <v>1896</v>
      </c>
      <c r="BC486">
        <v>2026</v>
      </c>
      <c r="BD486">
        <v>10</v>
      </c>
      <c r="BE486">
        <v>2</v>
      </c>
      <c r="BF486" s="6">
        <f t="shared" si="21"/>
        <v>46297</v>
      </c>
      <c r="BG486">
        <f t="shared" si="22"/>
        <v>-2.4583333333357587</v>
      </c>
      <c r="BH486" t="str">
        <f t="shared" si="23"/>
        <v>COMPLY</v>
      </c>
      <c r="BI486" t="str">
        <f>VLOOKUP(H486,Sheet2!$A$1:$B$270,2,FALSE)</f>
        <v>SURABAYA UTARA</v>
      </c>
    </row>
    <row r="487" spans="1:61">
      <c r="A487">
        <v>486</v>
      </c>
      <c r="B487">
        <v>1002622919</v>
      </c>
      <c r="C487">
        <v>3</v>
      </c>
      <c r="D487" t="s">
        <v>55</v>
      </c>
      <c r="E487">
        <v>5</v>
      </c>
      <c r="F487" t="s">
        <v>260</v>
      </c>
      <c r="G487" t="s">
        <v>128</v>
      </c>
      <c r="H487" t="s">
        <v>400</v>
      </c>
      <c r="I487" t="s">
        <v>212</v>
      </c>
      <c r="J487" t="s">
        <v>213</v>
      </c>
      <c r="K487" t="s">
        <v>149</v>
      </c>
      <c r="M487" t="s">
        <v>76</v>
      </c>
      <c r="N487" t="s">
        <v>215</v>
      </c>
      <c r="O487" s="57">
        <v>46300.654282407406</v>
      </c>
      <c r="P487" s="57">
        <v>46300.724722222221</v>
      </c>
      <c r="Q487">
        <v>69402929</v>
      </c>
      <c r="S487">
        <v>152424212472</v>
      </c>
      <c r="T487" t="s">
        <v>1897</v>
      </c>
      <c r="U487" t="s">
        <v>2727</v>
      </c>
      <c r="V487" t="s">
        <v>2728</v>
      </c>
      <c r="Z487">
        <v>112.694814162349</v>
      </c>
      <c r="AA487">
        <v>-7.3144176310756297</v>
      </c>
      <c r="AB487" t="s">
        <v>1900</v>
      </c>
      <c r="AC487" t="s">
        <v>216</v>
      </c>
      <c r="AL487" t="s">
        <v>217</v>
      </c>
      <c r="AM487" t="s">
        <v>2729</v>
      </c>
      <c r="AN487" t="s">
        <v>6</v>
      </c>
      <c r="AO487" s="57">
        <v>46152.684560185182</v>
      </c>
      <c r="AR487" t="s">
        <v>218</v>
      </c>
      <c r="AS487" t="s">
        <v>128</v>
      </c>
      <c r="AT487" t="s">
        <v>342</v>
      </c>
      <c r="AU487">
        <v>20261005</v>
      </c>
      <c r="AV487" t="s">
        <v>221</v>
      </c>
      <c r="AW487" t="s">
        <v>540</v>
      </c>
      <c r="AX487" t="s">
        <v>222</v>
      </c>
      <c r="BA487" s="57">
        <v>46300.291666666664</v>
      </c>
      <c r="BB487" t="s">
        <v>2729</v>
      </c>
      <c r="BC487">
        <v>2026</v>
      </c>
      <c r="BD487">
        <v>10</v>
      </c>
      <c r="BE487">
        <v>5</v>
      </c>
      <c r="BF487" s="6">
        <f t="shared" si="21"/>
        <v>46300</v>
      </c>
      <c r="BG487">
        <f t="shared" si="22"/>
        <v>-0.29166666666424135</v>
      </c>
      <c r="BH487" t="str">
        <f t="shared" si="23"/>
        <v>COMPLY</v>
      </c>
      <c r="BI487" t="str">
        <f>VLOOKUP(H487,Sheet2!$A$1:$B$270,2,FALSE)</f>
        <v>SURABAYA UTARA</v>
      </c>
    </row>
    <row r="488" spans="1:61">
      <c r="A488">
        <v>487</v>
      </c>
      <c r="B488">
        <v>1002630898</v>
      </c>
      <c r="C488">
        <v>3</v>
      </c>
      <c r="D488" t="s">
        <v>55</v>
      </c>
      <c r="E488">
        <v>5</v>
      </c>
      <c r="F488" t="s">
        <v>260</v>
      </c>
      <c r="G488" t="s">
        <v>128</v>
      </c>
      <c r="H488" t="s">
        <v>400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46305.547615740739</v>
      </c>
      <c r="P488" s="57">
        <v>46305.778611111113</v>
      </c>
      <c r="Q488">
        <v>69407859</v>
      </c>
      <c r="S488">
        <v>152424212888</v>
      </c>
      <c r="T488" t="s">
        <v>5217</v>
      </c>
      <c r="U488" t="s">
        <v>5218</v>
      </c>
      <c r="V488" t="s">
        <v>5219</v>
      </c>
      <c r="Z488">
        <v>112.6778422</v>
      </c>
      <c r="AA488">
        <v>-7.3162309999999904</v>
      </c>
      <c r="AB488" t="s">
        <v>5220</v>
      </c>
      <c r="AC488" t="s">
        <v>216</v>
      </c>
      <c r="AL488" t="s">
        <v>217</v>
      </c>
      <c r="AM488" t="s">
        <v>5117</v>
      </c>
      <c r="AN488" t="s">
        <v>6</v>
      </c>
      <c r="AO488" s="57">
        <v>46305.570069444446</v>
      </c>
      <c r="AP488" s="57">
        <v>46306.458333333336</v>
      </c>
      <c r="AR488" t="s">
        <v>218</v>
      </c>
      <c r="AS488" t="s">
        <v>128</v>
      </c>
      <c r="AT488" t="s">
        <v>230</v>
      </c>
      <c r="AU488">
        <v>20261010</v>
      </c>
      <c r="AV488" t="s">
        <v>221</v>
      </c>
      <c r="AW488" t="s">
        <v>880</v>
      </c>
      <c r="AX488" t="s">
        <v>222</v>
      </c>
      <c r="BA488" s="57">
        <v>46306.458333333336</v>
      </c>
      <c r="BB488" t="s">
        <v>5117</v>
      </c>
      <c r="BC488">
        <v>2026</v>
      </c>
      <c r="BD488">
        <v>10</v>
      </c>
      <c r="BE488">
        <v>10</v>
      </c>
      <c r="BF488" s="6">
        <f t="shared" si="21"/>
        <v>46305</v>
      </c>
      <c r="BG488">
        <f t="shared" si="22"/>
        <v>-1.4583333333357587</v>
      </c>
      <c r="BH488" t="str">
        <f t="shared" si="23"/>
        <v>COMPLY</v>
      </c>
      <c r="BI488" t="str">
        <f>VLOOKUP(H488,Sheet2!$A$1:$B$270,2,FALSE)</f>
        <v>SURABAYA UTARA</v>
      </c>
    </row>
    <row r="489" spans="1:61">
      <c r="A489">
        <v>488</v>
      </c>
      <c r="B489">
        <v>1002619480</v>
      </c>
      <c r="C489">
        <v>3</v>
      </c>
      <c r="D489" t="s">
        <v>55</v>
      </c>
      <c r="E489">
        <v>5</v>
      </c>
      <c r="F489" t="s">
        <v>260</v>
      </c>
      <c r="G489" t="s">
        <v>128</v>
      </c>
      <c r="H489" t="s">
        <v>400</v>
      </c>
      <c r="I489" t="s">
        <v>212</v>
      </c>
      <c r="J489" t="s">
        <v>213</v>
      </c>
      <c r="K489" t="s">
        <v>149</v>
      </c>
      <c r="L489" t="s">
        <v>214</v>
      </c>
      <c r="M489" t="s">
        <v>1401</v>
      </c>
      <c r="N489" t="s">
        <v>215</v>
      </c>
      <c r="O489" s="57">
        <v>46297.46429398148</v>
      </c>
      <c r="P489" s="57">
        <v>46300.654282407406</v>
      </c>
      <c r="Q489">
        <v>69402929</v>
      </c>
      <c r="S489">
        <v>152424212061</v>
      </c>
      <c r="T489" t="s">
        <v>1897</v>
      </c>
      <c r="U489" t="s">
        <v>1898</v>
      </c>
      <c r="V489" t="s">
        <v>1899</v>
      </c>
      <c r="Z489">
        <v>112.694453448057</v>
      </c>
      <c r="AA489">
        <v>-7.3141615691990003</v>
      </c>
      <c r="AB489" t="s">
        <v>1900</v>
      </c>
      <c r="AC489" t="s">
        <v>216</v>
      </c>
      <c r="AL489" t="s">
        <v>217</v>
      </c>
      <c r="AM489" t="s">
        <v>1901</v>
      </c>
      <c r="AN489" t="s">
        <v>6</v>
      </c>
      <c r="AO489" s="57">
        <v>46063.466053240743</v>
      </c>
      <c r="AP489" s="57">
        <v>46300.333333333336</v>
      </c>
      <c r="AQ489" t="s">
        <v>841</v>
      </c>
      <c r="AR489" t="s">
        <v>14</v>
      </c>
      <c r="AS489" t="s">
        <v>128</v>
      </c>
      <c r="AT489" t="s">
        <v>342</v>
      </c>
      <c r="AV489" t="s">
        <v>2726</v>
      </c>
      <c r="AW489" t="s">
        <v>1902</v>
      </c>
      <c r="AX489" t="s">
        <v>222</v>
      </c>
      <c r="BA489" s="57">
        <v>46300.333333333336</v>
      </c>
      <c r="BB489" t="s">
        <v>1901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str">
        <f>VLOOKUP(H489,Sheet2!$A$1:$B$270,2,FALSE)</f>
        <v>SURABAYA UTARA</v>
      </c>
    </row>
    <row r="490" spans="1:61">
      <c r="A490">
        <v>489</v>
      </c>
      <c r="B490">
        <v>1002625196</v>
      </c>
      <c r="C490">
        <v>3</v>
      </c>
      <c r="D490" t="s">
        <v>55</v>
      </c>
      <c r="E490">
        <v>5</v>
      </c>
      <c r="F490" t="s">
        <v>260</v>
      </c>
      <c r="G490" t="s">
        <v>128</v>
      </c>
      <c r="H490" t="s">
        <v>400</v>
      </c>
      <c r="I490" t="s">
        <v>212</v>
      </c>
      <c r="J490" t="s">
        <v>213</v>
      </c>
      <c r="K490" t="s">
        <v>149</v>
      </c>
      <c r="L490" t="s">
        <v>826</v>
      </c>
      <c r="M490" t="s">
        <v>836</v>
      </c>
      <c r="N490" t="s">
        <v>215</v>
      </c>
      <c r="O490" s="57">
        <v>46301.803946759261</v>
      </c>
      <c r="P490" s="57">
        <v>46308.400706018518</v>
      </c>
      <c r="Q490">
        <v>69405409</v>
      </c>
      <c r="R490">
        <v>3135970354</v>
      </c>
      <c r="S490">
        <v>152424213325</v>
      </c>
      <c r="T490" t="s">
        <v>3323</v>
      </c>
      <c r="U490" t="s">
        <v>3324</v>
      </c>
      <c r="V490" t="s">
        <v>3325</v>
      </c>
      <c r="Z490">
        <v>112.700524</v>
      </c>
      <c r="AA490">
        <v>-7.3086000000000002</v>
      </c>
      <c r="AB490" t="s">
        <v>3326</v>
      </c>
      <c r="AC490" t="s">
        <v>235</v>
      </c>
      <c r="AL490" t="s">
        <v>217</v>
      </c>
      <c r="AM490" t="s">
        <v>3327</v>
      </c>
      <c r="AN490" t="s">
        <v>6</v>
      </c>
      <c r="AO490" s="57">
        <v>46183.809340277781</v>
      </c>
      <c r="AP490" s="57">
        <v>46304.458333333336</v>
      </c>
      <c r="AQ490" t="s">
        <v>1496</v>
      </c>
      <c r="AR490" t="s">
        <v>14</v>
      </c>
      <c r="AS490" t="s">
        <v>128</v>
      </c>
      <c r="AT490" t="s">
        <v>230</v>
      </c>
      <c r="AV490" t="s">
        <v>837</v>
      </c>
      <c r="AW490" t="s">
        <v>3328</v>
      </c>
      <c r="AX490" t="s">
        <v>222</v>
      </c>
      <c r="BA490" s="57">
        <v>46304.458333333336</v>
      </c>
      <c r="BB490" t="s">
        <v>3327</v>
      </c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str">
        <f>VLOOKUP(H490,Sheet2!$A$1:$B$270,2,FALSE)</f>
        <v>SURABAYA UTARA</v>
      </c>
    </row>
    <row r="491" spans="1:61">
      <c r="A491">
        <v>490</v>
      </c>
      <c r="B491">
        <v>1002631442</v>
      </c>
      <c r="C491">
        <v>3</v>
      </c>
      <c r="D491" t="s">
        <v>55</v>
      </c>
      <c r="E491">
        <v>5</v>
      </c>
      <c r="F491" t="s">
        <v>260</v>
      </c>
      <c r="G491" t="s">
        <v>128</v>
      </c>
      <c r="H491" t="s">
        <v>400</v>
      </c>
      <c r="I491" t="s">
        <v>212</v>
      </c>
      <c r="J491" t="s">
        <v>213</v>
      </c>
      <c r="K491" t="s">
        <v>149</v>
      </c>
      <c r="L491" t="s">
        <v>214</v>
      </c>
      <c r="M491" t="s">
        <v>279</v>
      </c>
      <c r="N491" t="s">
        <v>215</v>
      </c>
      <c r="O491" s="57">
        <v>46306.419849537036</v>
      </c>
      <c r="P491" s="57">
        <v>46307.329224537039</v>
      </c>
      <c r="Q491">
        <v>69408119</v>
      </c>
      <c r="S491">
        <v>152424213171</v>
      </c>
      <c r="T491" t="s">
        <v>5221</v>
      </c>
      <c r="U491" t="s">
        <v>5222</v>
      </c>
      <c r="V491" t="s">
        <v>5223</v>
      </c>
      <c r="Z491">
        <v>112.67409960000001</v>
      </c>
      <c r="AA491">
        <v>-7.2934885999999999</v>
      </c>
      <c r="AB491" t="s">
        <v>5224</v>
      </c>
      <c r="AC491" t="s">
        <v>235</v>
      </c>
      <c r="AL491" t="s">
        <v>217</v>
      </c>
      <c r="AM491" t="s">
        <v>5225</v>
      </c>
      <c r="AN491" t="s">
        <v>6</v>
      </c>
      <c r="AO491" s="57">
        <v>46336.434155092589</v>
      </c>
      <c r="AP491" s="57">
        <v>46307.625</v>
      </c>
      <c r="AR491" t="s">
        <v>239</v>
      </c>
      <c r="AS491" t="s">
        <v>128</v>
      </c>
      <c r="AT491" t="s">
        <v>230</v>
      </c>
      <c r="AV491" t="s">
        <v>799</v>
      </c>
      <c r="AW491" t="s">
        <v>236</v>
      </c>
      <c r="AX491" t="s">
        <v>222</v>
      </c>
      <c r="BA491" s="57">
        <v>46307.625</v>
      </c>
      <c r="BB491" t="s">
        <v>5225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str">
        <f>VLOOKUP(H491,Sheet2!$A$1:$B$270,2,FALSE)</f>
        <v>SURABAYA UTARA</v>
      </c>
    </row>
    <row r="492" spans="1:61">
      <c r="A492">
        <v>491</v>
      </c>
      <c r="B492">
        <v>1002622586</v>
      </c>
      <c r="C492">
        <v>3</v>
      </c>
      <c r="D492" t="s">
        <v>55</v>
      </c>
      <c r="E492">
        <v>5</v>
      </c>
      <c r="F492" t="s">
        <v>260</v>
      </c>
      <c r="G492" t="s">
        <v>128</v>
      </c>
      <c r="H492" t="s">
        <v>374</v>
      </c>
      <c r="I492" t="s">
        <v>212</v>
      </c>
      <c r="J492" t="s">
        <v>213</v>
      </c>
      <c r="K492" t="s">
        <v>149</v>
      </c>
      <c r="M492" t="s">
        <v>76</v>
      </c>
      <c r="N492" t="s">
        <v>215</v>
      </c>
      <c r="O492" s="57">
        <v>46300.588587962964</v>
      </c>
      <c r="P492" s="57">
        <v>46300.82230324074</v>
      </c>
      <c r="Q492">
        <v>69403662</v>
      </c>
      <c r="S492">
        <v>152409278803</v>
      </c>
      <c r="T492" t="s">
        <v>1903</v>
      </c>
      <c r="U492" t="s">
        <v>2731</v>
      </c>
      <c r="V492" t="s">
        <v>2732</v>
      </c>
      <c r="Z492">
        <v>112.69338936607799</v>
      </c>
      <c r="AA492">
        <v>-7.2839923217568803</v>
      </c>
      <c r="AB492" t="s">
        <v>1906</v>
      </c>
      <c r="AC492" t="s">
        <v>229</v>
      </c>
      <c r="AL492" t="s">
        <v>217</v>
      </c>
      <c r="AM492" t="s">
        <v>2733</v>
      </c>
      <c r="AN492" t="s">
        <v>6</v>
      </c>
      <c r="AO492" s="57">
        <v>46152.601203703707</v>
      </c>
      <c r="AR492" t="s">
        <v>218</v>
      </c>
      <c r="AS492" t="s">
        <v>128</v>
      </c>
      <c r="AT492" t="s">
        <v>230</v>
      </c>
      <c r="AU492">
        <v>20261005</v>
      </c>
      <c r="AV492" t="s">
        <v>221</v>
      </c>
      <c r="AW492" t="s">
        <v>541</v>
      </c>
      <c r="AX492" t="s">
        <v>222</v>
      </c>
      <c r="BA492" s="57">
        <v>46300.291666666664</v>
      </c>
      <c r="BB492" t="s">
        <v>2733</v>
      </c>
      <c r="BC492">
        <v>2026</v>
      </c>
      <c r="BD492">
        <v>10</v>
      </c>
      <c r="BE492">
        <v>5</v>
      </c>
      <c r="BF492" s="6">
        <f t="shared" si="21"/>
        <v>46300</v>
      </c>
      <c r="BG492">
        <f t="shared" si="22"/>
        <v>-0.29166666666424135</v>
      </c>
      <c r="BH492" t="str">
        <f t="shared" si="23"/>
        <v>COMPLY</v>
      </c>
      <c r="BI492" t="str">
        <f>VLOOKUP(H492,Sheet2!$A$1:$B$270,2,FALSE)</f>
        <v>SURABAYA UTARA</v>
      </c>
    </row>
    <row r="493" spans="1:61">
      <c r="A493">
        <v>492</v>
      </c>
      <c r="B493">
        <v>1002624131</v>
      </c>
      <c r="C493">
        <v>3</v>
      </c>
      <c r="D493" t="s">
        <v>55</v>
      </c>
      <c r="E493">
        <v>5</v>
      </c>
      <c r="F493" t="s">
        <v>260</v>
      </c>
      <c r="G493" t="s">
        <v>128</v>
      </c>
      <c r="H493" t="s">
        <v>374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46301.505277777775</v>
      </c>
      <c r="P493" s="57">
        <v>46301.780185185184</v>
      </c>
      <c r="Q493">
        <v>69404943</v>
      </c>
      <c r="S493">
        <v>152409278811</v>
      </c>
      <c r="T493" t="s">
        <v>3329</v>
      </c>
      <c r="U493" t="s">
        <v>3330</v>
      </c>
      <c r="V493" t="s">
        <v>3331</v>
      </c>
      <c r="Z493">
        <v>112.7052291</v>
      </c>
      <c r="AA493">
        <v>-7.2742830999999999</v>
      </c>
      <c r="AB493" t="s">
        <v>3332</v>
      </c>
      <c r="AC493" t="s">
        <v>235</v>
      </c>
      <c r="AL493" t="s">
        <v>217</v>
      </c>
      <c r="AM493" t="s">
        <v>3333</v>
      </c>
      <c r="AN493" t="s">
        <v>6</v>
      </c>
      <c r="AO493" s="57">
        <v>46183.517812500002</v>
      </c>
      <c r="AP493" s="57">
        <v>46302.458333333336</v>
      </c>
      <c r="AR493" t="s">
        <v>218</v>
      </c>
      <c r="AS493" t="s">
        <v>128</v>
      </c>
      <c r="AT493" t="s">
        <v>230</v>
      </c>
      <c r="AU493">
        <v>20261006</v>
      </c>
      <c r="AV493" t="s">
        <v>221</v>
      </c>
      <c r="AW493" t="s">
        <v>880</v>
      </c>
      <c r="AX493" t="s">
        <v>222</v>
      </c>
      <c r="BA493" s="57">
        <v>46302.458333333336</v>
      </c>
      <c r="BB493" t="s">
        <v>3333</v>
      </c>
      <c r="BC493">
        <v>2026</v>
      </c>
      <c r="BD493">
        <v>10</v>
      </c>
      <c r="BE493">
        <v>6</v>
      </c>
      <c r="BF493" s="6">
        <f t="shared" si="21"/>
        <v>46301</v>
      </c>
      <c r="BG493">
        <f t="shared" si="22"/>
        <v>-1.4583333333357587</v>
      </c>
      <c r="BH493" t="str">
        <f t="shared" si="23"/>
        <v>COMPLY</v>
      </c>
      <c r="BI493" t="str">
        <f>VLOOKUP(H493,Sheet2!$A$1:$B$270,2,FALSE)</f>
        <v>SURABAYA UTARA</v>
      </c>
    </row>
    <row r="494" spans="1:61">
      <c r="A494">
        <v>493</v>
      </c>
      <c r="B494">
        <v>1002626378</v>
      </c>
      <c r="C494">
        <v>3</v>
      </c>
      <c r="D494" t="s">
        <v>55</v>
      </c>
      <c r="E494">
        <v>5</v>
      </c>
      <c r="F494" t="s">
        <v>260</v>
      </c>
      <c r="G494" t="s">
        <v>128</v>
      </c>
      <c r="H494" t="s">
        <v>374</v>
      </c>
      <c r="I494" t="s">
        <v>212</v>
      </c>
      <c r="J494" t="s">
        <v>213</v>
      </c>
      <c r="K494" t="s">
        <v>149</v>
      </c>
      <c r="M494" t="s">
        <v>76</v>
      </c>
      <c r="N494" t="s">
        <v>215</v>
      </c>
      <c r="O494" s="57">
        <v>46302.606388888889</v>
      </c>
      <c r="P494" s="57">
        <v>46302.672511574077</v>
      </c>
      <c r="Q494">
        <v>69404958</v>
      </c>
      <c r="S494">
        <v>152409278825</v>
      </c>
      <c r="T494" t="s">
        <v>3329</v>
      </c>
      <c r="U494" t="s">
        <v>4024</v>
      </c>
      <c r="V494" t="s">
        <v>4025</v>
      </c>
      <c r="Z494">
        <v>112.6949</v>
      </c>
      <c r="AA494">
        <v>-7.2626999999999997</v>
      </c>
      <c r="AB494" t="s">
        <v>3345</v>
      </c>
      <c r="AC494" t="s">
        <v>229</v>
      </c>
      <c r="AL494" t="s">
        <v>217</v>
      </c>
      <c r="AM494" t="s">
        <v>4026</v>
      </c>
      <c r="AN494" t="s">
        <v>6</v>
      </c>
      <c r="AO494" s="57">
        <v>46213.611087962963</v>
      </c>
      <c r="AR494" t="s">
        <v>218</v>
      </c>
      <c r="AS494" t="s">
        <v>128</v>
      </c>
      <c r="AT494" t="s">
        <v>230</v>
      </c>
      <c r="AU494">
        <v>20261007</v>
      </c>
      <c r="AV494" t="s">
        <v>221</v>
      </c>
      <c r="AW494" t="s">
        <v>2445</v>
      </c>
      <c r="AX494" t="s">
        <v>222</v>
      </c>
      <c r="BA494" s="57">
        <v>46302.291666666664</v>
      </c>
      <c r="BB494" t="s">
        <v>4026</v>
      </c>
      <c r="BC494">
        <v>2026</v>
      </c>
      <c r="BD494">
        <v>10</v>
      </c>
      <c r="BE494">
        <v>7</v>
      </c>
      <c r="BF494" s="6">
        <f t="shared" si="21"/>
        <v>46302</v>
      </c>
      <c r="BG494">
        <f t="shared" si="22"/>
        <v>-0.29166666666424135</v>
      </c>
      <c r="BH494" t="str">
        <f t="shared" si="23"/>
        <v>COMPLY</v>
      </c>
      <c r="BI494" t="str">
        <f>VLOOKUP(H494,Sheet2!$A$1:$B$270,2,FALSE)</f>
        <v>SURABAYA UTARA</v>
      </c>
    </row>
    <row r="495" spans="1:61">
      <c r="A495">
        <v>494</v>
      </c>
      <c r="B495">
        <v>1002621074</v>
      </c>
      <c r="C495">
        <v>3</v>
      </c>
      <c r="D495" t="s">
        <v>55</v>
      </c>
      <c r="E495">
        <v>5</v>
      </c>
      <c r="F495" t="s">
        <v>260</v>
      </c>
      <c r="G495" t="s">
        <v>128</v>
      </c>
      <c r="H495" t="s">
        <v>374</v>
      </c>
      <c r="I495" t="s">
        <v>212</v>
      </c>
      <c r="J495" t="s">
        <v>213</v>
      </c>
      <c r="K495" t="s">
        <v>149</v>
      </c>
      <c r="L495" t="s">
        <v>214</v>
      </c>
      <c r="M495" t="s">
        <v>1401</v>
      </c>
      <c r="N495" t="s">
        <v>215</v>
      </c>
      <c r="O495" s="57">
        <v>46298.634479166663</v>
      </c>
      <c r="P495" s="57">
        <v>46300.588576388887</v>
      </c>
      <c r="Q495">
        <v>69403662</v>
      </c>
      <c r="S495">
        <v>152409278523</v>
      </c>
      <c r="T495" t="s">
        <v>1903</v>
      </c>
      <c r="U495" t="s">
        <v>1904</v>
      </c>
      <c r="V495" t="s">
        <v>1905</v>
      </c>
      <c r="Z495">
        <v>112.6935625</v>
      </c>
      <c r="AA495">
        <v>-7.2840625000000001</v>
      </c>
      <c r="AB495" t="s">
        <v>1906</v>
      </c>
      <c r="AC495" t="s">
        <v>849</v>
      </c>
      <c r="AL495" t="s">
        <v>217</v>
      </c>
      <c r="AM495" t="s">
        <v>1907</v>
      </c>
      <c r="AN495" t="s">
        <v>6</v>
      </c>
      <c r="AO495" s="57">
        <v>46091.642442129632</v>
      </c>
      <c r="AP495" s="57">
        <v>46299.625</v>
      </c>
      <c r="AR495" t="s">
        <v>14</v>
      </c>
      <c r="AS495" t="s">
        <v>128</v>
      </c>
      <c r="AT495" t="s">
        <v>230</v>
      </c>
      <c r="AV495" t="s">
        <v>2730</v>
      </c>
      <c r="AW495" t="s">
        <v>883</v>
      </c>
      <c r="AX495" t="s">
        <v>222</v>
      </c>
      <c r="BA495" s="57">
        <v>46299.625</v>
      </c>
      <c r="BB495" t="s">
        <v>1907</v>
      </c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str">
        <f>VLOOKUP(H495,Sheet2!$A$1:$B$270,2,FALSE)</f>
        <v>SURABAYA UTARA</v>
      </c>
    </row>
    <row r="496" spans="1:61">
      <c r="A496">
        <v>495</v>
      </c>
      <c r="B496">
        <v>1002629789</v>
      </c>
      <c r="C496">
        <v>3</v>
      </c>
      <c r="D496" t="s">
        <v>55</v>
      </c>
      <c r="E496">
        <v>5</v>
      </c>
      <c r="F496" t="s">
        <v>260</v>
      </c>
      <c r="G496" t="s">
        <v>128</v>
      </c>
      <c r="H496" t="s">
        <v>374</v>
      </c>
      <c r="I496" t="s">
        <v>212</v>
      </c>
      <c r="J496" t="s">
        <v>213</v>
      </c>
      <c r="K496" t="s">
        <v>149</v>
      </c>
      <c r="L496" t="s">
        <v>214</v>
      </c>
      <c r="M496" t="s">
        <v>279</v>
      </c>
      <c r="N496" t="s">
        <v>215</v>
      </c>
      <c r="O496" s="57">
        <v>46304.584432870368</v>
      </c>
      <c r="P496" s="57">
        <v>46304.856712962966</v>
      </c>
      <c r="Q496">
        <v>69407383</v>
      </c>
      <c r="S496">
        <v>152409278841</v>
      </c>
      <c r="T496" t="s">
        <v>5226</v>
      </c>
      <c r="U496" t="s">
        <v>5227</v>
      </c>
      <c r="V496" t="s">
        <v>5228</v>
      </c>
      <c r="Z496">
        <v>112.67253669999999</v>
      </c>
      <c r="AA496">
        <v>-7.2935521999999997</v>
      </c>
      <c r="AB496" t="s">
        <v>5229</v>
      </c>
      <c r="AC496" t="s">
        <v>216</v>
      </c>
      <c r="AL496" t="s">
        <v>217</v>
      </c>
      <c r="AM496" t="s">
        <v>5230</v>
      </c>
      <c r="AN496" t="s">
        <v>6</v>
      </c>
      <c r="AO496" s="57">
        <v>46275.590590277781</v>
      </c>
      <c r="AP496" s="57">
        <v>46305.458333333336</v>
      </c>
      <c r="AR496" t="s">
        <v>239</v>
      </c>
      <c r="AS496" t="s">
        <v>128</v>
      </c>
      <c r="AT496" t="s">
        <v>230</v>
      </c>
      <c r="AV496" t="s">
        <v>799</v>
      </c>
      <c r="AW496" t="s">
        <v>923</v>
      </c>
      <c r="AX496" t="s">
        <v>222</v>
      </c>
      <c r="BA496" s="57">
        <v>46305.458333333336</v>
      </c>
      <c r="BB496" t="s">
        <v>5230</v>
      </c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str">
        <f>VLOOKUP(H496,Sheet2!$A$1:$B$270,2,FALSE)</f>
        <v>SURABAYA UTARA</v>
      </c>
    </row>
    <row r="497" spans="1:61">
      <c r="A497">
        <v>496</v>
      </c>
      <c r="B497">
        <v>1002632692</v>
      </c>
      <c r="C497">
        <v>3</v>
      </c>
      <c r="D497" t="s">
        <v>55</v>
      </c>
      <c r="E497">
        <v>5</v>
      </c>
      <c r="F497" t="s">
        <v>260</v>
      </c>
      <c r="G497" t="s">
        <v>128</v>
      </c>
      <c r="H497" t="s">
        <v>374</v>
      </c>
      <c r="I497" t="s">
        <v>212</v>
      </c>
      <c r="J497" t="s">
        <v>213</v>
      </c>
      <c r="K497" t="s">
        <v>149</v>
      </c>
      <c r="M497" t="s">
        <v>1626</v>
      </c>
      <c r="N497" t="s">
        <v>215</v>
      </c>
      <c r="O497" s="57">
        <v>46307.494768518518</v>
      </c>
      <c r="P497" s="57">
        <v>46307.62190972222</v>
      </c>
      <c r="Q497">
        <v>69408566</v>
      </c>
      <c r="S497">
        <v>152409278864</v>
      </c>
      <c r="T497" t="s">
        <v>6047</v>
      </c>
      <c r="U497" t="s">
        <v>6048</v>
      </c>
      <c r="Z497">
        <v>112.695411762904</v>
      </c>
      <c r="AA497">
        <v>-7.28089969441218</v>
      </c>
      <c r="AB497" t="s">
        <v>6049</v>
      </c>
      <c r="AC497" t="s">
        <v>225</v>
      </c>
      <c r="AO497" s="57">
        <v>46366.517546296294</v>
      </c>
      <c r="AR497" t="s">
        <v>1631</v>
      </c>
      <c r="AS497" t="s">
        <v>128</v>
      </c>
      <c r="AT497" t="s">
        <v>230</v>
      </c>
      <c r="AV497" t="s">
        <v>5305</v>
      </c>
      <c r="AW497" t="s">
        <v>3530</v>
      </c>
      <c r="AX497" t="s">
        <v>222</v>
      </c>
      <c r="AZ497" t="s">
        <v>5305</v>
      </c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str">
        <f>VLOOKUP(H497,Sheet2!$A$1:$B$270,2,FALSE)</f>
        <v>SURABAYA UTARA</v>
      </c>
    </row>
    <row r="498" spans="1:61">
      <c r="A498">
        <v>497</v>
      </c>
      <c r="B498">
        <v>1002634941</v>
      </c>
      <c r="C498">
        <v>3</v>
      </c>
      <c r="D498" t="s">
        <v>55</v>
      </c>
      <c r="E498">
        <v>5</v>
      </c>
      <c r="F498" t="s">
        <v>260</v>
      </c>
      <c r="G498" t="s">
        <v>128</v>
      </c>
      <c r="H498" t="s">
        <v>374</v>
      </c>
      <c r="I498" t="s">
        <v>212</v>
      </c>
      <c r="J498" t="s">
        <v>213</v>
      </c>
      <c r="K498" t="s">
        <v>149</v>
      </c>
      <c r="M498" t="s">
        <v>1626</v>
      </c>
      <c r="N498" t="s">
        <v>215</v>
      </c>
      <c r="O498" s="57">
        <v>46308.54959490741</v>
      </c>
      <c r="P498" s="57">
        <v>46308.696388888886</v>
      </c>
      <c r="Q498">
        <v>69409371</v>
      </c>
      <c r="S498">
        <v>152409278100</v>
      </c>
      <c r="T498" t="s">
        <v>6047</v>
      </c>
      <c r="U498" t="s">
        <v>6048</v>
      </c>
      <c r="Z498">
        <v>112.69740602279199</v>
      </c>
      <c r="AA498">
        <v>-7.2824203611049603</v>
      </c>
      <c r="AB498" t="s">
        <v>6049</v>
      </c>
      <c r="AC498" t="s">
        <v>225</v>
      </c>
      <c r="AO498" t="s">
        <v>5865</v>
      </c>
      <c r="AR498" t="s">
        <v>1631</v>
      </c>
      <c r="AS498" t="s">
        <v>128</v>
      </c>
      <c r="AT498" t="s">
        <v>230</v>
      </c>
      <c r="AV498" t="s">
        <v>4460</v>
      </c>
      <c r="AW498" t="s">
        <v>540</v>
      </c>
      <c r="AX498" t="s">
        <v>222</v>
      </c>
      <c r="AZ498" t="s">
        <v>4460</v>
      </c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str">
        <f>VLOOKUP(H498,Sheet2!$A$1:$B$270,2,FALSE)</f>
        <v>SURABAYA UTARA</v>
      </c>
    </row>
    <row r="499" spans="1:61">
      <c r="A499">
        <v>498</v>
      </c>
      <c r="B499">
        <v>1002620590</v>
      </c>
      <c r="C499">
        <v>3</v>
      </c>
      <c r="D499" t="s">
        <v>55</v>
      </c>
      <c r="E499">
        <v>5</v>
      </c>
      <c r="F499" t="s">
        <v>305</v>
      </c>
      <c r="G499" t="s">
        <v>128</v>
      </c>
      <c r="H499" t="s">
        <v>416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46297.735173611109</v>
      </c>
      <c r="P499" s="57">
        <v>46298.52134259259</v>
      </c>
      <c r="Q499">
        <v>69403359</v>
      </c>
      <c r="S499">
        <v>152301272666</v>
      </c>
      <c r="T499" t="s">
        <v>1908</v>
      </c>
      <c r="U499" t="s">
        <v>1909</v>
      </c>
      <c r="V499" t="s">
        <v>1910</v>
      </c>
      <c r="Z499">
        <v>112.71367600000001</v>
      </c>
      <c r="AA499">
        <v>-7.2886765999999996</v>
      </c>
      <c r="AB499" t="s">
        <v>1911</v>
      </c>
      <c r="AC499" t="s">
        <v>235</v>
      </c>
      <c r="AL499" t="s">
        <v>217</v>
      </c>
      <c r="AM499" t="s">
        <v>1912</v>
      </c>
      <c r="AN499" t="s">
        <v>6</v>
      </c>
      <c r="AO499" s="57">
        <v>46063.736041666663</v>
      </c>
      <c r="AP499" s="57">
        <v>46298.625</v>
      </c>
      <c r="AR499" t="s">
        <v>218</v>
      </c>
      <c r="AS499" t="s">
        <v>1913</v>
      </c>
      <c r="AT499" t="s">
        <v>230</v>
      </c>
      <c r="AU499">
        <v>20261003</v>
      </c>
      <c r="AV499" t="s">
        <v>221</v>
      </c>
      <c r="AW499" t="s">
        <v>883</v>
      </c>
      <c r="AX499" t="s">
        <v>222</v>
      </c>
      <c r="BA499" s="57">
        <v>46298.625</v>
      </c>
      <c r="BB499" t="s">
        <v>1912</v>
      </c>
      <c r="BC499">
        <v>2026</v>
      </c>
      <c r="BD499">
        <v>10</v>
      </c>
      <c r="BE499">
        <v>3</v>
      </c>
      <c r="BF499" s="6">
        <f t="shared" si="21"/>
        <v>46298</v>
      </c>
      <c r="BG499">
        <f t="shared" si="22"/>
        <v>-0.625</v>
      </c>
      <c r="BH499" t="str">
        <f t="shared" si="23"/>
        <v>COMPLY</v>
      </c>
      <c r="BI499" t="str">
        <f>VLOOKUP(H499,Sheet2!$A$1:$B$270,2,FALSE)</f>
        <v>SURABAYA UTARA</v>
      </c>
    </row>
    <row r="500" spans="1:61">
      <c r="A500">
        <v>499</v>
      </c>
      <c r="B500">
        <v>1002624137</v>
      </c>
      <c r="C500">
        <v>3</v>
      </c>
      <c r="D500" t="s">
        <v>55</v>
      </c>
      <c r="E500">
        <v>5</v>
      </c>
      <c r="F500" t="s">
        <v>305</v>
      </c>
      <c r="G500" t="s">
        <v>128</v>
      </c>
      <c r="H500" t="s">
        <v>416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46301.507395833331</v>
      </c>
      <c r="P500" s="57">
        <v>46302.55704861111</v>
      </c>
      <c r="Q500">
        <v>69404944</v>
      </c>
      <c r="S500">
        <v>152301272855</v>
      </c>
      <c r="T500" t="s">
        <v>3329</v>
      </c>
      <c r="U500" t="s">
        <v>3334</v>
      </c>
      <c r="V500" t="s">
        <v>3335</v>
      </c>
      <c r="Z500">
        <v>112.71006250000001</v>
      </c>
      <c r="AA500">
        <v>-7.2940624999999999</v>
      </c>
      <c r="AB500" t="s">
        <v>3336</v>
      </c>
      <c r="AC500" t="s">
        <v>235</v>
      </c>
      <c r="AL500" t="s">
        <v>217</v>
      </c>
      <c r="AM500" t="s">
        <v>3337</v>
      </c>
      <c r="AN500" t="s">
        <v>6</v>
      </c>
      <c r="AO500" s="57">
        <v>46183.517812500002</v>
      </c>
      <c r="AP500" s="57">
        <v>46302.458333333336</v>
      </c>
      <c r="AR500" t="s">
        <v>218</v>
      </c>
      <c r="AS500" t="s">
        <v>1913</v>
      </c>
      <c r="AT500" t="s">
        <v>230</v>
      </c>
      <c r="AU500">
        <v>20261007</v>
      </c>
      <c r="AV500" t="s">
        <v>221</v>
      </c>
      <c r="AW500" t="s">
        <v>880</v>
      </c>
      <c r="AX500" t="s">
        <v>222</v>
      </c>
      <c r="BA500" s="57">
        <v>46302.458333333336</v>
      </c>
      <c r="BB500" t="s">
        <v>3337</v>
      </c>
      <c r="BC500">
        <v>2026</v>
      </c>
      <c r="BD500">
        <v>10</v>
      </c>
      <c r="BE500">
        <v>7</v>
      </c>
      <c r="BF500" s="6">
        <f t="shared" si="21"/>
        <v>46302</v>
      </c>
      <c r="BG500">
        <f t="shared" si="22"/>
        <v>-0.45833333333575865</v>
      </c>
      <c r="BH500" t="str">
        <f t="shared" si="23"/>
        <v>COMPLY</v>
      </c>
      <c r="BI500" t="str">
        <f>VLOOKUP(H500,Sheet2!$A$1:$B$270,2,FALSE)</f>
        <v>SURABAYA UTARA</v>
      </c>
    </row>
    <row r="501" spans="1:61">
      <c r="A501">
        <v>500</v>
      </c>
      <c r="B501">
        <v>1002631920</v>
      </c>
      <c r="C501">
        <v>3</v>
      </c>
      <c r="D501" t="s">
        <v>55</v>
      </c>
      <c r="E501">
        <v>5</v>
      </c>
      <c r="F501" t="s">
        <v>305</v>
      </c>
      <c r="G501" t="s">
        <v>128</v>
      </c>
      <c r="H501" t="s">
        <v>416</v>
      </c>
      <c r="I501" t="s">
        <v>212</v>
      </c>
      <c r="J501" t="s">
        <v>213</v>
      </c>
      <c r="K501" t="s">
        <v>149</v>
      </c>
      <c r="L501" t="s">
        <v>214</v>
      </c>
      <c r="M501" t="s">
        <v>76</v>
      </c>
      <c r="N501" t="s">
        <v>215</v>
      </c>
      <c r="O501" s="57">
        <v>46307.349756944444</v>
      </c>
      <c r="P501" s="57">
        <v>46307.68953703704</v>
      </c>
      <c r="Q501">
        <v>69408311</v>
      </c>
      <c r="S501">
        <v>152301272886</v>
      </c>
      <c r="T501" t="s">
        <v>6050</v>
      </c>
      <c r="U501" t="s">
        <v>6051</v>
      </c>
      <c r="V501" t="s">
        <v>6052</v>
      </c>
      <c r="Z501">
        <v>112.7135306</v>
      </c>
      <c r="AA501">
        <v>-7.2847089</v>
      </c>
      <c r="AB501" t="s">
        <v>6053</v>
      </c>
      <c r="AC501" t="s">
        <v>216</v>
      </c>
      <c r="AL501" t="s">
        <v>217</v>
      </c>
      <c r="AM501" t="s">
        <v>6054</v>
      </c>
      <c r="AN501" t="s">
        <v>6</v>
      </c>
      <c r="AO501" s="57">
        <v>46366.350844907407</v>
      </c>
      <c r="AP501" s="57">
        <v>46308.333333333336</v>
      </c>
      <c r="AR501" t="s">
        <v>218</v>
      </c>
      <c r="AS501" t="s">
        <v>1913</v>
      </c>
      <c r="AT501" t="s">
        <v>230</v>
      </c>
      <c r="AU501">
        <v>20261012</v>
      </c>
      <c r="AV501" t="s">
        <v>221</v>
      </c>
      <c r="AW501" t="s">
        <v>881</v>
      </c>
      <c r="AX501" t="s">
        <v>222</v>
      </c>
      <c r="BA501" s="57">
        <v>46308.333333333336</v>
      </c>
      <c r="BB501" t="s">
        <v>6054</v>
      </c>
      <c r="BC501">
        <v>2026</v>
      </c>
      <c r="BD501">
        <v>10</v>
      </c>
      <c r="BE501">
        <v>12</v>
      </c>
      <c r="BF501" s="6">
        <f t="shared" si="21"/>
        <v>46307</v>
      </c>
      <c r="BG501">
        <f t="shared" si="22"/>
        <v>-1.3333333333357587</v>
      </c>
      <c r="BH501" t="str">
        <f t="shared" si="23"/>
        <v>COMPLY</v>
      </c>
      <c r="BI501" t="str">
        <f>VLOOKUP(H501,Sheet2!$A$1:$B$270,2,FALSE)</f>
        <v>SURABAYA UTARA</v>
      </c>
    </row>
    <row r="502" spans="1:61">
      <c r="A502">
        <v>501</v>
      </c>
      <c r="B502">
        <v>1002628703</v>
      </c>
      <c r="C502">
        <v>3</v>
      </c>
      <c r="D502" t="s">
        <v>55</v>
      </c>
      <c r="E502">
        <v>5</v>
      </c>
      <c r="F502" t="s">
        <v>305</v>
      </c>
      <c r="G502" t="s">
        <v>128</v>
      </c>
      <c r="H502" t="s">
        <v>416</v>
      </c>
      <c r="I502" t="s">
        <v>212</v>
      </c>
      <c r="J502" t="s">
        <v>213</v>
      </c>
      <c r="K502" t="s">
        <v>149</v>
      </c>
      <c r="L502" t="s">
        <v>214</v>
      </c>
      <c r="M502" t="s">
        <v>279</v>
      </c>
      <c r="N502" t="s">
        <v>215</v>
      </c>
      <c r="O502" s="57">
        <v>46304.303865740738</v>
      </c>
      <c r="P502" s="57">
        <v>46304.858946759261</v>
      </c>
      <c r="Q502">
        <v>69406931</v>
      </c>
      <c r="S502">
        <v>152301272877</v>
      </c>
      <c r="T502" t="s">
        <v>5231</v>
      </c>
      <c r="U502" t="s">
        <v>5232</v>
      </c>
      <c r="V502" t="s">
        <v>5233</v>
      </c>
      <c r="Z502">
        <v>112.7183271</v>
      </c>
      <c r="AA502">
        <v>-7.2948085999999996</v>
      </c>
      <c r="AB502" t="s">
        <v>5234</v>
      </c>
      <c r="AC502" t="s">
        <v>216</v>
      </c>
      <c r="AL502" t="s">
        <v>217</v>
      </c>
      <c r="AM502" t="s">
        <v>4977</v>
      </c>
      <c r="AN502" t="s">
        <v>6</v>
      </c>
      <c r="AO502" s="57">
        <v>46275.320092592592</v>
      </c>
      <c r="AP502" s="57">
        <v>46305.333333333336</v>
      </c>
      <c r="AR502" t="s">
        <v>239</v>
      </c>
      <c r="AS502" t="s">
        <v>1913</v>
      </c>
      <c r="AT502" t="s">
        <v>230</v>
      </c>
      <c r="AV502" t="s">
        <v>799</v>
      </c>
      <c r="AW502" t="s">
        <v>880</v>
      </c>
      <c r="AX502" t="s">
        <v>222</v>
      </c>
      <c r="BA502" s="57">
        <v>46305.333333333336</v>
      </c>
      <c r="BB502" t="s">
        <v>4977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str">
        <f>VLOOKUP(H502,Sheet2!$A$1:$B$270,2,FALSE)</f>
        <v>SURABAYA UTARA</v>
      </c>
    </row>
    <row r="503" spans="1:61">
      <c r="A503">
        <v>502</v>
      </c>
      <c r="B503">
        <v>1002624625</v>
      </c>
      <c r="C503">
        <v>3</v>
      </c>
      <c r="D503" t="s">
        <v>55</v>
      </c>
      <c r="E503">
        <v>5</v>
      </c>
      <c r="F503" t="s">
        <v>305</v>
      </c>
      <c r="G503" t="s">
        <v>126</v>
      </c>
      <c r="H503" t="s">
        <v>306</v>
      </c>
      <c r="I503" t="s">
        <v>212</v>
      </c>
      <c r="J503" t="s">
        <v>213</v>
      </c>
      <c r="K503" t="s">
        <v>149</v>
      </c>
      <c r="M503" t="s">
        <v>76</v>
      </c>
      <c r="N503" t="s">
        <v>215</v>
      </c>
      <c r="O503" s="57">
        <v>46301.616643518515</v>
      </c>
      <c r="P503" s="57">
        <v>46301.662685185183</v>
      </c>
      <c r="Q503">
        <v>69398904</v>
      </c>
      <c r="S503">
        <v>152320246616</v>
      </c>
      <c r="T503" t="s">
        <v>3338</v>
      </c>
      <c r="U503" t="s">
        <v>3339</v>
      </c>
      <c r="V503" t="s">
        <v>3340</v>
      </c>
      <c r="Z503">
        <v>112.76</v>
      </c>
      <c r="AA503">
        <v>-7.2850000000000001</v>
      </c>
      <c r="AB503" t="s">
        <v>3341</v>
      </c>
      <c r="AC503" t="s">
        <v>229</v>
      </c>
      <c r="AL503" t="s">
        <v>217</v>
      </c>
      <c r="AM503" t="s">
        <v>3342</v>
      </c>
      <c r="AN503" t="s">
        <v>6</v>
      </c>
      <c r="AO503" s="57">
        <v>46183.621979166666</v>
      </c>
      <c r="AR503" t="s">
        <v>218</v>
      </c>
      <c r="AS503" t="s">
        <v>1913</v>
      </c>
      <c r="AT503" t="s">
        <v>230</v>
      </c>
      <c r="AU503">
        <v>20261006</v>
      </c>
      <c r="AV503" t="s">
        <v>221</v>
      </c>
      <c r="AW503" t="s">
        <v>540</v>
      </c>
      <c r="AX503" t="s">
        <v>222</v>
      </c>
      <c r="BA503" s="57">
        <v>46301.291666666664</v>
      </c>
      <c r="BB503" t="s">
        <v>3342</v>
      </c>
      <c r="BC503">
        <v>2026</v>
      </c>
      <c r="BD503">
        <v>10</v>
      </c>
      <c r="BE503">
        <v>6</v>
      </c>
      <c r="BF503" s="6">
        <f t="shared" si="21"/>
        <v>46301</v>
      </c>
      <c r="BG503">
        <f t="shared" si="22"/>
        <v>-0.29166666666424135</v>
      </c>
      <c r="BH503" t="str">
        <f t="shared" si="23"/>
        <v>COMPLY</v>
      </c>
      <c r="BI503" t="str">
        <f>VLOOKUP(H503,Sheet2!$A$1:$B$270,2,FALSE)</f>
        <v>SURABAYA SELATAN</v>
      </c>
    </row>
    <row r="504" spans="1:61">
      <c r="A504">
        <v>503</v>
      </c>
      <c r="B504">
        <v>1002619653</v>
      </c>
      <c r="C504">
        <v>3</v>
      </c>
      <c r="D504" t="s">
        <v>55</v>
      </c>
      <c r="E504">
        <v>5</v>
      </c>
      <c r="F504" t="s">
        <v>260</v>
      </c>
      <c r="G504" t="s">
        <v>128</v>
      </c>
      <c r="H504" t="s">
        <v>269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46297.517812500002</v>
      </c>
      <c r="P504" s="57">
        <v>46298.754282407404</v>
      </c>
      <c r="Q504">
        <v>69403003</v>
      </c>
      <c r="S504">
        <v>152418250917</v>
      </c>
      <c r="T504" t="s">
        <v>1914</v>
      </c>
      <c r="U504" t="s">
        <v>1915</v>
      </c>
      <c r="V504" t="s">
        <v>1916</v>
      </c>
      <c r="Z504">
        <v>112.693361</v>
      </c>
      <c r="AA504">
        <v>-7.255833</v>
      </c>
      <c r="AB504" t="s">
        <v>1917</v>
      </c>
      <c r="AC504" t="s">
        <v>235</v>
      </c>
      <c r="AL504" t="s">
        <v>217</v>
      </c>
      <c r="AM504" t="s">
        <v>1918</v>
      </c>
      <c r="AN504" t="s">
        <v>6</v>
      </c>
      <c r="AO504" s="57">
        <v>46063.538553240738</v>
      </c>
      <c r="AP504" s="57">
        <v>46299.458333333336</v>
      </c>
      <c r="AR504" t="s">
        <v>218</v>
      </c>
      <c r="AS504" t="s">
        <v>270</v>
      </c>
      <c r="AT504" t="s">
        <v>230</v>
      </c>
      <c r="AU504">
        <v>20261003</v>
      </c>
      <c r="AV504" t="s">
        <v>221</v>
      </c>
      <c r="AW504" t="s">
        <v>875</v>
      </c>
      <c r="AX504" t="s">
        <v>222</v>
      </c>
      <c r="BA504" s="57">
        <v>46299.458333333336</v>
      </c>
      <c r="BB504" t="s">
        <v>1918</v>
      </c>
      <c r="BC504">
        <v>2026</v>
      </c>
      <c r="BD504">
        <v>10</v>
      </c>
      <c r="BE504">
        <v>3</v>
      </c>
      <c r="BF504" s="6">
        <f t="shared" si="21"/>
        <v>46298</v>
      </c>
      <c r="BG504">
        <f t="shared" si="22"/>
        <v>-1.4583333333357587</v>
      </c>
      <c r="BH504" t="str">
        <f t="shared" si="23"/>
        <v>COMPLY</v>
      </c>
      <c r="BI504" t="str">
        <f>VLOOKUP(H504,Sheet2!$A$1:$B$270,2,FALSE)</f>
        <v>SURABAYA UTARA</v>
      </c>
    </row>
    <row r="505" spans="1:61">
      <c r="A505">
        <v>504</v>
      </c>
      <c r="B505">
        <v>1002630920</v>
      </c>
      <c r="C505">
        <v>3</v>
      </c>
      <c r="D505" t="s">
        <v>55</v>
      </c>
      <c r="E505">
        <v>5</v>
      </c>
      <c r="F505" t="s">
        <v>260</v>
      </c>
      <c r="G505" t="s">
        <v>128</v>
      </c>
      <c r="H505" t="s">
        <v>269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46305.562210648146</v>
      </c>
      <c r="P505" s="57">
        <v>46307.570937500001</v>
      </c>
      <c r="Q505">
        <v>69407894</v>
      </c>
      <c r="S505">
        <v>152418251988</v>
      </c>
      <c r="T505" t="s">
        <v>5235</v>
      </c>
      <c r="U505" t="s">
        <v>5236</v>
      </c>
      <c r="V505" t="s">
        <v>5237</v>
      </c>
      <c r="Z505">
        <v>112.687325</v>
      </c>
      <c r="AA505">
        <v>-7.2349569999999996</v>
      </c>
      <c r="AB505" t="s">
        <v>5238</v>
      </c>
      <c r="AC505" t="s">
        <v>235</v>
      </c>
      <c r="AL505" t="s">
        <v>217</v>
      </c>
      <c r="AM505" t="s">
        <v>5239</v>
      </c>
      <c r="AN505" t="s">
        <v>6</v>
      </c>
      <c r="AO505" s="57">
        <v>46305.570069444446</v>
      </c>
      <c r="AP505" s="57">
        <v>46306.625</v>
      </c>
      <c r="AR505" t="s">
        <v>218</v>
      </c>
      <c r="AS505" t="s">
        <v>270</v>
      </c>
      <c r="AT505" t="s">
        <v>230</v>
      </c>
      <c r="AU505">
        <v>20261012</v>
      </c>
      <c r="AV505" t="s">
        <v>221</v>
      </c>
      <c r="AW505" t="s">
        <v>883</v>
      </c>
      <c r="AX505" t="s">
        <v>222</v>
      </c>
      <c r="BA505" s="57">
        <v>46306.625</v>
      </c>
      <c r="BB505" t="s">
        <v>5239</v>
      </c>
      <c r="BC505">
        <v>2026</v>
      </c>
      <c r="BD505">
        <v>10</v>
      </c>
      <c r="BE505">
        <v>12</v>
      </c>
      <c r="BF505" s="6">
        <f t="shared" si="21"/>
        <v>46307</v>
      </c>
      <c r="BG505">
        <f t="shared" si="22"/>
        <v>0.375</v>
      </c>
      <c r="BH505" t="str">
        <f t="shared" si="23"/>
        <v>COMPLY</v>
      </c>
      <c r="BI505" t="str">
        <f>VLOOKUP(H505,Sheet2!$A$1:$B$270,2,FALSE)</f>
        <v>SURABAYA UTARA</v>
      </c>
    </row>
    <row r="506" spans="1:61">
      <c r="A506">
        <v>505</v>
      </c>
      <c r="B506">
        <v>1002622595</v>
      </c>
      <c r="C506">
        <v>3</v>
      </c>
      <c r="D506" t="s">
        <v>55</v>
      </c>
      <c r="E506">
        <v>5</v>
      </c>
      <c r="F506" t="s">
        <v>260</v>
      </c>
      <c r="G506" t="s">
        <v>128</v>
      </c>
      <c r="H506" t="s">
        <v>269</v>
      </c>
      <c r="I506" t="s">
        <v>212</v>
      </c>
      <c r="J506" t="s">
        <v>213</v>
      </c>
      <c r="K506" t="s">
        <v>149</v>
      </c>
      <c r="L506" t="s">
        <v>826</v>
      </c>
      <c r="M506" t="s">
        <v>1401</v>
      </c>
      <c r="N506" t="s">
        <v>215</v>
      </c>
      <c r="O506" s="57">
        <v>46300.588645833333</v>
      </c>
      <c r="P506" s="57">
        <v>46302.6715625</v>
      </c>
      <c r="Q506">
        <v>69404395</v>
      </c>
      <c r="R506">
        <v>3135924134</v>
      </c>
      <c r="S506">
        <v>152418251271</v>
      </c>
      <c r="T506" t="s">
        <v>2734</v>
      </c>
      <c r="U506" t="s">
        <v>2735</v>
      </c>
      <c r="V506" t="s">
        <v>2736</v>
      </c>
      <c r="Z506">
        <v>112.671926</v>
      </c>
      <c r="AA506">
        <v>-7.2563069999999996</v>
      </c>
      <c r="AB506" t="s">
        <v>2737</v>
      </c>
      <c r="AC506" t="s">
        <v>235</v>
      </c>
      <c r="AL506" t="s">
        <v>217</v>
      </c>
      <c r="AM506" t="s">
        <v>2738</v>
      </c>
      <c r="AN506" t="s">
        <v>6</v>
      </c>
      <c r="AO506" s="57">
        <v>46152.601203703707</v>
      </c>
      <c r="AP506" s="57">
        <v>46301.625</v>
      </c>
      <c r="AR506" t="s">
        <v>14</v>
      </c>
      <c r="AS506" t="s">
        <v>270</v>
      </c>
      <c r="AT506" t="s">
        <v>230</v>
      </c>
      <c r="AV506" t="s">
        <v>4027</v>
      </c>
      <c r="AW506" t="s">
        <v>868</v>
      </c>
      <c r="AX506" t="s">
        <v>222</v>
      </c>
      <c r="BA506" s="57">
        <v>46301.625</v>
      </c>
      <c r="BB506" t="s">
        <v>2738</v>
      </c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str">
        <f>VLOOKUP(H506,Sheet2!$A$1:$B$270,2,FALSE)</f>
        <v>SURABAYA UTARA</v>
      </c>
    </row>
    <row r="507" spans="1:61">
      <c r="A507">
        <v>506</v>
      </c>
      <c r="B507">
        <v>1002622546</v>
      </c>
      <c r="C507">
        <v>3</v>
      </c>
      <c r="D507" t="s">
        <v>55</v>
      </c>
      <c r="E507">
        <v>5</v>
      </c>
      <c r="F507" t="s">
        <v>260</v>
      </c>
      <c r="G507" t="s">
        <v>128</v>
      </c>
      <c r="H507" t="s">
        <v>269</v>
      </c>
      <c r="I507" t="s">
        <v>212</v>
      </c>
      <c r="J507" t="s">
        <v>213</v>
      </c>
      <c r="K507" t="s">
        <v>149</v>
      </c>
      <c r="L507" t="s">
        <v>214</v>
      </c>
      <c r="M507" t="s">
        <v>1401</v>
      </c>
      <c r="N507" t="s">
        <v>215</v>
      </c>
      <c r="O507" s="57">
        <v>46300.582407407404</v>
      </c>
      <c r="P507" s="57">
        <v>46302.679143518515</v>
      </c>
      <c r="Q507">
        <v>69404407</v>
      </c>
      <c r="S507">
        <v>152418904752</v>
      </c>
      <c r="T507" t="s">
        <v>2734</v>
      </c>
      <c r="U507" t="s">
        <v>2735</v>
      </c>
      <c r="V507" t="s">
        <v>2739</v>
      </c>
      <c r="Z507">
        <v>112.671926</v>
      </c>
      <c r="AA507">
        <v>-7.2563069999999996</v>
      </c>
      <c r="AB507" t="s">
        <v>2740</v>
      </c>
      <c r="AC507" t="s">
        <v>235</v>
      </c>
      <c r="AL507" t="s">
        <v>217</v>
      </c>
      <c r="AM507" t="s">
        <v>2741</v>
      </c>
      <c r="AN507" t="s">
        <v>6</v>
      </c>
      <c r="AO507" s="57">
        <v>46152.601203703707</v>
      </c>
      <c r="AP507" s="57">
        <v>46301.625</v>
      </c>
      <c r="AR507" t="s">
        <v>14</v>
      </c>
      <c r="AS507" t="s">
        <v>270</v>
      </c>
      <c r="AT507" t="s">
        <v>230</v>
      </c>
      <c r="AV507" t="s">
        <v>4028</v>
      </c>
      <c r="AW507" t="s">
        <v>879</v>
      </c>
      <c r="AX507" t="s">
        <v>222</v>
      </c>
      <c r="BA507" s="57">
        <v>46301.625</v>
      </c>
      <c r="BB507" t="s">
        <v>2741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str">
        <f>VLOOKUP(H507,Sheet2!$A$1:$B$270,2,FALSE)</f>
        <v>SURABAYA UTARA</v>
      </c>
    </row>
    <row r="508" spans="1:61">
      <c r="A508">
        <v>507</v>
      </c>
      <c r="B508">
        <v>1002624121</v>
      </c>
      <c r="C508">
        <v>3</v>
      </c>
      <c r="D508" t="s">
        <v>55</v>
      </c>
      <c r="E508">
        <v>5</v>
      </c>
      <c r="F508" t="s">
        <v>260</v>
      </c>
      <c r="G508" t="s">
        <v>128</v>
      </c>
      <c r="H508" t="s">
        <v>269</v>
      </c>
      <c r="I508" t="s">
        <v>212</v>
      </c>
      <c r="J508" t="s">
        <v>213</v>
      </c>
      <c r="K508" t="s">
        <v>149</v>
      </c>
      <c r="L508" t="s">
        <v>214</v>
      </c>
      <c r="M508" t="s">
        <v>1401</v>
      </c>
      <c r="N508" t="s">
        <v>215</v>
      </c>
      <c r="O508" s="57">
        <v>46301.501099537039</v>
      </c>
      <c r="P508" s="57">
        <v>46302.606377314813</v>
      </c>
      <c r="Q508">
        <v>69404958</v>
      </c>
      <c r="S508">
        <v>152418251446</v>
      </c>
      <c r="T508" t="s">
        <v>3329</v>
      </c>
      <c r="U508" t="s">
        <v>3343</v>
      </c>
      <c r="V508" t="s">
        <v>3344</v>
      </c>
      <c r="Z508">
        <v>112.6944362</v>
      </c>
      <c r="AA508">
        <v>-7.2624921999999996</v>
      </c>
      <c r="AB508" t="s">
        <v>3345</v>
      </c>
      <c r="AC508" t="s">
        <v>235</v>
      </c>
      <c r="AL508" t="s">
        <v>217</v>
      </c>
      <c r="AM508" t="s">
        <v>3346</v>
      </c>
      <c r="AN508" t="s">
        <v>6</v>
      </c>
      <c r="AO508" s="57">
        <v>46183.517812500002</v>
      </c>
      <c r="AP508" s="57">
        <v>46303.333333333336</v>
      </c>
      <c r="AR508" t="s">
        <v>14</v>
      </c>
      <c r="AS508" t="s">
        <v>270</v>
      </c>
      <c r="AT508" t="s">
        <v>230</v>
      </c>
      <c r="AV508" t="s">
        <v>4029</v>
      </c>
      <c r="AW508" t="s">
        <v>880</v>
      </c>
      <c r="AX508" t="s">
        <v>222</v>
      </c>
      <c r="BA508" s="57">
        <v>46303.333333333336</v>
      </c>
      <c r="BB508" t="s">
        <v>3346</v>
      </c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str">
        <f>VLOOKUP(H508,Sheet2!$A$1:$B$270,2,FALSE)</f>
        <v>SURABAYA UTARA</v>
      </c>
    </row>
    <row r="509" spans="1:61">
      <c r="A509">
        <v>508</v>
      </c>
      <c r="B509">
        <v>1002625509</v>
      </c>
      <c r="C509">
        <v>3</v>
      </c>
      <c r="D509" t="s">
        <v>55</v>
      </c>
      <c r="E509">
        <v>5</v>
      </c>
      <c r="F509" t="s">
        <v>260</v>
      </c>
      <c r="G509" t="s">
        <v>128</v>
      </c>
      <c r="H509" t="s">
        <v>269</v>
      </c>
      <c r="I509" t="s">
        <v>212</v>
      </c>
      <c r="J509" t="s">
        <v>213</v>
      </c>
      <c r="K509" t="s">
        <v>149</v>
      </c>
      <c r="L509" t="s">
        <v>214</v>
      </c>
      <c r="M509" t="s">
        <v>1626</v>
      </c>
      <c r="N509" t="s">
        <v>215</v>
      </c>
      <c r="O509" s="57">
        <v>46302.411585648151</v>
      </c>
      <c r="P509" s="57">
        <v>46305.909930555557</v>
      </c>
      <c r="Q509">
        <v>69405525</v>
      </c>
      <c r="S509">
        <v>152418251622</v>
      </c>
      <c r="T509" t="s">
        <v>4030</v>
      </c>
      <c r="U509" t="s">
        <v>4031</v>
      </c>
      <c r="V509" t="s">
        <v>4032</v>
      </c>
      <c r="Z509">
        <v>112.6633009</v>
      </c>
      <c r="AA509">
        <v>-7.2300964999999904</v>
      </c>
      <c r="AB509" t="s">
        <v>4033</v>
      </c>
      <c r="AC509" t="s">
        <v>235</v>
      </c>
      <c r="AL509" t="s">
        <v>217</v>
      </c>
      <c r="AM509" t="s">
        <v>4034</v>
      </c>
      <c r="AN509" t="s">
        <v>6</v>
      </c>
      <c r="AO509" s="57">
        <v>46213.413402777776</v>
      </c>
      <c r="AP509" s="57">
        <v>46306.333333333336</v>
      </c>
      <c r="AR509" t="s">
        <v>12</v>
      </c>
      <c r="AS509" t="s">
        <v>270</v>
      </c>
      <c r="AT509" t="s">
        <v>342</v>
      </c>
      <c r="AV509" t="s">
        <v>1627</v>
      </c>
      <c r="AW509" t="s">
        <v>4035</v>
      </c>
      <c r="AX509" t="s">
        <v>222</v>
      </c>
      <c r="AZ509" t="s">
        <v>1627</v>
      </c>
      <c r="BA509" s="57">
        <v>46306.333333333336</v>
      </c>
      <c r="BB509" t="s">
        <v>4034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str">
        <f>VLOOKUP(H509,Sheet2!$A$1:$B$270,2,FALSE)</f>
        <v>SURABAYA UTARA</v>
      </c>
    </row>
    <row r="510" spans="1:61">
      <c r="A510">
        <v>509</v>
      </c>
      <c r="B510">
        <v>1002618729</v>
      </c>
      <c r="C510">
        <v>3</v>
      </c>
      <c r="D510" t="s">
        <v>55</v>
      </c>
      <c r="E510">
        <v>5</v>
      </c>
      <c r="F510" t="s">
        <v>260</v>
      </c>
      <c r="G510" t="s">
        <v>126</v>
      </c>
      <c r="H510" t="s">
        <v>261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46296.728171296294</v>
      </c>
      <c r="P510" s="57">
        <v>46297.583483796298</v>
      </c>
      <c r="Q510">
        <v>69402647</v>
      </c>
      <c r="S510">
        <v>152413167912</v>
      </c>
      <c r="T510" t="s">
        <v>1087</v>
      </c>
      <c r="U510" t="s">
        <v>912</v>
      </c>
      <c r="V510" t="s">
        <v>1088</v>
      </c>
      <c r="Z510">
        <v>112.7226948</v>
      </c>
      <c r="AA510">
        <v>-7.2545115999999998</v>
      </c>
      <c r="AB510" t="s">
        <v>1089</v>
      </c>
      <c r="AC510" t="s">
        <v>216</v>
      </c>
      <c r="AL510" t="s">
        <v>217</v>
      </c>
      <c r="AM510" t="s">
        <v>1090</v>
      </c>
      <c r="AN510" t="s">
        <v>6</v>
      </c>
      <c r="AO510" s="57">
        <v>46032.736354166664</v>
      </c>
      <c r="AP510" s="57">
        <v>46298.625</v>
      </c>
      <c r="AR510" t="s">
        <v>218</v>
      </c>
      <c r="AS510" t="s">
        <v>561</v>
      </c>
      <c r="AT510" t="s">
        <v>230</v>
      </c>
      <c r="AU510">
        <v>20261002</v>
      </c>
      <c r="AV510" t="s">
        <v>221</v>
      </c>
      <c r="AW510" t="s">
        <v>877</v>
      </c>
      <c r="AX510" t="s">
        <v>222</v>
      </c>
      <c r="BA510" s="57">
        <v>46298.625</v>
      </c>
      <c r="BB510" t="s">
        <v>1090</v>
      </c>
      <c r="BC510">
        <v>2026</v>
      </c>
      <c r="BD510">
        <v>10</v>
      </c>
      <c r="BE510">
        <v>2</v>
      </c>
      <c r="BF510" s="6">
        <f t="shared" si="21"/>
        <v>46297</v>
      </c>
      <c r="BG510">
        <f t="shared" si="22"/>
        <v>-1.625</v>
      </c>
      <c r="BH510" t="str">
        <f t="shared" si="23"/>
        <v>COMPLY</v>
      </c>
      <c r="BI510" t="str">
        <f>VLOOKUP(H510,Sheet2!$A$1:$B$270,2,FALSE)</f>
        <v>SURABAYA SELATAN</v>
      </c>
    </row>
    <row r="511" spans="1:61">
      <c r="A511">
        <v>510</v>
      </c>
      <c r="B511">
        <v>1002618465</v>
      </c>
      <c r="C511">
        <v>3</v>
      </c>
      <c r="D511" t="s">
        <v>55</v>
      </c>
      <c r="E511">
        <v>5</v>
      </c>
      <c r="F511" t="s">
        <v>260</v>
      </c>
      <c r="G511" t="s">
        <v>126</v>
      </c>
      <c r="H511" t="s">
        <v>261</v>
      </c>
      <c r="I511" t="s">
        <v>212</v>
      </c>
      <c r="J511" t="s">
        <v>213</v>
      </c>
      <c r="K511" t="s">
        <v>149</v>
      </c>
      <c r="L511" t="s">
        <v>826</v>
      </c>
      <c r="M511" t="s">
        <v>76</v>
      </c>
      <c r="N511" t="s">
        <v>215</v>
      </c>
      <c r="O511" s="57">
        <v>46296.661574074074</v>
      </c>
      <c r="P511" s="57">
        <v>46298.485358796293</v>
      </c>
      <c r="Q511">
        <v>69402542</v>
      </c>
      <c r="R511">
        <v>3135979326</v>
      </c>
      <c r="S511">
        <v>152413168369</v>
      </c>
      <c r="T511" t="s">
        <v>1096</v>
      </c>
      <c r="U511" t="s">
        <v>1097</v>
      </c>
      <c r="V511" t="s">
        <v>1098</v>
      </c>
      <c r="Z511">
        <v>112.7425585</v>
      </c>
      <c r="AA511">
        <v>-7.2719299999999896</v>
      </c>
      <c r="AB511" t="s">
        <v>1099</v>
      </c>
      <c r="AC511" t="s">
        <v>235</v>
      </c>
      <c r="AL511" t="s">
        <v>217</v>
      </c>
      <c r="AM511" t="s">
        <v>1100</v>
      </c>
      <c r="AN511" t="s">
        <v>6</v>
      </c>
      <c r="AO511" s="57">
        <v>46032.694421296299</v>
      </c>
      <c r="AP511" s="57">
        <v>46298.625</v>
      </c>
      <c r="AR511" t="s">
        <v>218</v>
      </c>
      <c r="AS511" t="s">
        <v>561</v>
      </c>
      <c r="AT511" t="s">
        <v>230</v>
      </c>
      <c r="AU511">
        <v>20261003</v>
      </c>
      <c r="AV511" t="s">
        <v>221</v>
      </c>
      <c r="AW511" t="s">
        <v>868</v>
      </c>
      <c r="AX511" t="s">
        <v>222</v>
      </c>
      <c r="BA511" s="57">
        <v>46298.625</v>
      </c>
      <c r="BB511" t="s">
        <v>1100</v>
      </c>
      <c r="BC511">
        <v>2026</v>
      </c>
      <c r="BD511">
        <v>10</v>
      </c>
      <c r="BE511">
        <v>3</v>
      </c>
      <c r="BF511" s="6">
        <f t="shared" si="21"/>
        <v>46298</v>
      </c>
      <c r="BG511">
        <f t="shared" si="22"/>
        <v>-0.625</v>
      </c>
      <c r="BH511" t="str">
        <f t="shared" si="23"/>
        <v>COMPLY</v>
      </c>
      <c r="BI511" t="str">
        <f>VLOOKUP(H511,Sheet2!$A$1:$B$270,2,FALSE)</f>
        <v>SURABAYA SELATAN</v>
      </c>
    </row>
    <row r="512" spans="1:61">
      <c r="A512">
        <v>511</v>
      </c>
      <c r="B512">
        <v>1002619627</v>
      </c>
      <c r="C512">
        <v>3</v>
      </c>
      <c r="D512" t="s">
        <v>55</v>
      </c>
      <c r="E512">
        <v>5</v>
      </c>
      <c r="F512" t="s">
        <v>260</v>
      </c>
      <c r="G512" t="s">
        <v>126</v>
      </c>
      <c r="H512" t="s">
        <v>261</v>
      </c>
      <c r="I512" t="s">
        <v>212</v>
      </c>
      <c r="J512" t="s">
        <v>213</v>
      </c>
      <c r="K512" t="s">
        <v>149</v>
      </c>
      <c r="L512" t="s">
        <v>826</v>
      </c>
      <c r="M512" t="s">
        <v>76</v>
      </c>
      <c r="N512" t="s">
        <v>215</v>
      </c>
      <c r="O512" s="57">
        <v>46297.496921296297</v>
      </c>
      <c r="P512" s="57">
        <v>46298.771458333336</v>
      </c>
      <c r="Q512">
        <v>69402996</v>
      </c>
      <c r="R512">
        <v>3135979339</v>
      </c>
      <c r="S512">
        <v>152413168384</v>
      </c>
      <c r="T512" t="s">
        <v>1921</v>
      </c>
      <c r="U512" t="s">
        <v>1922</v>
      </c>
      <c r="V512" t="s">
        <v>1923</v>
      </c>
      <c r="Z512">
        <v>112.74776079999999</v>
      </c>
      <c r="AA512">
        <v>-7.265269</v>
      </c>
      <c r="AB512" t="s">
        <v>1924</v>
      </c>
      <c r="AC512" t="s">
        <v>235</v>
      </c>
      <c r="AL512" t="s">
        <v>217</v>
      </c>
      <c r="AM512" t="s">
        <v>1512</v>
      </c>
      <c r="AN512" t="s">
        <v>6</v>
      </c>
      <c r="AO512" s="57">
        <v>46063.507453703707</v>
      </c>
      <c r="AP512" s="57">
        <v>46298.458333333336</v>
      </c>
      <c r="AR512" t="s">
        <v>218</v>
      </c>
      <c r="AS512" t="s">
        <v>561</v>
      </c>
      <c r="AT512" t="s">
        <v>230</v>
      </c>
      <c r="AU512">
        <v>20261003</v>
      </c>
      <c r="AV512" t="s">
        <v>221</v>
      </c>
      <c r="AW512" t="s">
        <v>1925</v>
      </c>
      <c r="AX512" t="s">
        <v>222</v>
      </c>
      <c r="BA512" s="57">
        <v>46298.458333333336</v>
      </c>
      <c r="BB512" t="s">
        <v>1512</v>
      </c>
      <c r="BC512">
        <v>2026</v>
      </c>
      <c r="BD512">
        <v>10</v>
      </c>
      <c r="BE512">
        <v>3</v>
      </c>
      <c r="BF512" s="6">
        <f t="shared" si="21"/>
        <v>46298</v>
      </c>
      <c r="BG512">
        <f t="shared" si="22"/>
        <v>-0.45833333333575865</v>
      </c>
      <c r="BH512" t="str">
        <f t="shared" si="23"/>
        <v>COMPLY</v>
      </c>
      <c r="BI512" t="str">
        <f>VLOOKUP(H512,Sheet2!$A$1:$B$270,2,FALSE)</f>
        <v>SURABAYA SELATAN</v>
      </c>
    </row>
    <row r="513" spans="1:61">
      <c r="A513">
        <v>512</v>
      </c>
      <c r="B513">
        <v>1002620233</v>
      </c>
      <c r="C513">
        <v>3</v>
      </c>
      <c r="D513" t="s">
        <v>55</v>
      </c>
      <c r="E513">
        <v>5</v>
      </c>
      <c r="F513" t="s">
        <v>260</v>
      </c>
      <c r="G513" t="s">
        <v>126</v>
      </c>
      <c r="H513" t="s">
        <v>261</v>
      </c>
      <c r="I513" t="s">
        <v>212</v>
      </c>
      <c r="J513" t="s">
        <v>213</v>
      </c>
      <c r="K513" t="s">
        <v>149</v>
      </c>
      <c r="M513" t="s">
        <v>76</v>
      </c>
      <c r="N513" t="s">
        <v>215</v>
      </c>
      <c r="O513" s="57">
        <v>46297.641423611109</v>
      </c>
      <c r="P513" s="57">
        <v>46297.769050925926</v>
      </c>
      <c r="Q513">
        <v>69395233</v>
      </c>
      <c r="S513">
        <v>152413168387</v>
      </c>
      <c r="T513" t="s">
        <v>1926</v>
      </c>
      <c r="U513" t="s">
        <v>1927</v>
      </c>
      <c r="V513" t="s">
        <v>1928</v>
      </c>
      <c r="Z513">
        <v>112.747718085744</v>
      </c>
      <c r="AA513">
        <v>-7.2627766292953</v>
      </c>
      <c r="AB513" t="s">
        <v>1929</v>
      </c>
      <c r="AC513" t="s">
        <v>229</v>
      </c>
      <c r="AL513" t="s">
        <v>217</v>
      </c>
      <c r="AM513" t="s">
        <v>1930</v>
      </c>
      <c r="AN513" t="s">
        <v>6</v>
      </c>
      <c r="AO513" s="57">
        <v>46063.652951388889</v>
      </c>
      <c r="AR513" t="s">
        <v>218</v>
      </c>
      <c r="AS513" t="s">
        <v>561</v>
      </c>
      <c r="AT513" t="s">
        <v>230</v>
      </c>
      <c r="AU513">
        <v>20261002</v>
      </c>
      <c r="AV513" t="s">
        <v>221</v>
      </c>
      <c r="AW513" t="s">
        <v>539</v>
      </c>
      <c r="AX513" t="s">
        <v>222</v>
      </c>
      <c r="BA513" s="57">
        <v>46297.291666666664</v>
      </c>
      <c r="BB513" t="s">
        <v>1930</v>
      </c>
      <c r="BC513">
        <v>2026</v>
      </c>
      <c r="BD513">
        <v>10</v>
      </c>
      <c r="BE513">
        <v>2</v>
      </c>
      <c r="BF513" s="6">
        <f t="shared" si="21"/>
        <v>46297</v>
      </c>
      <c r="BG513">
        <f t="shared" si="22"/>
        <v>-0.29166666666424135</v>
      </c>
      <c r="BH513" t="str">
        <f t="shared" si="23"/>
        <v>COMPLY</v>
      </c>
      <c r="BI513" t="str">
        <f>VLOOKUP(H513,Sheet2!$A$1:$B$270,2,FALSE)</f>
        <v>SURABAYA SELATAN</v>
      </c>
    </row>
    <row r="514" spans="1:61">
      <c r="A514">
        <v>513</v>
      </c>
      <c r="B514">
        <v>1002621148</v>
      </c>
      <c r="C514">
        <v>3</v>
      </c>
      <c r="D514" t="s">
        <v>55</v>
      </c>
      <c r="E514">
        <v>5</v>
      </c>
      <c r="F514" t="s">
        <v>260</v>
      </c>
      <c r="G514" t="s">
        <v>126</v>
      </c>
      <c r="H514" t="s">
        <v>261</v>
      </c>
      <c r="I514" t="s">
        <v>212</v>
      </c>
      <c r="J514" t="s">
        <v>213</v>
      </c>
      <c r="K514" t="s">
        <v>149</v>
      </c>
      <c r="M514" t="s">
        <v>76</v>
      </c>
      <c r="N514" t="s">
        <v>215</v>
      </c>
      <c r="O514" s="57">
        <v>46298.71130787037</v>
      </c>
      <c r="P514" s="57">
        <v>46298.848541666666</v>
      </c>
      <c r="Q514">
        <v>69401938</v>
      </c>
      <c r="S514">
        <v>152413167953</v>
      </c>
      <c r="T514" t="s">
        <v>1931</v>
      </c>
      <c r="U514" t="s">
        <v>1932</v>
      </c>
      <c r="V514" t="s">
        <v>1933</v>
      </c>
      <c r="Z514">
        <v>112.74822399999999</v>
      </c>
      <c r="AA514">
        <v>-7.2646689999999996</v>
      </c>
      <c r="AB514" t="s">
        <v>1934</v>
      </c>
      <c r="AC514" t="s">
        <v>229</v>
      </c>
      <c r="AL514" t="s">
        <v>217</v>
      </c>
      <c r="AM514" t="s">
        <v>1935</v>
      </c>
      <c r="AN514" t="s">
        <v>6</v>
      </c>
      <c r="AO514" s="57">
        <v>46091.726053240738</v>
      </c>
      <c r="AR514" t="s">
        <v>218</v>
      </c>
      <c r="AS514" t="s">
        <v>561</v>
      </c>
      <c r="AT514" t="s">
        <v>230</v>
      </c>
      <c r="AU514">
        <v>20261003</v>
      </c>
      <c r="AV514" t="s">
        <v>221</v>
      </c>
      <c r="AW514" t="s">
        <v>540</v>
      </c>
      <c r="AX514" t="s">
        <v>222</v>
      </c>
      <c r="BA514" s="57">
        <v>46298.291666666664</v>
      </c>
      <c r="BB514" t="s">
        <v>1935</v>
      </c>
      <c r="BC514">
        <v>2026</v>
      </c>
      <c r="BD514">
        <v>10</v>
      </c>
      <c r="BE514">
        <v>3</v>
      </c>
      <c r="BF514" s="6">
        <f t="shared" ref="BF514:BF577" si="24">DATE(BC514,BD514,BE514)</f>
        <v>46298</v>
      </c>
      <c r="BG514">
        <f t="shared" ref="BG514:BG577" si="25">BF514-BA514</f>
        <v>-0.29166666666424135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SURABAYA SELATAN</v>
      </c>
    </row>
    <row r="515" spans="1:61">
      <c r="A515">
        <v>514</v>
      </c>
      <c r="B515">
        <v>1002621509</v>
      </c>
      <c r="C515">
        <v>3</v>
      </c>
      <c r="D515" t="s">
        <v>55</v>
      </c>
      <c r="E515">
        <v>5</v>
      </c>
      <c r="F515" t="s">
        <v>260</v>
      </c>
      <c r="G515" t="s">
        <v>126</v>
      </c>
      <c r="H515" t="s">
        <v>261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46299.782407407409</v>
      </c>
      <c r="P515" s="57">
        <v>46301.682557870372</v>
      </c>
      <c r="Q515">
        <v>69403981</v>
      </c>
      <c r="S515">
        <v>152413168417</v>
      </c>
      <c r="T515" t="s">
        <v>1936</v>
      </c>
      <c r="U515" t="s">
        <v>1937</v>
      </c>
      <c r="V515" t="s">
        <v>1938</v>
      </c>
      <c r="Z515">
        <v>112.7462754</v>
      </c>
      <c r="AA515">
        <v>-7.2643184999999999</v>
      </c>
      <c r="AB515" t="s">
        <v>1939</v>
      </c>
      <c r="AC515" t="s">
        <v>235</v>
      </c>
      <c r="AL515" t="s">
        <v>217</v>
      </c>
      <c r="AM515" t="s">
        <v>1940</v>
      </c>
      <c r="AN515" t="s">
        <v>6</v>
      </c>
      <c r="AO515" s="57">
        <v>46122.788148148145</v>
      </c>
      <c r="AP515" s="57">
        <v>46301.333333333336</v>
      </c>
      <c r="AR515" t="s">
        <v>218</v>
      </c>
      <c r="AS515" t="s">
        <v>561</v>
      </c>
      <c r="AT515" t="s">
        <v>230</v>
      </c>
      <c r="AU515">
        <v>20261006</v>
      </c>
      <c r="AV515" t="s">
        <v>221</v>
      </c>
      <c r="AW515" t="s">
        <v>879</v>
      </c>
      <c r="AX515" t="s">
        <v>222</v>
      </c>
      <c r="BA515" s="57">
        <v>46301.333333333336</v>
      </c>
      <c r="BB515" t="s">
        <v>1940</v>
      </c>
      <c r="BC515">
        <v>2026</v>
      </c>
      <c r="BD515">
        <v>10</v>
      </c>
      <c r="BE515">
        <v>6</v>
      </c>
      <c r="BF515" s="6">
        <f t="shared" si="24"/>
        <v>46301</v>
      </c>
      <c r="BG515">
        <f t="shared" si="25"/>
        <v>-0.33333333333575865</v>
      </c>
      <c r="BH515" t="str">
        <f t="shared" si="26"/>
        <v>COMPLY</v>
      </c>
      <c r="BI515" t="str">
        <f>VLOOKUP(H515,Sheet2!$A$1:$B$270,2,FALSE)</f>
        <v>SURABAYA SELATAN</v>
      </c>
    </row>
    <row r="516" spans="1:61">
      <c r="A516">
        <v>515</v>
      </c>
      <c r="B516">
        <v>1002621695</v>
      </c>
      <c r="C516">
        <v>3</v>
      </c>
      <c r="D516" t="s">
        <v>55</v>
      </c>
      <c r="E516">
        <v>5</v>
      </c>
      <c r="F516" t="s">
        <v>260</v>
      </c>
      <c r="G516" t="s">
        <v>126</v>
      </c>
      <c r="H516" t="s">
        <v>261</v>
      </c>
      <c r="I516" t="s">
        <v>212</v>
      </c>
      <c r="J516" t="s">
        <v>213</v>
      </c>
      <c r="K516" t="s">
        <v>149</v>
      </c>
      <c r="M516" t="s">
        <v>76</v>
      </c>
      <c r="N516" t="s">
        <v>215</v>
      </c>
      <c r="O516" s="57">
        <v>46300.38422453704</v>
      </c>
      <c r="P516" s="57">
        <v>46300.421944444446</v>
      </c>
      <c r="Q516">
        <v>69399915</v>
      </c>
      <c r="R516">
        <v>3135979324</v>
      </c>
      <c r="S516">
        <v>152413168426</v>
      </c>
      <c r="T516" t="s">
        <v>2742</v>
      </c>
      <c r="U516" t="s">
        <v>2743</v>
      </c>
      <c r="V516" t="s">
        <v>2744</v>
      </c>
      <c r="Z516">
        <v>112.748825</v>
      </c>
      <c r="AA516">
        <v>-7.2652169999999998</v>
      </c>
      <c r="AB516" t="s">
        <v>2745</v>
      </c>
      <c r="AC516" t="s">
        <v>284</v>
      </c>
      <c r="AL516" t="s">
        <v>217</v>
      </c>
      <c r="AM516" t="s">
        <v>2746</v>
      </c>
      <c r="AN516" t="s">
        <v>6</v>
      </c>
      <c r="AO516" s="57">
        <v>46152.392511574071</v>
      </c>
      <c r="AR516" t="s">
        <v>218</v>
      </c>
      <c r="AS516" t="s">
        <v>561</v>
      </c>
      <c r="AT516" t="s">
        <v>230</v>
      </c>
      <c r="AU516">
        <v>20261005</v>
      </c>
      <c r="AV516" t="s">
        <v>221</v>
      </c>
      <c r="AW516" t="s">
        <v>1586</v>
      </c>
      <c r="AX516" t="s">
        <v>222</v>
      </c>
      <c r="BA516" s="57">
        <v>46300.291666666664</v>
      </c>
      <c r="BB516" t="s">
        <v>2746</v>
      </c>
      <c r="BC516">
        <v>2026</v>
      </c>
      <c r="BD516">
        <v>10</v>
      </c>
      <c r="BE516">
        <v>5</v>
      </c>
      <c r="BF516" s="6">
        <f t="shared" si="24"/>
        <v>46300</v>
      </c>
      <c r="BG516">
        <f t="shared" si="25"/>
        <v>-0.29166666666424135</v>
      </c>
      <c r="BH516" t="str">
        <f t="shared" si="26"/>
        <v>COMPLY</v>
      </c>
      <c r="BI516" t="str">
        <f>VLOOKUP(H516,Sheet2!$A$1:$B$270,2,FALSE)</f>
        <v>SURABAYA SELATAN</v>
      </c>
    </row>
    <row r="517" spans="1:61">
      <c r="A517">
        <v>516</v>
      </c>
      <c r="B517">
        <v>1002616819</v>
      </c>
      <c r="C517">
        <v>3</v>
      </c>
      <c r="D517" t="s">
        <v>55</v>
      </c>
      <c r="E517">
        <v>5</v>
      </c>
      <c r="F517" t="s">
        <v>260</v>
      </c>
      <c r="G517" t="s">
        <v>126</v>
      </c>
      <c r="H517" t="s">
        <v>261</v>
      </c>
      <c r="I517" t="s">
        <v>212</v>
      </c>
      <c r="J517" t="s">
        <v>213</v>
      </c>
      <c r="K517" t="s">
        <v>149</v>
      </c>
      <c r="L517" t="s">
        <v>214</v>
      </c>
      <c r="M517" t="s">
        <v>1401</v>
      </c>
      <c r="N517" t="s">
        <v>215</v>
      </c>
      <c r="O517" s="57">
        <v>46296.303865740738</v>
      </c>
      <c r="P517" s="57">
        <v>46297.56181712963</v>
      </c>
      <c r="Q517">
        <v>69401978</v>
      </c>
      <c r="S517">
        <v>152413168350</v>
      </c>
      <c r="T517" t="s">
        <v>1091</v>
      </c>
      <c r="U517" t="s">
        <v>1092</v>
      </c>
      <c r="V517" t="s">
        <v>1093</v>
      </c>
      <c r="Z517">
        <v>112.7381486</v>
      </c>
      <c r="AA517">
        <v>-7.2487031999999996</v>
      </c>
      <c r="AB517" t="s">
        <v>1094</v>
      </c>
      <c r="AC517" t="s">
        <v>235</v>
      </c>
      <c r="AL517" t="s">
        <v>217</v>
      </c>
      <c r="AM517" t="s">
        <v>1095</v>
      </c>
      <c r="AN517" t="s">
        <v>6</v>
      </c>
      <c r="AO517" s="57">
        <v>46032.319768518515</v>
      </c>
      <c r="AP517" s="57">
        <v>46297.333333333336</v>
      </c>
      <c r="AQ517" t="s">
        <v>841</v>
      </c>
      <c r="AR517" t="s">
        <v>14</v>
      </c>
      <c r="AS517" t="s">
        <v>561</v>
      </c>
      <c r="AT517" t="s">
        <v>342</v>
      </c>
      <c r="AV517" t="s">
        <v>1920</v>
      </c>
      <c r="AW517" t="s">
        <v>885</v>
      </c>
      <c r="AX517" t="s">
        <v>222</v>
      </c>
      <c r="BA517" s="57">
        <v>46297.333333333336</v>
      </c>
      <c r="BB517" t="s">
        <v>1095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str">
        <f>VLOOKUP(H517,Sheet2!$A$1:$B$270,2,FALSE)</f>
        <v>SURABAYA SELATAN</v>
      </c>
    </row>
    <row r="518" spans="1:61">
      <c r="A518">
        <v>517</v>
      </c>
      <c r="B518">
        <v>1002625298</v>
      </c>
      <c r="C518">
        <v>3</v>
      </c>
      <c r="D518" t="s">
        <v>55</v>
      </c>
      <c r="E518">
        <v>5</v>
      </c>
      <c r="F518" t="s">
        <v>260</v>
      </c>
      <c r="G518" t="s">
        <v>126</v>
      </c>
      <c r="H518" t="s">
        <v>261</v>
      </c>
      <c r="I518" t="s">
        <v>212</v>
      </c>
      <c r="J518" t="s">
        <v>213</v>
      </c>
      <c r="K518" t="s">
        <v>149</v>
      </c>
      <c r="M518" t="s">
        <v>279</v>
      </c>
      <c r="N518" t="s">
        <v>215</v>
      </c>
      <c r="O518" s="57">
        <v>46302.356261574074</v>
      </c>
      <c r="P518" s="57">
        <v>46304.859398148146</v>
      </c>
      <c r="Q518">
        <v>69405451</v>
      </c>
      <c r="S518">
        <v>152413168460</v>
      </c>
      <c r="T518" t="s">
        <v>4036</v>
      </c>
      <c r="U518" t="s">
        <v>4037</v>
      </c>
      <c r="V518" t="s">
        <v>4038</v>
      </c>
      <c r="Z518">
        <v>112.74216269999999</v>
      </c>
      <c r="AA518">
        <v>-7.2430228000000003</v>
      </c>
      <c r="AB518" t="s">
        <v>4039</v>
      </c>
      <c r="AC518" t="s">
        <v>225</v>
      </c>
      <c r="AL518" t="s">
        <v>217</v>
      </c>
      <c r="AM518" t="s">
        <v>4040</v>
      </c>
      <c r="AN518" t="s">
        <v>6</v>
      </c>
      <c r="AO518" s="57">
        <v>46213.392731481479</v>
      </c>
      <c r="AP518" s="57">
        <v>46305.333333333336</v>
      </c>
      <c r="AR518" t="s">
        <v>239</v>
      </c>
      <c r="AS518" t="s">
        <v>561</v>
      </c>
      <c r="AT518" t="s">
        <v>230</v>
      </c>
      <c r="AV518" t="s">
        <v>799</v>
      </c>
      <c r="AW518" t="s">
        <v>540</v>
      </c>
      <c r="AX518" t="s">
        <v>222</v>
      </c>
      <c r="BA518" s="57">
        <v>46305.333333333336</v>
      </c>
      <c r="BB518" t="s">
        <v>4040</v>
      </c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str">
        <f>VLOOKUP(H518,Sheet2!$A$1:$B$270,2,FALSE)</f>
        <v>SURABAYA SELATAN</v>
      </c>
    </row>
    <row r="519" spans="1:61">
      <c r="A519">
        <v>518</v>
      </c>
      <c r="B519">
        <v>1002627494</v>
      </c>
      <c r="C519">
        <v>3</v>
      </c>
      <c r="D519" t="s">
        <v>55</v>
      </c>
      <c r="E519">
        <v>5</v>
      </c>
      <c r="F519" t="s">
        <v>260</v>
      </c>
      <c r="G519" t="s">
        <v>126</v>
      </c>
      <c r="H519" t="s">
        <v>261</v>
      </c>
      <c r="I519" t="s">
        <v>212</v>
      </c>
      <c r="J519" t="s">
        <v>213</v>
      </c>
      <c r="K519" t="s">
        <v>149</v>
      </c>
      <c r="M519" t="s">
        <v>279</v>
      </c>
      <c r="N519" t="s">
        <v>215</v>
      </c>
      <c r="O519" s="57">
        <v>46303.475856481484</v>
      </c>
      <c r="P519" s="57">
        <v>46307.328217592592</v>
      </c>
      <c r="Q519">
        <v>69406396</v>
      </c>
      <c r="S519">
        <v>152413168473</v>
      </c>
      <c r="T519" t="s">
        <v>5240</v>
      </c>
      <c r="U519" t="s">
        <v>4579</v>
      </c>
      <c r="V519" t="s">
        <v>5241</v>
      </c>
      <c r="Z519">
        <v>112.73258539744501</v>
      </c>
      <c r="AA519">
        <v>-7.2543600356287703</v>
      </c>
      <c r="AB519" t="s">
        <v>4580</v>
      </c>
      <c r="AC519" t="s">
        <v>225</v>
      </c>
      <c r="AL519" t="s">
        <v>217</v>
      </c>
      <c r="AM519" t="s">
        <v>5242</v>
      </c>
      <c r="AN519" t="s">
        <v>6</v>
      </c>
      <c r="AO519" s="57">
        <v>46244.486527777779</v>
      </c>
      <c r="AP519" s="57">
        <v>46307.458333333336</v>
      </c>
      <c r="AR519" t="s">
        <v>239</v>
      </c>
      <c r="AS519" t="s">
        <v>561</v>
      </c>
      <c r="AT519" t="s">
        <v>230</v>
      </c>
      <c r="AV519" t="s">
        <v>799</v>
      </c>
      <c r="AW519" t="s">
        <v>540</v>
      </c>
      <c r="AX519" t="s">
        <v>222</v>
      </c>
      <c r="BA519" s="57">
        <v>46307.458333333336</v>
      </c>
      <c r="BB519" t="s">
        <v>5242</v>
      </c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str">
        <f>VLOOKUP(H519,Sheet2!$A$1:$B$270,2,FALSE)</f>
        <v>SURABAYA SELATAN</v>
      </c>
    </row>
    <row r="520" spans="1:61">
      <c r="A520">
        <v>519</v>
      </c>
      <c r="B520">
        <v>1002631448</v>
      </c>
      <c r="C520">
        <v>3</v>
      </c>
      <c r="D520" t="s">
        <v>55</v>
      </c>
      <c r="E520">
        <v>5</v>
      </c>
      <c r="F520" t="s">
        <v>260</v>
      </c>
      <c r="G520" t="s">
        <v>126</v>
      </c>
      <c r="H520" t="s">
        <v>261</v>
      </c>
      <c r="I520" t="s">
        <v>212</v>
      </c>
      <c r="J520" t="s">
        <v>213</v>
      </c>
      <c r="K520" t="s">
        <v>149</v>
      </c>
      <c r="L520" t="s">
        <v>214</v>
      </c>
      <c r="M520" t="s">
        <v>279</v>
      </c>
      <c r="N520" t="s">
        <v>215</v>
      </c>
      <c r="O520" s="57">
        <v>46306.421932870369</v>
      </c>
      <c r="P520" s="57">
        <v>46308.358900462961</v>
      </c>
      <c r="Q520">
        <v>69408131</v>
      </c>
      <c r="S520">
        <v>152413168520</v>
      </c>
      <c r="T520" t="s">
        <v>5243</v>
      </c>
      <c r="U520" t="s">
        <v>5244</v>
      </c>
      <c r="V520" t="s">
        <v>5245</v>
      </c>
      <c r="Z520">
        <v>112.7510156</v>
      </c>
      <c r="AA520">
        <v>-7.2614288999999896</v>
      </c>
      <c r="AB520" t="s">
        <v>5246</v>
      </c>
      <c r="AC520" t="s">
        <v>235</v>
      </c>
      <c r="AL520" t="s">
        <v>217</v>
      </c>
      <c r="AM520" t="s">
        <v>5247</v>
      </c>
      <c r="AN520" t="s">
        <v>6</v>
      </c>
      <c r="AO520" s="57">
        <v>46336.434155092589</v>
      </c>
      <c r="AP520" s="57">
        <v>46308.458333333336</v>
      </c>
      <c r="AR520" t="s">
        <v>239</v>
      </c>
      <c r="AS520" t="s">
        <v>561</v>
      </c>
      <c r="AT520" t="s">
        <v>230</v>
      </c>
      <c r="AV520" t="s">
        <v>799</v>
      </c>
      <c r="AW520" t="s">
        <v>878</v>
      </c>
      <c r="AX520" t="s">
        <v>222</v>
      </c>
      <c r="BA520" s="57">
        <v>46308.458333333336</v>
      </c>
      <c r="BB520" t="s">
        <v>5247</v>
      </c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str">
        <f>VLOOKUP(H520,Sheet2!$A$1:$B$270,2,FALSE)</f>
        <v>SURABAYA SELATAN</v>
      </c>
    </row>
    <row r="521" spans="1:61">
      <c r="A521">
        <v>520</v>
      </c>
      <c r="B521">
        <v>1002634167</v>
      </c>
      <c r="C521">
        <v>3</v>
      </c>
      <c r="D521" t="s">
        <v>55</v>
      </c>
      <c r="E521">
        <v>5</v>
      </c>
      <c r="F521" t="s">
        <v>260</v>
      </c>
      <c r="G521" t="s">
        <v>126</v>
      </c>
      <c r="H521" t="s">
        <v>261</v>
      </c>
      <c r="I521" t="s">
        <v>212</v>
      </c>
      <c r="J521" t="s">
        <v>213</v>
      </c>
      <c r="K521" t="s">
        <v>149</v>
      </c>
      <c r="M521" t="s">
        <v>1618</v>
      </c>
      <c r="N521" t="s">
        <v>215</v>
      </c>
      <c r="O521" s="57">
        <v>46308.395173611112</v>
      </c>
      <c r="P521" s="57">
        <v>46308.774907407409</v>
      </c>
      <c r="Q521">
        <v>69409082</v>
      </c>
      <c r="S521">
        <v>152413168526</v>
      </c>
      <c r="T521" t="s">
        <v>6055</v>
      </c>
      <c r="U521" t="s">
        <v>4579</v>
      </c>
      <c r="Z521">
        <v>112.73365259547499</v>
      </c>
      <c r="AA521">
        <v>-7.2550924936144803</v>
      </c>
      <c r="AB521" t="s">
        <v>6056</v>
      </c>
      <c r="AC521" t="s">
        <v>225</v>
      </c>
      <c r="AO521" t="s">
        <v>5822</v>
      </c>
      <c r="AR521" t="s">
        <v>5</v>
      </c>
      <c r="AS521" t="s">
        <v>561</v>
      </c>
      <c r="AT521" t="s">
        <v>230</v>
      </c>
      <c r="AV521" t="s">
        <v>6721</v>
      </c>
      <c r="AW521" t="s">
        <v>539</v>
      </c>
      <c r="AX521" t="s">
        <v>222</v>
      </c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str">
        <f>VLOOKUP(H521,Sheet2!$A$1:$B$270,2,FALSE)</f>
        <v>SURABAYA SELATAN</v>
      </c>
    </row>
    <row r="522" spans="1:61">
      <c r="A522">
        <v>521</v>
      </c>
      <c r="B522">
        <v>1002622792</v>
      </c>
      <c r="C522">
        <v>3</v>
      </c>
      <c r="D522" t="s">
        <v>55</v>
      </c>
      <c r="E522">
        <v>5</v>
      </c>
      <c r="F522" t="s">
        <v>305</v>
      </c>
      <c r="G522" t="s">
        <v>126</v>
      </c>
      <c r="H522" t="s">
        <v>353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46300.630335648151</v>
      </c>
      <c r="P522" s="57">
        <v>46301.801412037035</v>
      </c>
      <c r="Q522">
        <v>69404461</v>
      </c>
      <c r="S522">
        <v>152310256201</v>
      </c>
      <c r="T522" t="s">
        <v>2747</v>
      </c>
      <c r="U522" t="s">
        <v>2748</v>
      </c>
      <c r="V522" t="s">
        <v>2749</v>
      </c>
      <c r="Z522">
        <v>112.781352328693</v>
      </c>
      <c r="AA522">
        <v>-7.3138486213142597</v>
      </c>
      <c r="AB522" t="s">
        <v>2750</v>
      </c>
      <c r="AC522" t="s">
        <v>235</v>
      </c>
      <c r="AL522" t="s">
        <v>217</v>
      </c>
      <c r="AM522" t="s">
        <v>2751</v>
      </c>
      <c r="AN522" t="s">
        <v>6</v>
      </c>
      <c r="AO522" s="57">
        <v>46152.632743055554</v>
      </c>
      <c r="AP522" s="57">
        <v>46301.625</v>
      </c>
      <c r="AR522" t="s">
        <v>218</v>
      </c>
      <c r="AS522" t="s">
        <v>583</v>
      </c>
      <c r="AT522" t="s">
        <v>230</v>
      </c>
      <c r="AU522">
        <v>20261006</v>
      </c>
      <c r="AV522" t="s">
        <v>221</v>
      </c>
      <c r="AW522" t="s">
        <v>875</v>
      </c>
      <c r="AX522" t="s">
        <v>222</v>
      </c>
      <c r="BA522" s="57">
        <v>46301.625</v>
      </c>
      <c r="BB522" t="s">
        <v>2751</v>
      </c>
      <c r="BC522">
        <v>2026</v>
      </c>
      <c r="BD522">
        <v>10</v>
      </c>
      <c r="BE522">
        <v>6</v>
      </c>
      <c r="BF522" s="6">
        <f t="shared" si="24"/>
        <v>46301</v>
      </c>
      <c r="BG522">
        <f t="shared" si="25"/>
        <v>-0.625</v>
      </c>
      <c r="BH522" t="str">
        <f t="shared" si="26"/>
        <v>COMPLY</v>
      </c>
      <c r="BI522" t="str">
        <f>VLOOKUP(H522,Sheet2!$A$1:$B$270,2,FALSE)</f>
        <v>SURABAYA SELATAN</v>
      </c>
    </row>
    <row r="523" spans="1:61">
      <c r="A523">
        <v>522</v>
      </c>
      <c r="B523">
        <v>1002625200</v>
      </c>
      <c r="C523">
        <v>3</v>
      </c>
      <c r="D523" t="s">
        <v>55</v>
      </c>
      <c r="E523">
        <v>5</v>
      </c>
      <c r="F523" t="s">
        <v>305</v>
      </c>
      <c r="G523" t="s">
        <v>126</v>
      </c>
      <c r="H523" t="s">
        <v>353</v>
      </c>
      <c r="I523" t="s">
        <v>212</v>
      </c>
      <c r="J523" t="s">
        <v>213</v>
      </c>
      <c r="K523" t="s">
        <v>149</v>
      </c>
      <c r="M523" t="s">
        <v>76</v>
      </c>
      <c r="N523" t="s">
        <v>215</v>
      </c>
      <c r="O523" s="57">
        <v>46301.805787037039</v>
      </c>
      <c r="P523" s="57">
        <v>46301.872094907405</v>
      </c>
      <c r="Q523">
        <v>69403746</v>
      </c>
      <c r="S523">
        <v>152310256223</v>
      </c>
      <c r="T523" t="s">
        <v>1941</v>
      </c>
      <c r="U523" t="s">
        <v>3348</v>
      </c>
      <c r="V523" t="s">
        <v>3351</v>
      </c>
      <c r="Z523">
        <v>112.7791</v>
      </c>
      <c r="AA523">
        <v>-7.3284000000000002</v>
      </c>
      <c r="AB523" t="s">
        <v>1944</v>
      </c>
      <c r="AC523" t="s">
        <v>229</v>
      </c>
      <c r="AL523" t="s">
        <v>217</v>
      </c>
      <c r="AM523" t="s">
        <v>3350</v>
      </c>
      <c r="AN523" t="s">
        <v>6</v>
      </c>
      <c r="AO523" s="57">
        <v>46183.809340277781</v>
      </c>
      <c r="AR523" t="s">
        <v>218</v>
      </c>
      <c r="AS523" t="s">
        <v>583</v>
      </c>
      <c r="AT523" t="s">
        <v>230</v>
      </c>
      <c r="AU523">
        <v>20261006</v>
      </c>
      <c r="AV523" t="s">
        <v>221</v>
      </c>
      <c r="AW523" t="s">
        <v>577</v>
      </c>
      <c r="AX523" t="s">
        <v>222</v>
      </c>
      <c r="BA523" s="57">
        <v>46301.291666666664</v>
      </c>
      <c r="BB523" t="s">
        <v>3350</v>
      </c>
      <c r="BC523">
        <v>2026</v>
      </c>
      <c r="BD523">
        <v>10</v>
      </c>
      <c r="BE523">
        <v>6</v>
      </c>
      <c r="BF523" s="6">
        <f t="shared" si="24"/>
        <v>46301</v>
      </c>
      <c r="BG523">
        <f t="shared" si="25"/>
        <v>-0.29166666666424135</v>
      </c>
      <c r="BH523" t="str">
        <f t="shared" si="26"/>
        <v>COMPLY</v>
      </c>
      <c r="BI523" t="str">
        <f>VLOOKUP(H523,Sheet2!$A$1:$B$270,2,FALSE)</f>
        <v>SURABAYA SELATAN</v>
      </c>
    </row>
    <row r="524" spans="1:61">
      <c r="A524">
        <v>523</v>
      </c>
      <c r="B524">
        <v>1002631072</v>
      </c>
      <c r="C524">
        <v>3</v>
      </c>
      <c r="D524" t="s">
        <v>55</v>
      </c>
      <c r="E524">
        <v>5</v>
      </c>
      <c r="F524" t="s">
        <v>305</v>
      </c>
      <c r="G524" t="s">
        <v>126</v>
      </c>
      <c r="H524" t="s">
        <v>353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46305.665671296294</v>
      </c>
      <c r="P524" s="57">
        <v>46306.669317129628</v>
      </c>
      <c r="Q524">
        <v>69407994</v>
      </c>
      <c r="S524">
        <v>152310256278</v>
      </c>
      <c r="T524" t="s">
        <v>5248</v>
      </c>
      <c r="U524" t="s">
        <v>5249</v>
      </c>
      <c r="V524" t="s">
        <v>5250</v>
      </c>
      <c r="Z524">
        <v>112.801788076758</v>
      </c>
      <c r="AA524">
        <v>-7.3469100244099099</v>
      </c>
      <c r="AB524" t="s">
        <v>5251</v>
      </c>
      <c r="AC524" t="s">
        <v>216</v>
      </c>
      <c r="AL524" t="s">
        <v>217</v>
      </c>
      <c r="AM524" t="s">
        <v>5146</v>
      </c>
      <c r="AN524" t="s">
        <v>6</v>
      </c>
      <c r="AO524" s="57">
        <v>46305.684120370373</v>
      </c>
      <c r="AP524" s="57">
        <v>46306.625</v>
      </c>
      <c r="AR524" t="s">
        <v>218</v>
      </c>
      <c r="AS524" t="s">
        <v>583</v>
      </c>
      <c r="AT524" t="s">
        <v>230</v>
      </c>
      <c r="AU524">
        <v>20261011</v>
      </c>
      <c r="AV524" t="s">
        <v>221</v>
      </c>
      <c r="AW524" t="s">
        <v>883</v>
      </c>
      <c r="AX524" t="s">
        <v>222</v>
      </c>
      <c r="BA524" s="57">
        <v>46306.625</v>
      </c>
      <c r="BB524" t="s">
        <v>5146</v>
      </c>
      <c r="BC524">
        <v>2026</v>
      </c>
      <c r="BD524">
        <v>10</v>
      </c>
      <c r="BE524">
        <v>11</v>
      </c>
      <c r="BF524" s="6">
        <f t="shared" si="24"/>
        <v>46306</v>
      </c>
      <c r="BG524">
        <f t="shared" si="25"/>
        <v>-0.625</v>
      </c>
      <c r="BH524" t="str">
        <f t="shared" si="26"/>
        <v>COMPLY</v>
      </c>
      <c r="BI524" t="str">
        <f>VLOOKUP(H524,Sheet2!$A$1:$B$270,2,FALSE)</f>
        <v>SURABAYA SELATAN</v>
      </c>
    </row>
    <row r="525" spans="1:61">
      <c r="A525">
        <v>524</v>
      </c>
      <c r="B525">
        <v>1002621155</v>
      </c>
      <c r="C525">
        <v>3</v>
      </c>
      <c r="D525" t="s">
        <v>55</v>
      </c>
      <c r="E525">
        <v>5</v>
      </c>
      <c r="F525" t="s">
        <v>305</v>
      </c>
      <c r="G525" t="s">
        <v>126</v>
      </c>
      <c r="H525" t="s">
        <v>353</v>
      </c>
      <c r="I525" t="s">
        <v>212</v>
      </c>
      <c r="J525" t="s">
        <v>213</v>
      </c>
      <c r="K525" t="s">
        <v>149</v>
      </c>
      <c r="L525" t="s">
        <v>214</v>
      </c>
      <c r="M525" t="s">
        <v>1401</v>
      </c>
      <c r="N525" t="s">
        <v>215</v>
      </c>
      <c r="O525" s="57">
        <v>46298.722071759257</v>
      </c>
      <c r="P525" s="57">
        <v>46301.805775462963</v>
      </c>
      <c r="Q525">
        <v>69403746</v>
      </c>
      <c r="S525">
        <v>152310256174</v>
      </c>
      <c r="T525" t="s">
        <v>1941</v>
      </c>
      <c r="U525" t="s">
        <v>1942</v>
      </c>
      <c r="V525" t="s">
        <v>1943</v>
      </c>
      <c r="Z525">
        <v>112.7790768</v>
      </c>
      <c r="AA525">
        <v>-7.3275152999999902</v>
      </c>
      <c r="AB525" t="s">
        <v>1944</v>
      </c>
      <c r="AC525" t="s">
        <v>235</v>
      </c>
      <c r="AL525" t="s">
        <v>217</v>
      </c>
      <c r="AM525" t="s">
        <v>1945</v>
      </c>
      <c r="AN525" t="s">
        <v>6</v>
      </c>
      <c r="AO525" s="57">
        <v>46091.726053240738</v>
      </c>
      <c r="AP525" s="57">
        <v>46300.333333333336</v>
      </c>
      <c r="AQ525" t="s">
        <v>841</v>
      </c>
      <c r="AR525" t="s">
        <v>14</v>
      </c>
      <c r="AS525" t="s">
        <v>583</v>
      </c>
      <c r="AT525" t="s">
        <v>230</v>
      </c>
      <c r="AV525" t="s">
        <v>3347</v>
      </c>
      <c r="AW525" t="s">
        <v>923</v>
      </c>
      <c r="AX525" t="s">
        <v>222</v>
      </c>
      <c r="BA525" s="57">
        <v>46300.333333333336</v>
      </c>
      <c r="BB525" t="s">
        <v>1945</v>
      </c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str">
        <f>VLOOKUP(H525,Sheet2!$A$1:$B$270,2,FALSE)</f>
        <v>SURABAYA SELATAN</v>
      </c>
    </row>
    <row r="526" spans="1:61">
      <c r="A526">
        <v>525</v>
      </c>
      <c r="B526">
        <v>1002625135</v>
      </c>
      <c r="C526">
        <v>3</v>
      </c>
      <c r="D526" t="s">
        <v>55</v>
      </c>
      <c r="E526">
        <v>5</v>
      </c>
      <c r="F526" t="s">
        <v>305</v>
      </c>
      <c r="G526" t="s">
        <v>126</v>
      </c>
      <c r="H526" t="s">
        <v>353</v>
      </c>
      <c r="I526" t="s">
        <v>212</v>
      </c>
      <c r="J526" t="s">
        <v>213</v>
      </c>
      <c r="K526" t="s">
        <v>149</v>
      </c>
      <c r="M526" t="s">
        <v>836</v>
      </c>
      <c r="N526" t="s">
        <v>215</v>
      </c>
      <c r="O526" s="57">
        <v>46301.742835648147</v>
      </c>
      <c r="P526" s="57">
        <v>46301.797337962962</v>
      </c>
      <c r="Q526">
        <v>69403746</v>
      </c>
      <c r="S526">
        <v>152310256222</v>
      </c>
      <c r="T526" t="s">
        <v>1941</v>
      </c>
      <c r="U526" t="s">
        <v>3348</v>
      </c>
      <c r="V526" t="s">
        <v>3349</v>
      </c>
      <c r="Z526">
        <v>112.7791</v>
      </c>
      <c r="AA526">
        <v>-7.3284000000000002</v>
      </c>
      <c r="AB526" t="s">
        <v>1944</v>
      </c>
      <c r="AC526" t="s">
        <v>229</v>
      </c>
      <c r="AL526" t="s">
        <v>217</v>
      </c>
      <c r="AM526" t="s">
        <v>3350</v>
      </c>
      <c r="AN526" t="s">
        <v>6</v>
      </c>
      <c r="AO526" s="57">
        <v>46183.746932870374</v>
      </c>
      <c r="AR526" t="s">
        <v>14</v>
      </c>
      <c r="AS526" t="s">
        <v>583</v>
      </c>
      <c r="AT526" t="s">
        <v>230</v>
      </c>
      <c r="AV526" t="s">
        <v>837</v>
      </c>
      <c r="AW526" t="s">
        <v>540</v>
      </c>
      <c r="AX526" t="s">
        <v>222</v>
      </c>
      <c r="BA526" s="57">
        <v>46301.291666666664</v>
      </c>
      <c r="BB526" t="s">
        <v>3350</v>
      </c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str">
        <f>VLOOKUP(H526,Sheet2!$A$1:$B$270,2,FALSE)</f>
        <v>SURABAYA SELATAN</v>
      </c>
    </row>
    <row r="527" spans="1:61">
      <c r="A527">
        <v>526</v>
      </c>
      <c r="B527">
        <v>1002621157</v>
      </c>
      <c r="C527">
        <v>3</v>
      </c>
      <c r="D527" t="s">
        <v>55</v>
      </c>
      <c r="E527">
        <v>5</v>
      </c>
      <c r="F527" t="s">
        <v>305</v>
      </c>
      <c r="G527" t="s">
        <v>126</v>
      </c>
      <c r="H527" t="s">
        <v>353</v>
      </c>
      <c r="I527" t="s">
        <v>212</v>
      </c>
      <c r="J527" t="s">
        <v>213</v>
      </c>
      <c r="K527" t="s">
        <v>149</v>
      </c>
      <c r="L527" t="s">
        <v>214</v>
      </c>
      <c r="M527" t="s">
        <v>1919</v>
      </c>
      <c r="N527" t="s">
        <v>215</v>
      </c>
      <c r="O527" s="57">
        <v>46298.721979166665</v>
      </c>
      <c r="P527" s="57">
        <v>46301.790497685186</v>
      </c>
      <c r="Q527">
        <v>69403746</v>
      </c>
      <c r="S527">
        <v>152310256174</v>
      </c>
      <c r="T527" t="s">
        <v>1941</v>
      </c>
      <c r="U527" t="s">
        <v>1942</v>
      </c>
      <c r="V527" t="s">
        <v>1943</v>
      </c>
      <c r="Z527">
        <v>112.7790768</v>
      </c>
      <c r="AA527">
        <v>-7.3275152999999902</v>
      </c>
      <c r="AB527" t="s">
        <v>1944</v>
      </c>
      <c r="AC527" t="s">
        <v>235</v>
      </c>
      <c r="AL527" t="s">
        <v>217</v>
      </c>
      <c r="AM527" t="s">
        <v>1945</v>
      </c>
      <c r="AN527" t="s">
        <v>6</v>
      </c>
      <c r="AO527" s="57">
        <v>46091.726053240738</v>
      </c>
      <c r="AP527" s="57">
        <v>46300.333333333336</v>
      </c>
      <c r="AQ527" t="s">
        <v>841</v>
      </c>
      <c r="AR527" t="s">
        <v>12</v>
      </c>
      <c r="AS527" t="s">
        <v>583</v>
      </c>
      <c r="AT527" t="s">
        <v>230</v>
      </c>
      <c r="AV527" t="s">
        <v>1627</v>
      </c>
      <c r="AW527" t="s">
        <v>923</v>
      </c>
      <c r="AX527" t="s">
        <v>222</v>
      </c>
      <c r="BA527" s="57">
        <v>46300.333333333336</v>
      </c>
      <c r="BB527" t="s">
        <v>1945</v>
      </c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str">
        <f>VLOOKUP(H527,Sheet2!$A$1:$B$270,2,FALSE)</f>
        <v>SURABAYA SELATAN</v>
      </c>
    </row>
    <row r="528" spans="1:61">
      <c r="A528">
        <v>527</v>
      </c>
      <c r="B528">
        <v>1002618123</v>
      </c>
      <c r="C528">
        <v>3</v>
      </c>
      <c r="D528" t="s">
        <v>55</v>
      </c>
      <c r="E528">
        <v>5</v>
      </c>
      <c r="F528" t="s">
        <v>305</v>
      </c>
      <c r="G528" t="s">
        <v>126</v>
      </c>
      <c r="H528" t="s">
        <v>370</v>
      </c>
      <c r="I528" t="s">
        <v>212</v>
      </c>
      <c r="J528" t="s">
        <v>213</v>
      </c>
      <c r="K528" t="s">
        <v>149</v>
      </c>
      <c r="M528" t="s">
        <v>76</v>
      </c>
      <c r="N528" t="s">
        <v>215</v>
      </c>
      <c r="O528" s="57">
        <v>46296.606527777774</v>
      </c>
      <c r="P528" s="57">
        <v>46297.817430555559</v>
      </c>
      <c r="Q528">
        <v>69402439</v>
      </c>
      <c r="S528">
        <v>152303244298</v>
      </c>
      <c r="T528" t="s">
        <v>1101</v>
      </c>
      <c r="U528" t="s">
        <v>1102</v>
      </c>
      <c r="V528" t="s">
        <v>1103</v>
      </c>
      <c r="Z528">
        <v>112.780497</v>
      </c>
      <c r="AA528">
        <v>-7.2836188000000002</v>
      </c>
      <c r="AB528" t="s">
        <v>1104</v>
      </c>
      <c r="AC528" t="s">
        <v>229</v>
      </c>
      <c r="AL528" t="s">
        <v>217</v>
      </c>
      <c r="AM528" t="s">
        <v>1105</v>
      </c>
      <c r="AN528" t="s">
        <v>6</v>
      </c>
      <c r="AO528" s="57">
        <v>46032.611296296294</v>
      </c>
      <c r="AP528" s="57">
        <v>46298.333333333336</v>
      </c>
      <c r="AR528" t="s">
        <v>218</v>
      </c>
      <c r="AS528" t="s">
        <v>126</v>
      </c>
      <c r="AT528" t="s">
        <v>230</v>
      </c>
      <c r="AU528">
        <v>20261002</v>
      </c>
      <c r="AV528" t="s">
        <v>221</v>
      </c>
      <c r="AW528" t="s">
        <v>540</v>
      </c>
      <c r="AX528" t="s">
        <v>222</v>
      </c>
      <c r="BA528" s="57">
        <v>46298.333333333336</v>
      </c>
      <c r="BB528" t="s">
        <v>1105</v>
      </c>
      <c r="BC528">
        <v>2026</v>
      </c>
      <c r="BD528">
        <v>10</v>
      </c>
      <c r="BE528">
        <v>2</v>
      </c>
      <c r="BF528" s="6">
        <f t="shared" si="24"/>
        <v>46297</v>
      </c>
      <c r="BG528">
        <f t="shared" si="25"/>
        <v>-1.3333333333357587</v>
      </c>
      <c r="BH528" t="str">
        <f t="shared" si="26"/>
        <v>COMPLY</v>
      </c>
      <c r="BI528" t="str">
        <f>VLOOKUP(H528,Sheet2!$A$1:$B$270,2,FALSE)</f>
        <v>SURABAYA SELATAN</v>
      </c>
    </row>
    <row r="529" spans="1:61">
      <c r="A529">
        <v>528</v>
      </c>
      <c r="B529">
        <v>1002618719</v>
      </c>
      <c r="C529">
        <v>3</v>
      </c>
      <c r="D529" t="s">
        <v>55</v>
      </c>
      <c r="E529">
        <v>5</v>
      </c>
      <c r="F529" t="s">
        <v>305</v>
      </c>
      <c r="G529" t="s">
        <v>126</v>
      </c>
      <c r="H529" t="s">
        <v>370</v>
      </c>
      <c r="I529" t="s">
        <v>212</v>
      </c>
      <c r="J529" t="s">
        <v>213</v>
      </c>
      <c r="K529" t="s">
        <v>149</v>
      </c>
      <c r="M529" t="s">
        <v>76</v>
      </c>
      <c r="N529" t="s">
        <v>215</v>
      </c>
      <c r="O529" s="57">
        <v>46296.725347222222</v>
      </c>
      <c r="P529" s="57">
        <v>46297.798263888886</v>
      </c>
      <c r="Q529">
        <v>69402645</v>
      </c>
      <c r="S529">
        <v>152303245581</v>
      </c>
      <c r="T529" t="s">
        <v>1101</v>
      </c>
      <c r="U529" t="s">
        <v>1106</v>
      </c>
      <c r="V529" t="s">
        <v>1107</v>
      </c>
      <c r="Z529">
        <v>112.780497</v>
      </c>
      <c r="AA529">
        <v>-7.2836188000000002</v>
      </c>
      <c r="AB529" t="s">
        <v>1104</v>
      </c>
      <c r="AC529" t="s">
        <v>229</v>
      </c>
      <c r="AL529" t="s">
        <v>217</v>
      </c>
      <c r="AM529" t="s">
        <v>1108</v>
      </c>
      <c r="AN529" t="s">
        <v>6</v>
      </c>
      <c r="AO529" s="57">
        <v>46032.726099537038</v>
      </c>
      <c r="AP529" s="57">
        <v>46299.333333333336</v>
      </c>
      <c r="AR529" t="s">
        <v>218</v>
      </c>
      <c r="AS529" t="s">
        <v>126</v>
      </c>
      <c r="AT529" t="s">
        <v>230</v>
      </c>
      <c r="AU529">
        <v>20261002</v>
      </c>
      <c r="AV529" t="s">
        <v>221</v>
      </c>
      <c r="AW529" t="s">
        <v>541</v>
      </c>
      <c r="AX529" t="s">
        <v>222</v>
      </c>
      <c r="BA529" s="57">
        <v>46299.333333333336</v>
      </c>
      <c r="BB529" t="s">
        <v>1108</v>
      </c>
      <c r="BC529">
        <v>2026</v>
      </c>
      <c r="BD529">
        <v>10</v>
      </c>
      <c r="BE529">
        <v>2</v>
      </c>
      <c r="BF529" s="6">
        <f t="shared" si="24"/>
        <v>46297</v>
      </c>
      <c r="BG529">
        <f t="shared" si="25"/>
        <v>-2.3333333333357587</v>
      </c>
      <c r="BH529" t="str">
        <f t="shared" si="26"/>
        <v>COMPLY</v>
      </c>
      <c r="BI529" t="str">
        <f>VLOOKUP(H529,Sheet2!$A$1:$B$270,2,FALSE)</f>
        <v>SURABAYA SELATAN</v>
      </c>
    </row>
    <row r="530" spans="1:61">
      <c r="A530">
        <v>529</v>
      </c>
      <c r="B530">
        <v>1002620434</v>
      </c>
      <c r="C530">
        <v>3</v>
      </c>
      <c r="D530" t="s">
        <v>55</v>
      </c>
      <c r="E530">
        <v>5</v>
      </c>
      <c r="F530" t="s">
        <v>305</v>
      </c>
      <c r="G530" t="s">
        <v>126</v>
      </c>
      <c r="H530" t="s">
        <v>370</v>
      </c>
      <c r="I530" t="s">
        <v>212</v>
      </c>
      <c r="J530" t="s">
        <v>213</v>
      </c>
      <c r="K530" t="s">
        <v>149</v>
      </c>
      <c r="M530" t="s">
        <v>76</v>
      </c>
      <c r="N530" t="s">
        <v>215</v>
      </c>
      <c r="O530" s="57">
        <v>46297.686249999999</v>
      </c>
      <c r="P530" s="57">
        <v>46297.763854166667</v>
      </c>
      <c r="Q530">
        <v>69400564</v>
      </c>
      <c r="S530">
        <v>152303245782</v>
      </c>
      <c r="T530" t="s">
        <v>1946</v>
      </c>
      <c r="U530" t="s">
        <v>1947</v>
      </c>
      <c r="V530" t="s">
        <v>1948</v>
      </c>
      <c r="Z530">
        <v>112.7825653</v>
      </c>
      <c r="AA530">
        <v>-7.2943269519999996</v>
      </c>
      <c r="AB530" t="s">
        <v>1949</v>
      </c>
      <c r="AC530" t="s">
        <v>216</v>
      </c>
      <c r="AL530" t="s">
        <v>217</v>
      </c>
      <c r="AM530" t="s">
        <v>1950</v>
      </c>
      <c r="AN530" t="s">
        <v>6</v>
      </c>
      <c r="AO530" s="57">
        <v>46063.694699074076</v>
      </c>
      <c r="AR530" t="s">
        <v>218</v>
      </c>
      <c r="AS530" t="s">
        <v>126</v>
      </c>
      <c r="AT530" t="s">
        <v>230</v>
      </c>
      <c r="AU530">
        <v>20261002</v>
      </c>
      <c r="AV530" t="s">
        <v>221</v>
      </c>
      <c r="AW530" t="s">
        <v>540</v>
      </c>
      <c r="AX530" t="s">
        <v>222</v>
      </c>
      <c r="BA530" s="57">
        <v>46297.291666666664</v>
      </c>
      <c r="BB530" t="s">
        <v>1950</v>
      </c>
      <c r="BC530">
        <v>2026</v>
      </c>
      <c r="BD530">
        <v>10</v>
      </c>
      <c r="BE530">
        <v>2</v>
      </c>
      <c r="BF530" s="6">
        <f t="shared" si="24"/>
        <v>46297</v>
      </c>
      <c r="BG530">
        <f t="shared" si="25"/>
        <v>-0.29166666666424135</v>
      </c>
      <c r="BH530" t="str">
        <f t="shared" si="26"/>
        <v>COMPLY</v>
      </c>
      <c r="BI530" t="str">
        <f>VLOOKUP(H530,Sheet2!$A$1:$B$270,2,FALSE)</f>
        <v>SURABAYA SELATAN</v>
      </c>
    </row>
    <row r="531" spans="1:61">
      <c r="A531">
        <v>530</v>
      </c>
      <c r="B531">
        <v>1002620872</v>
      </c>
      <c r="C531">
        <v>3</v>
      </c>
      <c r="D531" t="s">
        <v>55</v>
      </c>
      <c r="E531">
        <v>5</v>
      </c>
      <c r="F531" t="s">
        <v>305</v>
      </c>
      <c r="G531" t="s">
        <v>126</v>
      </c>
      <c r="H531" t="s">
        <v>370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46298.478182870371</v>
      </c>
      <c r="P531" s="57">
        <v>46298.787222222221</v>
      </c>
      <c r="Q531">
        <v>69403546</v>
      </c>
      <c r="S531">
        <v>152303245938</v>
      </c>
      <c r="T531" t="s">
        <v>1951</v>
      </c>
      <c r="U531" t="s">
        <v>1952</v>
      </c>
      <c r="V531" t="s">
        <v>1953</v>
      </c>
      <c r="Z531">
        <v>112.781138</v>
      </c>
      <c r="AA531">
        <v>-7.3057619999999996</v>
      </c>
      <c r="AB531" t="s">
        <v>1954</v>
      </c>
      <c r="AC531" t="s">
        <v>235</v>
      </c>
      <c r="AL531" t="s">
        <v>217</v>
      </c>
      <c r="AM531" t="s">
        <v>1665</v>
      </c>
      <c r="AN531" t="s">
        <v>6</v>
      </c>
      <c r="AO531" s="57">
        <v>46091.486087962963</v>
      </c>
      <c r="AP531" s="57">
        <v>46299.333333333336</v>
      </c>
      <c r="AR531" t="s">
        <v>218</v>
      </c>
      <c r="AS531" t="s">
        <v>126</v>
      </c>
      <c r="AT531" t="s">
        <v>230</v>
      </c>
      <c r="AU531">
        <v>20261003</v>
      </c>
      <c r="AV531" t="s">
        <v>221</v>
      </c>
      <c r="AW531" t="s">
        <v>877</v>
      </c>
      <c r="AX531" t="s">
        <v>222</v>
      </c>
      <c r="BA531" s="57">
        <v>46299.333333333336</v>
      </c>
      <c r="BB531" t="s">
        <v>1665</v>
      </c>
      <c r="BC531">
        <v>2026</v>
      </c>
      <c r="BD531">
        <v>10</v>
      </c>
      <c r="BE531">
        <v>3</v>
      </c>
      <c r="BF531" s="6">
        <f t="shared" si="24"/>
        <v>46298</v>
      </c>
      <c r="BG531">
        <f t="shared" si="25"/>
        <v>-1.3333333333357587</v>
      </c>
      <c r="BH531" t="str">
        <f t="shared" si="26"/>
        <v>COMPLY</v>
      </c>
      <c r="BI531" t="str">
        <f>VLOOKUP(H531,Sheet2!$A$1:$B$270,2,FALSE)</f>
        <v>SURABAYA SELATAN</v>
      </c>
    </row>
    <row r="532" spans="1:61">
      <c r="A532">
        <v>531</v>
      </c>
      <c r="B532">
        <v>1002620834</v>
      </c>
      <c r="C532">
        <v>3</v>
      </c>
      <c r="D532" t="s">
        <v>55</v>
      </c>
      <c r="E532">
        <v>5</v>
      </c>
      <c r="F532" t="s">
        <v>305</v>
      </c>
      <c r="G532" t="s">
        <v>126</v>
      </c>
      <c r="H532" t="s">
        <v>370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46298.442824074074</v>
      </c>
      <c r="P532" s="57">
        <v>46299.700659722221</v>
      </c>
      <c r="Q532">
        <v>69403518</v>
      </c>
      <c r="S532">
        <v>152303243536</v>
      </c>
      <c r="T532" t="s">
        <v>1955</v>
      </c>
      <c r="U532" t="s">
        <v>1956</v>
      </c>
      <c r="V532" t="s">
        <v>1957</v>
      </c>
      <c r="Z532">
        <v>112.796211</v>
      </c>
      <c r="AA532">
        <v>-7.2906975999999997</v>
      </c>
      <c r="AB532" t="s">
        <v>1958</v>
      </c>
      <c r="AC532" t="s">
        <v>216</v>
      </c>
      <c r="AL532" t="s">
        <v>217</v>
      </c>
      <c r="AM532" t="s">
        <v>1607</v>
      </c>
      <c r="AN532" t="s">
        <v>6</v>
      </c>
      <c r="AO532" s="57">
        <v>46091.444571759261</v>
      </c>
      <c r="AP532" s="57">
        <v>46299.333333333336</v>
      </c>
      <c r="AR532" t="s">
        <v>218</v>
      </c>
      <c r="AS532" t="s">
        <v>126</v>
      </c>
      <c r="AT532" t="s">
        <v>342</v>
      </c>
      <c r="AU532">
        <v>20261004</v>
      </c>
      <c r="AV532" t="s">
        <v>221</v>
      </c>
      <c r="AW532" t="s">
        <v>1902</v>
      </c>
      <c r="AX532" t="s">
        <v>222</v>
      </c>
      <c r="BA532" s="57">
        <v>46299.333333333336</v>
      </c>
      <c r="BB532" t="s">
        <v>1607</v>
      </c>
      <c r="BC532">
        <v>2026</v>
      </c>
      <c r="BD532">
        <v>10</v>
      </c>
      <c r="BE532">
        <v>4</v>
      </c>
      <c r="BF532" s="6">
        <f t="shared" si="24"/>
        <v>46299</v>
      </c>
      <c r="BG532">
        <f t="shared" si="25"/>
        <v>-0.33333333333575865</v>
      </c>
      <c r="BH532" t="str">
        <f t="shared" si="26"/>
        <v>COMPLY</v>
      </c>
      <c r="BI532" t="str">
        <f>VLOOKUP(H532,Sheet2!$A$1:$B$270,2,FALSE)</f>
        <v>SURABAYA SELATAN</v>
      </c>
    </row>
    <row r="533" spans="1:61">
      <c r="A533">
        <v>532</v>
      </c>
      <c r="B533">
        <v>1002622326</v>
      </c>
      <c r="C533">
        <v>3</v>
      </c>
      <c r="D533" t="s">
        <v>55</v>
      </c>
      <c r="E533">
        <v>5</v>
      </c>
      <c r="F533" t="s">
        <v>305</v>
      </c>
      <c r="G533" t="s">
        <v>126</v>
      </c>
      <c r="H533" t="s">
        <v>370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46300.52685185185</v>
      </c>
      <c r="P533" s="57">
        <v>46301.573831018519</v>
      </c>
      <c r="Q533">
        <v>69404305</v>
      </c>
      <c r="S533">
        <v>152303244071</v>
      </c>
      <c r="T533" t="s">
        <v>2752</v>
      </c>
      <c r="U533" t="s">
        <v>2753</v>
      </c>
      <c r="V533" t="s">
        <v>2754</v>
      </c>
      <c r="Z533">
        <v>112.809578</v>
      </c>
      <c r="AA533">
        <v>-7.2617880000000001</v>
      </c>
      <c r="AB533" t="s">
        <v>2755</v>
      </c>
      <c r="AC533" t="s">
        <v>235</v>
      </c>
      <c r="AL533" t="s">
        <v>217</v>
      </c>
      <c r="AM533" t="s">
        <v>2756</v>
      </c>
      <c r="AN533" t="s">
        <v>6</v>
      </c>
      <c r="AO533" s="57">
        <v>46152.569618055553</v>
      </c>
      <c r="AP533" s="57">
        <v>46301.458333333336</v>
      </c>
      <c r="AR533" t="s">
        <v>218</v>
      </c>
      <c r="AS533" t="s">
        <v>126</v>
      </c>
      <c r="AT533" t="s">
        <v>230</v>
      </c>
      <c r="AU533">
        <v>20261006</v>
      </c>
      <c r="AV533" t="s">
        <v>221</v>
      </c>
      <c r="AW533" t="s">
        <v>879</v>
      </c>
      <c r="AX533" t="s">
        <v>222</v>
      </c>
      <c r="BA533" s="57">
        <v>46301.458333333336</v>
      </c>
      <c r="BB533" t="s">
        <v>2756</v>
      </c>
      <c r="BC533">
        <v>2026</v>
      </c>
      <c r="BD533">
        <v>10</v>
      </c>
      <c r="BE533">
        <v>6</v>
      </c>
      <c r="BF533" s="6">
        <f t="shared" si="24"/>
        <v>46301</v>
      </c>
      <c r="BG533">
        <f t="shared" si="25"/>
        <v>-0.45833333333575865</v>
      </c>
      <c r="BH533" t="str">
        <f t="shared" si="26"/>
        <v>COMPLY</v>
      </c>
      <c r="BI533" t="str">
        <f>VLOOKUP(H533,Sheet2!$A$1:$B$270,2,FALSE)</f>
        <v>SURABAYA SELATAN</v>
      </c>
    </row>
    <row r="534" spans="1:61">
      <c r="A534">
        <v>533</v>
      </c>
      <c r="B534">
        <v>1002622325</v>
      </c>
      <c r="C534">
        <v>3</v>
      </c>
      <c r="D534" t="s">
        <v>55</v>
      </c>
      <c r="E534">
        <v>5</v>
      </c>
      <c r="F534" t="s">
        <v>305</v>
      </c>
      <c r="G534" t="s">
        <v>126</v>
      </c>
      <c r="H534" t="s">
        <v>370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46300.52679398148</v>
      </c>
      <c r="P534" s="57">
        <v>46301.602048611108</v>
      </c>
      <c r="Q534">
        <v>69404284</v>
      </c>
      <c r="S534">
        <v>152303244070</v>
      </c>
      <c r="T534" t="s">
        <v>2757</v>
      </c>
      <c r="U534" t="s">
        <v>2753</v>
      </c>
      <c r="V534" t="s">
        <v>2758</v>
      </c>
      <c r="Z534">
        <v>112.809578</v>
      </c>
      <c r="AA534">
        <v>-7.2617880000000001</v>
      </c>
      <c r="AB534" t="s">
        <v>2759</v>
      </c>
      <c r="AC534" t="s">
        <v>235</v>
      </c>
      <c r="AL534" t="s">
        <v>217</v>
      </c>
      <c r="AM534" t="s">
        <v>2756</v>
      </c>
      <c r="AN534" t="s">
        <v>6</v>
      </c>
      <c r="AO534" s="57">
        <v>46152.569618055553</v>
      </c>
      <c r="AP534" s="57">
        <v>46301.458333333336</v>
      </c>
      <c r="AR534" t="s">
        <v>218</v>
      </c>
      <c r="AS534" t="s">
        <v>126</v>
      </c>
      <c r="AT534" t="s">
        <v>230</v>
      </c>
      <c r="AU534">
        <v>20261006</v>
      </c>
      <c r="AV534" t="s">
        <v>221</v>
      </c>
      <c r="AW534" t="s">
        <v>879</v>
      </c>
      <c r="AX534" t="s">
        <v>222</v>
      </c>
      <c r="BA534" s="57">
        <v>46301.458333333336</v>
      </c>
      <c r="BB534" t="s">
        <v>2756</v>
      </c>
      <c r="BC534">
        <v>2026</v>
      </c>
      <c r="BD534">
        <v>10</v>
      </c>
      <c r="BE534">
        <v>6</v>
      </c>
      <c r="BF534" s="6">
        <f t="shared" si="24"/>
        <v>46301</v>
      </c>
      <c r="BG534">
        <f t="shared" si="25"/>
        <v>-0.45833333333575865</v>
      </c>
      <c r="BH534" t="str">
        <f t="shared" si="26"/>
        <v>COMPLY</v>
      </c>
      <c r="BI534" t="str">
        <f>VLOOKUP(H534,Sheet2!$A$1:$B$270,2,FALSE)</f>
        <v>SURABAYA SELATAN</v>
      </c>
    </row>
    <row r="535" spans="1:61">
      <c r="A535">
        <v>534</v>
      </c>
      <c r="B535">
        <v>1002630715</v>
      </c>
      <c r="C535">
        <v>3</v>
      </c>
      <c r="D535" t="s">
        <v>55</v>
      </c>
      <c r="E535">
        <v>5</v>
      </c>
      <c r="F535" t="s">
        <v>305</v>
      </c>
      <c r="G535" t="s">
        <v>126</v>
      </c>
      <c r="H535" t="s">
        <v>370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46305.437210648146</v>
      </c>
      <c r="P535" s="57">
        <v>46306.686203703706</v>
      </c>
      <c r="Q535">
        <v>69407778</v>
      </c>
      <c r="S535">
        <v>152303241552</v>
      </c>
      <c r="T535" t="s">
        <v>5252</v>
      </c>
      <c r="U535" t="s">
        <v>5253</v>
      </c>
      <c r="V535" t="s">
        <v>5254</v>
      </c>
      <c r="Z535">
        <v>112.76764540000001</v>
      </c>
      <c r="AA535">
        <v>-7.2665177999999999</v>
      </c>
      <c r="AB535" t="s">
        <v>5255</v>
      </c>
      <c r="AC535" t="s">
        <v>235</v>
      </c>
      <c r="AL535" t="s">
        <v>217</v>
      </c>
      <c r="AM535" t="s">
        <v>5256</v>
      </c>
      <c r="AN535" t="s">
        <v>6</v>
      </c>
      <c r="AO535" s="57">
        <v>46305.444502314815</v>
      </c>
      <c r="AP535" s="57">
        <v>46306.458333333336</v>
      </c>
      <c r="AR535" t="s">
        <v>218</v>
      </c>
      <c r="AS535" t="s">
        <v>126</v>
      </c>
      <c r="AT535" t="s">
        <v>230</v>
      </c>
      <c r="AU535">
        <v>20261011</v>
      </c>
      <c r="AV535" t="s">
        <v>221</v>
      </c>
      <c r="AW535" t="s">
        <v>886</v>
      </c>
      <c r="AX535" t="s">
        <v>222</v>
      </c>
      <c r="BA535" s="57">
        <v>46306.458333333336</v>
      </c>
      <c r="BB535" t="s">
        <v>5256</v>
      </c>
      <c r="BC535">
        <v>2026</v>
      </c>
      <c r="BD535">
        <v>10</v>
      </c>
      <c r="BE535">
        <v>11</v>
      </c>
      <c r="BF535" s="6">
        <f t="shared" si="24"/>
        <v>46306</v>
      </c>
      <c r="BG535">
        <f t="shared" si="25"/>
        <v>-0.45833333333575865</v>
      </c>
      <c r="BH535" t="str">
        <f t="shared" si="26"/>
        <v>COMPLY</v>
      </c>
      <c r="BI535" t="str">
        <f>VLOOKUP(H535,Sheet2!$A$1:$B$270,2,FALSE)</f>
        <v>SURABAYA SELATAN</v>
      </c>
    </row>
    <row r="536" spans="1:61">
      <c r="A536">
        <v>535</v>
      </c>
      <c r="B536">
        <v>1002634907</v>
      </c>
      <c r="C536">
        <v>3</v>
      </c>
      <c r="D536" t="s">
        <v>55</v>
      </c>
      <c r="E536">
        <v>5</v>
      </c>
      <c r="F536" t="s">
        <v>305</v>
      </c>
      <c r="G536" t="s">
        <v>126</v>
      </c>
      <c r="H536" t="s">
        <v>370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46308.538645833331</v>
      </c>
      <c r="P536" s="57">
        <v>46308.722696759258</v>
      </c>
      <c r="Q536">
        <v>69409343</v>
      </c>
      <c r="S536">
        <v>152303240518</v>
      </c>
      <c r="T536" t="s">
        <v>6057</v>
      </c>
      <c r="U536" t="s">
        <v>6058</v>
      </c>
      <c r="V536" t="s">
        <v>6059</v>
      </c>
      <c r="Z536">
        <v>112.78018179999999</v>
      </c>
      <c r="AA536">
        <v>-7.3007552000000002</v>
      </c>
      <c r="AB536" t="s">
        <v>6060</v>
      </c>
      <c r="AC536" t="s">
        <v>235</v>
      </c>
      <c r="AL536" t="s">
        <v>217</v>
      </c>
      <c r="AM536" t="s">
        <v>6061</v>
      </c>
      <c r="AN536" t="s">
        <v>6</v>
      </c>
      <c r="AO536" t="s">
        <v>5865</v>
      </c>
      <c r="AP536" s="57">
        <v>46309.458333333336</v>
      </c>
      <c r="AR536" t="s">
        <v>218</v>
      </c>
      <c r="AS536" t="s">
        <v>126</v>
      </c>
      <c r="AT536" t="s">
        <v>230</v>
      </c>
      <c r="AU536">
        <v>20261013</v>
      </c>
      <c r="AV536" t="s">
        <v>221</v>
      </c>
      <c r="AW536" t="s">
        <v>877</v>
      </c>
      <c r="AX536" t="s">
        <v>222</v>
      </c>
      <c r="BA536" s="57">
        <v>46309.458333333336</v>
      </c>
      <c r="BB536" t="s">
        <v>6061</v>
      </c>
      <c r="BC536">
        <v>2026</v>
      </c>
      <c r="BD536">
        <v>10</v>
      </c>
      <c r="BE536">
        <v>13</v>
      </c>
      <c r="BF536" s="6">
        <f t="shared" si="24"/>
        <v>46308</v>
      </c>
      <c r="BG536">
        <f t="shared" si="25"/>
        <v>-1.4583333333357587</v>
      </c>
      <c r="BH536" t="str">
        <f t="shared" si="26"/>
        <v>COMPLY</v>
      </c>
      <c r="BI536" t="str">
        <f>VLOOKUP(H536,Sheet2!$A$1:$B$270,2,FALSE)</f>
        <v>SURABAYA SELATAN</v>
      </c>
    </row>
    <row r="537" spans="1:61">
      <c r="A537">
        <v>536</v>
      </c>
      <c r="B537">
        <v>1002625053</v>
      </c>
      <c r="C537">
        <v>3</v>
      </c>
      <c r="D537" t="s">
        <v>55</v>
      </c>
      <c r="E537">
        <v>5</v>
      </c>
      <c r="F537" t="s">
        <v>305</v>
      </c>
      <c r="G537" t="s">
        <v>126</v>
      </c>
      <c r="H537" t="s">
        <v>370</v>
      </c>
      <c r="I537" t="s">
        <v>212</v>
      </c>
      <c r="J537" t="s">
        <v>213</v>
      </c>
      <c r="K537" t="s">
        <v>149</v>
      </c>
      <c r="L537" t="s">
        <v>214</v>
      </c>
      <c r="M537" t="s">
        <v>279</v>
      </c>
      <c r="N537" t="s">
        <v>215</v>
      </c>
      <c r="O537" s="57">
        <v>46301.703229166669</v>
      </c>
      <c r="P537" s="57">
        <v>46303.404895833337</v>
      </c>
      <c r="Q537">
        <v>69405349</v>
      </c>
      <c r="S537">
        <v>152303240673</v>
      </c>
      <c r="T537" t="s">
        <v>3352</v>
      </c>
      <c r="U537" t="s">
        <v>3353</v>
      </c>
      <c r="V537" t="s">
        <v>3354</v>
      </c>
      <c r="Z537">
        <v>112.771637029945</v>
      </c>
      <c r="AA537">
        <v>-7.2886098467285496</v>
      </c>
      <c r="AB537" t="s">
        <v>3355</v>
      </c>
      <c r="AC537" t="s">
        <v>216</v>
      </c>
      <c r="AL537" t="s">
        <v>217</v>
      </c>
      <c r="AM537" t="s">
        <v>3356</v>
      </c>
      <c r="AN537" t="s">
        <v>6</v>
      </c>
      <c r="AO537" s="57">
        <v>46183.705092592594</v>
      </c>
      <c r="AP537" s="57">
        <v>46303.458333333336</v>
      </c>
      <c r="AR537" t="s">
        <v>239</v>
      </c>
      <c r="AS537" t="s">
        <v>126</v>
      </c>
      <c r="AT537" t="s">
        <v>230</v>
      </c>
      <c r="AV537" t="s">
        <v>799</v>
      </c>
      <c r="AW537" t="s">
        <v>879</v>
      </c>
      <c r="AX537" t="s">
        <v>222</v>
      </c>
      <c r="BA537" s="57">
        <v>46303.458333333336</v>
      </c>
      <c r="BB537" t="s">
        <v>3356</v>
      </c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str">
        <f>VLOOKUP(H537,Sheet2!$A$1:$B$270,2,FALSE)</f>
        <v>SURABAYA SELATAN</v>
      </c>
    </row>
    <row r="538" spans="1:61">
      <c r="A538">
        <v>537</v>
      </c>
      <c r="B538">
        <v>1002618820</v>
      </c>
      <c r="C538">
        <v>3</v>
      </c>
      <c r="D538" t="s">
        <v>55</v>
      </c>
      <c r="E538">
        <v>5</v>
      </c>
      <c r="F538" t="s">
        <v>305</v>
      </c>
      <c r="G538" t="s">
        <v>124</v>
      </c>
      <c r="H538" t="s">
        <v>307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46296.817812499998</v>
      </c>
      <c r="P538" s="57">
        <v>46298.589918981481</v>
      </c>
      <c r="Q538">
        <v>69402688</v>
      </c>
      <c r="S538">
        <v>152308243565</v>
      </c>
      <c r="T538" t="s">
        <v>1109</v>
      </c>
      <c r="U538" t="s">
        <v>1110</v>
      </c>
      <c r="V538" t="s">
        <v>1111</v>
      </c>
      <c r="Z538">
        <v>112.755453586578</v>
      </c>
      <c r="AA538">
        <v>-7.3179974751349901</v>
      </c>
      <c r="AB538" t="s">
        <v>1112</v>
      </c>
      <c r="AC538" t="s">
        <v>235</v>
      </c>
      <c r="AL538" t="s">
        <v>217</v>
      </c>
      <c r="AM538" t="s">
        <v>1113</v>
      </c>
      <c r="AN538" t="s">
        <v>6</v>
      </c>
      <c r="AO538" s="57">
        <v>46032.819814814815</v>
      </c>
      <c r="AP538" s="57">
        <v>46298.333333333336</v>
      </c>
      <c r="AR538" t="s">
        <v>218</v>
      </c>
      <c r="AS538" t="s">
        <v>581</v>
      </c>
      <c r="AT538" t="s">
        <v>230</v>
      </c>
      <c r="AU538">
        <v>20261003</v>
      </c>
      <c r="AV538" t="s">
        <v>221</v>
      </c>
      <c r="AW538" t="s">
        <v>877</v>
      </c>
      <c r="AX538" t="s">
        <v>222</v>
      </c>
      <c r="BA538" s="57">
        <v>46298.333333333336</v>
      </c>
      <c r="BB538" t="s">
        <v>1113</v>
      </c>
      <c r="BC538">
        <v>2026</v>
      </c>
      <c r="BD538">
        <v>10</v>
      </c>
      <c r="BE538">
        <v>3</v>
      </c>
      <c r="BF538" s="6">
        <f t="shared" si="24"/>
        <v>46298</v>
      </c>
      <c r="BG538">
        <f t="shared" si="25"/>
        <v>-0.33333333333575865</v>
      </c>
      <c r="BH538" t="str">
        <f t="shared" si="26"/>
        <v>COMPLY</v>
      </c>
      <c r="BI538" t="str">
        <f>VLOOKUP(H538,Sheet2!$A$1:$B$270,2,FALSE)</f>
        <v>SURABAYA SELATAN</v>
      </c>
    </row>
    <row r="539" spans="1:61">
      <c r="A539">
        <v>538</v>
      </c>
      <c r="B539">
        <v>1002621618</v>
      </c>
      <c r="C539">
        <v>3</v>
      </c>
      <c r="D539" t="s">
        <v>55</v>
      </c>
      <c r="E539">
        <v>5</v>
      </c>
      <c r="F539" t="s">
        <v>305</v>
      </c>
      <c r="G539" t="s">
        <v>124</v>
      </c>
      <c r="H539" t="s">
        <v>307</v>
      </c>
      <c r="I539" t="s">
        <v>212</v>
      </c>
      <c r="J539" t="s">
        <v>213</v>
      </c>
      <c r="K539" t="s">
        <v>149</v>
      </c>
      <c r="M539" t="s">
        <v>76</v>
      </c>
      <c r="N539" t="s">
        <v>215</v>
      </c>
      <c r="O539" s="57">
        <v>46300.365393518521</v>
      </c>
      <c r="P539" s="57">
        <v>46305.587106481478</v>
      </c>
      <c r="Q539">
        <v>69404040</v>
      </c>
      <c r="S539">
        <v>152308243593</v>
      </c>
      <c r="T539" t="s">
        <v>2760</v>
      </c>
      <c r="U539" t="s">
        <v>2761</v>
      </c>
      <c r="V539" t="s">
        <v>2762</v>
      </c>
      <c r="Z539">
        <v>112.7420724</v>
      </c>
      <c r="AA539">
        <v>-7.3060653999999996</v>
      </c>
      <c r="AB539" t="s">
        <v>2763</v>
      </c>
      <c r="AC539" t="s">
        <v>229</v>
      </c>
      <c r="AL539" t="s">
        <v>217</v>
      </c>
      <c r="AM539" t="s">
        <v>2764</v>
      </c>
      <c r="AN539" t="s">
        <v>6</v>
      </c>
      <c r="AO539" s="57">
        <v>46152.371782407405</v>
      </c>
      <c r="AP539" s="57">
        <v>46305.458333333336</v>
      </c>
      <c r="AR539" t="s">
        <v>218</v>
      </c>
      <c r="AS539" t="s">
        <v>581</v>
      </c>
      <c r="AT539" t="s">
        <v>1964</v>
      </c>
      <c r="AU539">
        <v>20261010</v>
      </c>
      <c r="AV539" t="s">
        <v>221</v>
      </c>
      <c r="AW539" t="s">
        <v>2694</v>
      </c>
      <c r="AX539" t="s">
        <v>222</v>
      </c>
      <c r="BA539" s="57">
        <v>46305.458333333336</v>
      </c>
      <c r="BB539" t="s">
        <v>2764</v>
      </c>
      <c r="BC539">
        <v>2026</v>
      </c>
      <c r="BD539">
        <v>10</v>
      </c>
      <c r="BE539">
        <v>10</v>
      </c>
      <c r="BF539" s="6">
        <f t="shared" si="24"/>
        <v>46305</v>
      </c>
      <c r="BG539">
        <f t="shared" si="25"/>
        <v>-0.45833333333575865</v>
      </c>
      <c r="BH539" t="str">
        <f t="shared" si="26"/>
        <v>COMPLY</v>
      </c>
      <c r="BI539" t="str">
        <f>VLOOKUP(H539,Sheet2!$A$1:$B$270,2,FALSE)</f>
        <v>SURABAYA SELATAN</v>
      </c>
    </row>
    <row r="540" spans="1:61">
      <c r="A540">
        <v>539</v>
      </c>
      <c r="B540">
        <v>1002624935</v>
      </c>
      <c r="C540">
        <v>3</v>
      </c>
      <c r="D540" t="s">
        <v>55</v>
      </c>
      <c r="E540">
        <v>5</v>
      </c>
      <c r="F540" t="s">
        <v>305</v>
      </c>
      <c r="G540" t="s">
        <v>124</v>
      </c>
      <c r="H540" t="s">
        <v>307</v>
      </c>
      <c r="I540" t="s">
        <v>212</v>
      </c>
      <c r="J540" t="s">
        <v>213</v>
      </c>
      <c r="K540" t="s">
        <v>149</v>
      </c>
      <c r="M540" t="s">
        <v>76</v>
      </c>
      <c r="N540" t="s">
        <v>215</v>
      </c>
      <c r="O540" s="57">
        <v>46301.676261574074</v>
      </c>
      <c r="P540" s="57">
        <v>46301.750277777777</v>
      </c>
      <c r="Q540">
        <v>69403975</v>
      </c>
      <c r="S540">
        <v>152308243614</v>
      </c>
      <c r="T540" t="s">
        <v>1959</v>
      </c>
      <c r="U540" t="s">
        <v>1960</v>
      </c>
      <c r="V540" t="s">
        <v>3358</v>
      </c>
      <c r="Z540">
        <v>112.761</v>
      </c>
      <c r="AA540">
        <v>-7.3064</v>
      </c>
      <c r="AB540" t="s">
        <v>1962</v>
      </c>
      <c r="AC540" t="s">
        <v>229</v>
      </c>
      <c r="AL540" t="s">
        <v>217</v>
      </c>
      <c r="AM540" t="s">
        <v>3359</v>
      </c>
      <c r="AN540" t="s">
        <v>6</v>
      </c>
      <c r="AO540" s="57">
        <v>46183.694976851853</v>
      </c>
      <c r="AR540" t="s">
        <v>218</v>
      </c>
      <c r="AS540" t="s">
        <v>581</v>
      </c>
      <c r="AT540" t="s">
        <v>1964</v>
      </c>
      <c r="AU540">
        <v>20261006</v>
      </c>
      <c r="AV540" t="s">
        <v>221</v>
      </c>
      <c r="AW540" t="s">
        <v>1965</v>
      </c>
      <c r="AX540" t="s">
        <v>222</v>
      </c>
      <c r="BA540" s="57">
        <v>46301.291666666664</v>
      </c>
      <c r="BB540" t="s">
        <v>3359</v>
      </c>
      <c r="BC540">
        <v>2026</v>
      </c>
      <c r="BD540">
        <v>10</v>
      </c>
      <c r="BE540">
        <v>6</v>
      </c>
      <c r="BF540" s="6">
        <f t="shared" si="24"/>
        <v>46301</v>
      </c>
      <c r="BG540">
        <f t="shared" si="25"/>
        <v>-0.29166666666424135</v>
      </c>
      <c r="BH540" t="str">
        <f t="shared" si="26"/>
        <v>COMPLY</v>
      </c>
      <c r="BI540" t="str">
        <f>VLOOKUP(H540,Sheet2!$A$1:$B$270,2,FALSE)</f>
        <v>SURABAYA SELATAN</v>
      </c>
    </row>
    <row r="541" spans="1:61">
      <c r="A541">
        <v>540</v>
      </c>
      <c r="B541">
        <v>1002621494</v>
      </c>
      <c r="C541">
        <v>3</v>
      </c>
      <c r="D541" t="s">
        <v>55</v>
      </c>
      <c r="E541">
        <v>5</v>
      </c>
      <c r="F541" t="s">
        <v>305</v>
      </c>
      <c r="G541" t="s">
        <v>124</v>
      </c>
      <c r="H541" t="s">
        <v>307</v>
      </c>
      <c r="I541" t="s">
        <v>212</v>
      </c>
      <c r="J541" t="s">
        <v>213</v>
      </c>
      <c r="K541" t="s">
        <v>149</v>
      </c>
      <c r="M541" t="s">
        <v>1401</v>
      </c>
      <c r="N541" t="s">
        <v>215</v>
      </c>
      <c r="O541" s="57">
        <v>46299.708287037036</v>
      </c>
      <c r="P541" s="57">
        <v>46301.676261574074</v>
      </c>
      <c r="Q541">
        <v>69403975</v>
      </c>
      <c r="S541">
        <v>152308243249</v>
      </c>
      <c r="T541" t="s">
        <v>1959</v>
      </c>
      <c r="U541" t="s">
        <v>1960</v>
      </c>
      <c r="V541" t="s">
        <v>1961</v>
      </c>
      <c r="Z541">
        <v>112.7612716</v>
      </c>
      <c r="AA541">
        <v>-7.3070893999999997</v>
      </c>
      <c r="AB541" t="s">
        <v>1962</v>
      </c>
      <c r="AC541" t="s">
        <v>229</v>
      </c>
      <c r="AL541" t="s">
        <v>217</v>
      </c>
      <c r="AM541" t="s">
        <v>1963</v>
      </c>
      <c r="AN541" t="s">
        <v>6</v>
      </c>
      <c r="AO541" s="57">
        <v>46122.725798611114</v>
      </c>
      <c r="AP541" s="57">
        <v>46300.625</v>
      </c>
      <c r="AR541" t="s">
        <v>14</v>
      </c>
      <c r="AS541" t="s">
        <v>581</v>
      </c>
      <c r="AT541" t="s">
        <v>1964</v>
      </c>
      <c r="AV541" t="s">
        <v>3357</v>
      </c>
      <c r="AW541" t="s">
        <v>1965</v>
      </c>
      <c r="AX541" t="s">
        <v>222</v>
      </c>
      <c r="BA541" s="57">
        <v>46300.625</v>
      </c>
      <c r="BB541" t="s">
        <v>1963</v>
      </c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str">
        <f>VLOOKUP(H541,Sheet2!$A$1:$B$270,2,FALSE)</f>
        <v>SURABAYA SELATAN</v>
      </c>
    </row>
    <row r="542" spans="1:61">
      <c r="A542">
        <v>541</v>
      </c>
      <c r="B542">
        <v>1002634538</v>
      </c>
      <c r="C542">
        <v>3</v>
      </c>
      <c r="D542" t="s">
        <v>55</v>
      </c>
      <c r="E542">
        <v>5</v>
      </c>
      <c r="F542" t="s">
        <v>305</v>
      </c>
      <c r="G542" t="s">
        <v>124</v>
      </c>
      <c r="H542" t="s">
        <v>307</v>
      </c>
      <c r="I542" t="s">
        <v>212</v>
      </c>
      <c r="J542" t="s">
        <v>213</v>
      </c>
      <c r="K542" t="s">
        <v>149</v>
      </c>
      <c r="L542" t="s">
        <v>214</v>
      </c>
      <c r="M542" t="s">
        <v>255</v>
      </c>
      <c r="N542" t="s">
        <v>215</v>
      </c>
      <c r="O542" s="57">
        <v>46308.44971064815</v>
      </c>
      <c r="P542" s="57">
        <v>46309.482997685183</v>
      </c>
      <c r="Q542">
        <v>69409219</v>
      </c>
      <c r="S542">
        <v>152308243683</v>
      </c>
      <c r="T542" t="s">
        <v>6062</v>
      </c>
      <c r="U542" t="s">
        <v>6063</v>
      </c>
      <c r="V542" t="s">
        <v>6064</v>
      </c>
      <c r="Z542">
        <v>112.746325</v>
      </c>
      <c r="AA542">
        <v>-7.3205150000000003</v>
      </c>
      <c r="AB542" t="s">
        <v>6065</v>
      </c>
      <c r="AC542" t="s">
        <v>235</v>
      </c>
      <c r="AL542" t="s">
        <v>217</v>
      </c>
      <c r="AM542" t="s">
        <v>6066</v>
      </c>
      <c r="AN542" t="s">
        <v>6</v>
      </c>
      <c r="AO542" t="s">
        <v>5845</v>
      </c>
      <c r="AP542" s="57">
        <v>46309.333333333336</v>
      </c>
      <c r="AR542" t="s">
        <v>256</v>
      </c>
      <c r="AS542" t="s">
        <v>581</v>
      </c>
      <c r="AT542" t="s">
        <v>230</v>
      </c>
      <c r="AV542" t="s">
        <v>257</v>
      </c>
      <c r="AW542" t="s">
        <v>880</v>
      </c>
      <c r="AX542" t="s">
        <v>222</v>
      </c>
      <c r="BA542" s="57">
        <v>46309.333333333336</v>
      </c>
      <c r="BB542" t="s">
        <v>6066</v>
      </c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str">
        <f>VLOOKUP(H542,Sheet2!$A$1:$B$270,2,FALSE)</f>
        <v>SURABAYA SELATAN</v>
      </c>
    </row>
    <row r="543" spans="1:61">
      <c r="A543">
        <v>542</v>
      </c>
      <c r="B543">
        <v>1002634046</v>
      </c>
      <c r="C543">
        <v>3</v>
      </c>
      <c r="D543" t="s">
        <v>55</v>
      </c>
      <c r="E543">
        <v>5</v>
      </c>
      <c r="F543" t="s">
        <v>305</v>
      </c>
      <c r="G543" t="s">
        <v>124</v>
      </c>
      <c r="H543" t="s">
        <v>307</v>
      </c>
      <c r="I543" t="s">
        <v>212</v>
      </c>
      <c r="J543" t="s">
        <v>213</v>
      </c>
      <c r="K543" t="s">
        <v>149</v>
      </c>
      <c r="L543" t="s">
        <v>214</v>
      </c>
      <c r="M543" t="s">
        <v>279</v>
      </c>
      <c r="N543" t="s">
        <v>215</v>
      </c>
      <c r="O543" s="57">
        <v>46308.369837962964</v>
      </c>
      <c r="P543" s="57">
        <v>46308.747499999998</v>
      </c>
      <c r="Q543">
        <v>69409051</v>
      </c>
      <c r="S543">
        <v>152308243653</v>
      </c>
      <c r="T543" t="s">
        <v>6067</v>
      </c>
      <c r="U543" t="s">
        <v>6068</v>
      </c>
      <c r="V543" t="s">
        <v>6069</v>
      </c>
      <c r="Z543">
        <v>112.7522319</v>
      </c>
      <c r="AA543">
        <v>-7.3181209000000003</v>
      </c>
      <c r="AB543" t="s">
        <v>6070</v>
      </c>
      <c r="AC543" t="s">
        <v>216</v>
      </c>
      <c r="AL543" t="s">
        <v>217</v>
      </c>
      <c r="AM543" t="s">
        <v>5997</v>
      </c>
      <c r="AN543" t="s">
        <v>6</v>
      </c>
      <c r="AO543" t="s">
        <v>6071</v>
      </c>
      <c r="AP543" s="57">
        <v>46309.333333333336</v>
      </c>
      <c r="AR543" t="s">
        <v>239</v>
      </c>
      <c r="AS543" t="s">
        <v>581</v>
      </c>
      <c r="AT543" t="s">
        <v>230</v>
      </c>
      <c r="AV543" t="s">
        <v>799</v>
      </c>
      <c r="AW543" t="s">
        <v>876</v>
      </c>
      <c r="AX543" t="s">
        <v>222</v>
      </c>
      <c r="BA543" s="57">
        <v>46309.333333333336</v>
      </c>
      <c r="BB543" t="s">
        <v>5997</v>
      </c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str">
        <f>VLOOKUP(H543,Sheet2!$A$1:$B$270,2,FALSE)</f>
        <v>SURABAYA SELATAN</v>
      </c>
    </row>
    <row r="544" spans="1:61">
      <c r="A544">
        <v>543</v>
      </c>
      <c r="B544">
        <v>1002635560</v>
      </c>
      <c r="C544">
        <v>3</v>
      </c>
      <c r="D544" t="s">
        <v>51</v>
      </c>
      <c r="E544">
        <v>4</v>
      </c>
      <c r="F544" t="s">
        <v>234</v>
      </c>
      <c r="G544" t="s">
        <v>6722</v>
      </c>
      <c r="H544" t="s">
        <v>6723</v>
      </c>
      <c r="I544" t="s">
        <v>212</v>
      </c>
      <c r="J544" t="s">
        <v>213</v>
      </c>
      <c r="K544" t="s">
        <v>149</v>
      </c>
      <c r="M544" t="s">
        <v>224</v>
      </c>
      <c r="N544" t="s">
        <v>215</v>
      </c>
      <c r="O544" s="57">
        <v>46308.671597222223</v>
      </c>
      <c r="P544" s="57">
        <v>46308.676817129628</v>
      </c>
      <c r="Q544">
        <v>69407957</v>
      </c>
      <c r="S544">
        <v>141553170121</v>
      </c>
      <c r="T544" t="s">
        <v>5397</v>
      </c>
      <c r="U544" t="s">
        <v>6724</v>
      </c>
      <c r="V544" t="s">
        <v>6725</v>
      </c>
      <c r="Z544">
        <v>110.676756356927</v>
      </c>
      <c r="AA544">
        <v>-7.4391598902509699</v>
      </c>
      <c r="AB544" t="s">
        <v>5400</v>
      </c>
      <c r="AC544" t="s">
        <v>216</v>
      </c>
      <c r="AL544" t="s">
        <v>217</v>
      </c>
      <c r="AM544" t="s">
        <v>6726</v>
      </c>
      <c r="AN544" t="s">
        <v>6</v>
      </c>
      <c r="AO544" t="s">
        <v>6727</v>
      </c>
      <c r="AR544" t="s">
        <v>18</v>
      </c>
      <c r="AS544" t="s">
        <v>6722</v>
      </c>
      <c r="AT544" t="s">
        <v>230</v>
      </c>
      <c r="AV544" t="s">
        <v>226</v>
      </c>
      <c r="AW544" t="s">
        <v>2455</v>
      </c>
      <c r="AX544" t="s">
        <v>222</v>
      </c>
      <c r="BA544" s="57">
        <v>46308.291666666664</v>
      </c>
      <c r="BB544" t="s">
        <v>6726</v>
      </c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:61">
      <c r="A545">
        <v>544</v>
      </c>
      <c r="B545">
        <v>1002620934</v>
      </c>
      <c r="C545">
        <v>3</v>
      </c>
      <c r="D545" t="s">
        <v>51</v>
      </c>
      <c r="E545">
        <v>4</v>
      </c>
      <c r="F545" t="s">
        <v>234</v>
      </c>
      <c r="G545" t="s">
        <v>1966</v>
      </c>
      <c r="H545" t="s">
        <v>1967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46298.520532407405</v>
      </c>
      <c r="P545" s="57">
        <v>46300.689189814817</v>
      </c>
      <c r="Q545">
        <v>69403570</v>
      </c>
      <c r="S545">
        <v>143592107359</v>
      </c>
      <c r="T545" t="s">
        <v>1968</v>
      </c>
      <c r="U545" t="s">
        <v>1969</v>
      </c>
      <c r="V545" t="s">
        <v>1970</v>
      </c>
      <c r="Z545">
        <v>110.7244029</v>
      </c>
      <c r="AA545">
        <v>-7.6536429999999998</v>
      </c>
      <c r="AB545" t="s">
        <v>1971</v>
      </c>
      <c r="AC545" t="s">
        <v>235</v>
      </c>
      <c r="AL545" t="s">
        <v>217</v>
      </c>
      <c r="AM545" t="s">
        <v>1597</v>
      </c>
      <c r="AN545" t="s">
        <v>6</v>
      </c>
      <c r="AO545" s="57">
        <v>46091.527916666666</v>
      </c>
      <c r="AP545" s="57">
        <v>46299.458333333336</v>
      </c>
      <c r="AR545" t="s">
        <v>218</v>
      </c>
      <c r="AS545" t="s">
        <v>1972</v>
      </c>
      <c r="AT545" t="s">
        <v>230</v>
      </c>
      <c r="AU545">
        <v>20261005</v>
      </c>
      <c r="AV545" t="s">
        <v>221</v>
      </c>
      <c r="AW545" t="s">
        <v>877</v>
      </c>
      <c r="AX545" t="s">
        <v>222</v>
      </c>
      <c r="BA545" s="57">
        <v>46299.458333333336</v>
      </c>
      <c r="BB545" t="s">
        <v>1597</v>
      </c>
      <c r="BC545">
        <v>2026</v>
      </c>
      <c r="BD545">
        <v>10</v>
      </c>
      <c r="BE545">
        <v>5</v>
      </c>
      <c r="BF545" s="6">
        <f t="shared" si="24"/>
        <v>46300</v>
      </c>
      <c r="BG545">
        <f t="shared" si="25"/>
        <v>0.54166666666424135</v>
      </c>
      <c r="BH545" t="str">
        <f t="shared" si="26"/>
        <v>COMPLY</v>
      </c>
      <c r="BI545" t="e">
        <f>VLOOKUP(H545,Sheet2!$A$1:$B$270,2,FALSE)</f>
        <v>#N/A</v>
      </c>
    </row>
    <row r="546" spans="1:61">
      <c r="A546">
        <v>545</v>
      </c>
      <c r="B546">
        <v>1002626053</v>
      </c>
      <c r="C546">
        <v>3</v>
      </c>
      <c r="D546" t="s">
        <v>51</v>
      </c>
      <c r="E546">
        <v>4</v>
      </c>
      <c r="F546" t="s">
        <v>234</v>
      </c>
      <c r="G546" t="s">
        <v>1966</v>
      </c>
      <c r="H546" t="s">
        <v>1967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46302.544849537036</v>
      </c>
      <c r="P546" s="57">
        <v>46303.821423611109</v>
      </c>
      <c r="Q546">
        <v>69405828</v>
      </c>
      <c r="S546">
        <v>143592109534</v>
      </c>
      <c r="T546" t="s">
        <v>4041</v>
      </c>
      <c r="U546" t="s">
        <v>4042</v>
      </c>
      <c r="V546" t="s">
        <v>4043</v>
      </c>
      <c r="Z546">
        <v>110.6873363</v>
      </c>
      <c r="AA546">
        <v>-7.6715363999999902</v>
      </c>
      <c r="AB546" t="s">
        <v>4044</v>
      </c>
      <c r="AC546" t="s">
        <v>235</v>
      </c>
      <c r="AL546" t="s">
        <v>217</v>
      </c>
      <c r="AM546" t="s">
        <v>4045</v>
      </c>
      <c r="AN546" t="s">
        <v>6</v>
      </c>
      <c r="AO546" s="57">
        <v>46213.549027777779</v>
      </c>
      <c r="AP546" s="57">
        <v>46303.458333333336</v>
      </c>
      <c r="AR546" t="s">
        <v>218</v>
      </c>
      <c r="AS546" t="s">
        <v>1972</v>
      </c>
      <c r="AT546" t="s">
        <v>230</v>
      </c>
      <c r="AU546">
        <v>20261008</v>
      </c>
      <c r="AV546" t="s">
        <v>221</v>
      </c>
      <c r="AW546" t="s">
        <v>876</v>
      </c>
      <c r="AX546" t="s">
        <v>222</v>
      </c>
      <c r="BA546" s="57">
        <v>46303.458333333336</v>
      </c>
      <c r="BB546" t="s">
        <v>4045</v>
      </c>
      <c r="BC546">
        <v>2026</v>
      </c>
      <c r="BD546">
        <v>10</v>
      </c>
      <c r="BE546">
        <v>8</v>
      </c>
      <c r="BF546" s="6">
        <f t="shared" si="24"/>
        <v>46303</v>
      </c>
      <c r="BG546">
        <f t="shared" si="25"/>
        <v>-0.45833333333575865</v>
      </c>
      <c r="BH546" t="str">
        <f t="shared" si="26"/>
        <v>COMPLY</v>
      </c>
      <c r="BI546" t="e">
        <f>VLOOKUP(H546,Sheet2!$A$1:$B$270,2,FALSE)</f>
        <v>#N/A</v>
      </c>
    </row>
    <row r="547" spans="1:61">
      <c r="A547">
        <v>546</v>
      </c>
      <c r="B547">
        <v>1002633687</v>
      </c>
      <c r="C547">
        <v>3</v>
      </c>
      <c r="D547" t="s">
        <v>51</v>
      </c>
      <c r="E547">
        <v>4</v>
      </c>
      <c r="F547" t="s">
        <v>234</v>
      </c>
      <c r="G547" t="s">
        <v>1966</v>
      </c>
      <c r="H547" t="s">
        <v>1967</v>
      </c>
      <c r="I547" t="s">
        <v>212</v>
      </c>
      <c r="J547" t="s">
        <v>213</v>
      </c>
      <c r="K547" t="s">
        <v>149</v>
      </c>
      <c r="L547" t="s">
        <v>214</v>
      </c>
      <c r="M547" t="s">
        <v>224</v>
      </c>
      <c r="N547" t="s">
        <v>215</v>
      </c>
      <c r="O547" s="57">
        <v>46307.703240740739</v>
      </c>
      <c r="P547" s="57">
        <v>46308.646921296298</v>
      </c>
      <c r="Q547">
        <v>69408927</v>
      </c>
      <c r="S547">
        <v>143592107541</v>
      </c>
      <c r="T547" t="s">
        <v>6072</v>
      </c>
      <c r="U547" t="s">
        <v>6073</v>
      </c>
      <c r="V547" t="s">
        <v>6074</v>
      </c>
      <c r="Z547">
        <v>110.6500535</v>
      </c>
      <c r="AA547">
        <v>-7.6099622</v>
      </c>
      <c r="AB547" t="s">
        <v>6075</v>
      </c>
      <c r="AC547" t="s">
        <v>235</v>
      </c>
      <c r="AL547" t="s">
        <v>217</v>
      </c>
      <c r="AM547" t="s">
        <v>6076</v>
      </c>
      <c r="AN547" t="s">
        <v>6</v>
      </c>
      <c r="AO547" s="57">
        <v>46366.716041666667</v>
      </c>
      <c r="AP547" s="57">
        <v>46308.625</v>
      </c>
      <c r="AR547" t="s">
        <v>18</v>
      </c>
      <c r="AS547" t="s">
        <v>1972</v>
      </c>
      <c r="AT547" t="s">
        <v>230</v>
      </c>
      <c r="AV547" t="s">
        <v>226</v>
      </c>
      <c r="AW547" t="s">
        <v>880</v>
      </c>
      <c r="AX547" t="s">
        <v>222</v>
      </c>
      <c r="BA547" s="57">
        <v>46308.625</v>
      </c>
      <c r="BB547" t="s">
        <v>6076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:61">
      <c r="A548">
        <v>547</v>
      </c>
      <c r="B548">
        <v>1002622370</v>
      </c>
      <c r="C548">
        <v>3</v>
      </c>
      <c r="D548" t="s">
        <v>51</v>
      </c>
      <c r="E548">
        <v>4</v>
      </c>
      <c r="F548" t="s">
        <v>234</v>
      </c>
      <c r="G548" t="s">
        <v>1966</v>
      </c>
      <c r="H548" t="s">
        <v>2765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46300.544895833336</v>
      </c>
      <c r="P548" s="57">
        <v>46301.684641203705</v>
      </c>
      <c r="Q548">
        <v>69404314</v>
      </c>
      <c r="S548">
        <v>146550124548</v>
      </c>
      <c r="T548" t="s">
        <v>2766</v>
      </c>
      <c r="U548" t="s">
        <v>2767</v>
      </c>
      <c r="V548" t="s">
        <v>2768</v>
      </c>
      <c r="Z548">
        <v>110.60453769999999</v>
      </c>
      <c r="AA548">
        <v>-7.6957678999999999</v>
      </c>
      <c r="AB548" t="s">
        <v>2769</v>
      </c>
      <c r="AC548" t="s">
        <v>235</v>
      </c>
      <c r="AL548" t="s">
        <v>217</v>
      </c>
      <c r="AM548" t="s">
        <v>2770</v>
      </c>
      <c r="AN548" t="s">
        <v>6</v>
      </c>
      <c r="AO548" s="57">
        <v>46152.569618055553</v>
      </c>
      <c r="AP548" s="57">
        <v>46301.625</v>
      </c>
      <c r="AR548" t="s">
        <v>218</v>
      </c>
      <c r="AS548" t="s">
        <v>219</v>
      </c>
      <c r="AT548" t="s">
        <v>230</v>
      </c>
      <c r="AU548">
        <v>20261006</v>
      </c>
      <c r="AV548" t="s">
        <v>221</v>
      </c>
      <c r="AW548" t="s">
        <v>877</v>
      </c>
      <c r="AX548" t="s">
        <v>222</v>
      </c>
      <c r="BA548" s="57">
        <v>46301.625</v>
      </c>
      <c r="BB548" t="s">
        <v>2770</v>
      </c>
      <c r="BC548">
        <v>2026</v>
      </c>
      <c r="BD548">
        <v>10</v>
      </c>
      <c r="BE548">
        <v>6</v>
      </c>
      <c r="BF548" s="6">
        <f t="shared" si="24"/>
        <v>46301</v>
      </c>
      <c r="BG548">
        <f t="shared" si="25"/>
        <v>-0.625</v>
      </c>
      <c r="BH548" t="str">
        <f t="shared" si="26"/>
        <v>COMPLY</v>
      </c>
      <c r="BI548" t="e">
        <f>VLOOKUP(H548,Sheet2!$A$1:$B$270,2,FALSE)</f>
        <v>#N/A</v>
      </c>
    </row>
    <row r="549" spans="1:61">
      <c r="A549">
        <v>548</v>
      </c>
      <c r="B549">
        <v>1002622303</v>
      </c>
      <c r="C549">
        <v>3</v>
      </c>
      <c r="D549" t="s">
        <v>51</v>
      </c>
      <c r="E549">
        <v>4</v>
      </c>
      <c r="F549" t="s">
        <v>234</v>
      </c>
      <c r="G549" t="s">
        <v>1966</v>
      </c>
      <c r="H549" t="s">
        <v>2765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46300.518472222226</v>
      </c>
      <c r="P549" s="57">
        <v>46301.782048611109</v>
      </c>
      <c r="Q549">
        <v>69404290</v>
      </c>
      <c r="S549">
        <v>146550124547</v>
      </c>
      <c r="T549" t="s">
        <v>2771</v>
      </c>
      <c r="U549" t="s">
        <v>2767</v>
      </c>
      <c r="V549" t="s">
        <v>2772</v>
      </c>
      <c r="Z549">
        <v>110.60453769999999</v>
      </c>
      <c r="AA549">
        <v>-7.6957678999999999</v>
      </c>
      <c r="AB549" t="s">
        <v>2773</v>
      </c>
      <c r="AC549" t="s">
        <v>235</v>
      </c>
      <c r="AL549" t="s">
        <v>217</v>
      </c>
      <c r="AM549" t="s">
        <v>2774</v>
      </c>
      <c r="AN549" t="s">
        <v>6</v>
      </c>
      <c r="AO549" s="57">
        <v>46152.569618055553</v>
      </c>
      <c r="AP549" s="57">
        <v>46301.625</v>
      </c>
      <c r="AR549" t="s">
        <v>218</v>
      </c>
      <c r="AS549" t="s">
        <v>219</v>
      </c>
      <c r="AT549" t="s">
        <v>230</v>
      </c>
      <c r="AU549">
        <v>20261006</v>
      </c>
      <c r="AV549" t="s">
        <v>221</v>
      </c>
      <c r="AW549" t="s">
        <v>879</v>
      </c>
      <c r="AX549" t="s">
        <v>222</v>
      </c>
      <c r="BA549" s="57">
        <v>46301.625</v>
      </c>
      <c r="BB549" t="s">
        <v>2774</v>
      </c>
      <c r="BC549">
        <v>2026</v>
      </c>
      <c r="BD549">
        <v>10</v>
      </c>
      <c r="BE549">
        <v>6</v>
      </c>
      <c r="BF549" s="6">
        <f t="shared" si="24"/>
        <v>46301</v>
      </c>
      <c r="BG549">
        <f t="shared" si="25"/>
        <v>-0.625</v>
      </c>
      <c r="BH549" t="str">
        <f t="shared" si="26"/>
        <v>COMPLY</v>
      </c>
      <c r="BI549" t="e">
        <f>VLOOKUP(H549,Sheet2!$A$1:$B$270,2,FALSE)</f>
        <v>#N/A</v>
      </c>
    </row>
    <row r="550" spans="1:61">
      <c r="A550">
        <v>549</v>
      </c>
      <c r="B550">
        <v>1002623454</v>
      </c>
      <c r="C550">
        <v>3</v>
      </c>
      <c r="D550" t="s">
        <v>51</v>
      </c>
      <c r="E550">
        <v>4</v>
      </c>
      <c r="F550" t="s">
        <v>234</v>
      </c>
      <c r="G550" t="s">
        <v>1966</v>
      </c>
      <c r="H550" t="s">
        <v>3360</v>
      </c>
      <c r="I550" t="s">
        <v>212</v>
      </c>
      <c r="J550" t="s">
        <v>213</v>
      </c>
      <c r="K550" t="s">
        <v>149</v>
      </c>
      <c r="L550" t="s">
        <v>826</v>
      </c>
      <c r="M550" t="s">
        <v>76</v>
      </c>
      <c r="N550" t="s">
        <v>215</v>
      </c>
      <c r="O550" s="57">
        <v>46301.364351851851</v>
      </c>
      <c r="P550" s="57">
        <v>46302.696180555555</v>
      </c>
      <c r="Q550">
        <v>69404692</v>
      </c>
      <c r="R550">
        <v>2725602014</v>
      </c>
      <c r="S550">
        <v>142510106344</v>
      </c>
      <c r="T550" t="s">
        <v>3361</v>
      </c>
      <c r="U550" t="s">
        <v>3362</v>
      </c>
      <c r="V550" t="s">
        <v>3363</v>
      </c>
      <c r="Z550">
        <v>110.693296</v>
      </c>
      <c r="AA550">
        <v>-7.6862120000000003</v>
      </c>
      <c r="AB550" t="s">
        <v>3364</v>
      </c>
      <c r="AC550" t="s">
        <v>235</v>
      </c>
      <c r="AL550" t="s">
        <v>217</v>
      </c>
      <c r="AM550" t="s">
        <v>3365</v>
      </c>
      <c r="AN550" t="s">
        <v>6</v>
      </c>
      <c r="AO550" s="57">
        <v>46183.392407407409</v>
      </c>
      <c r="AP550" s="57">
        <v>46302.333333333336</v>
      </c>
      <c r="AR550" t="s">
        <v>218</v>
      </c>
      <c r="AS550" t="s">
        <v>219</v>
      </c>
      <c r="AT550" t="s">
        <v>230</v>
      </c>
      <c r="AU550">
        <v>20261007</v>
      </c>
      <c r="AV550" t="s">
        <v>221</v>
      </c>
      <c r="AW550" t="s">
        <v>868</v>
      </c>
      <c r="AX550" t="s">
        <v>222</v>
      </c>
      <c r="BA550" s="57">
        <v>46302.333333333336</v>
      </c>
      <c r="BB550" t="s">
        <v>3365</v>
      </c>
      <c r="BC550">
        <v>2026</v>
      </c>
      <c r="BD550">
        <v>10</v>
      </c>
      <c r="BE550">
        <v>7</v>
      </c>
      <c r="BF550" s="6">
        <f t="shared" si="24"/>
        <v>46302</v>
      </c>
      <c r="BG550">
        <f t="shared" si="25"/>
        <v>-0.33333333333575865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1002626004</v>
      </c>
      <c r="C551">
        <v>3</v>
      </c>
      <c r="D551" t="s">
        <v>51</v>
      </c>
      <c r="E551">
        <v>4</v>
      </c>
      <c r="F551" t="s">
        <v>234</v>
      </c>
      <c r="G551" t="s">
        <v>1966</v>
      </c>
      <c r="H551" t="s">
        <v>3360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46302.530949074076</v>
      </c>
      <c r="P551" s="57">
        <v>46304.35434027778</v>
      </c>
      <c r="Q551">
        <v>69405782</v>
      </c>
      <c r="S551">
        <v>142510106349</v>
      </c>
      <c r="T551" t="s">
        <v>4046</v>
      </c>
      <c r="U551" t="s">
        <v>4047</v>
      </c>
      <c r="V551" t="s">
        <v>4048</v>
      </c>
      <c r="Z551">
        <v>110.6894794</v>
      </c>
      <c r="AA551">
        <v>-7.6730748999999996</v>
      </c>
      <c r="AB551" t="s">
        <v>4049</v>
      </c>
      <c r="AC551" t="s">
        <v>235</v>
      </c>
      <c r="AL551" t="s">
        <v>217</v>
      </c>
      <c r="AM551" t="s">
        <v>4050</v>
      </c>
      <c r="AN551" t="s">
        <v>6</v>
      </c>
      <c r="AO551" s="57">
        <v>46213.538645833331</v>
      </c>
      <c r="AP551" s="57">
        <v>46303.458333333336</v>
      </c>
      <c r="AR551" t="s">
        <v>218</v>
      </c>
      <c r="AS551" t="s">
        <v>219</v>
      </c>
      <c r="AT551" t="s">
        <v>230</v>
      </c>
      <c r="AU551">
        <v>20261009</v>
      </c>
      <c r="AV551" t="s">
        <v>221</v>
      </c>
      <c r="AW551" t="s">
        <v>875</v>
      </c>
      <c r="AX551" t="s">
        <v>222</v>
      </c>
      <c r="BA551" s="57">
        <v>46303.458333333336</v>
      </c>
      <c r="BB551" t="s">
        <v>4050</v>
      </c>
      <c r="BC551">
        <v>2026</v>
      </c>
      <c r="BD551">
        <v>10</v>
      </c>
      <c r="BE551">
        <v>9</v>
      </c>
      <c r="BF551" s="6">
        <f t="shared" si="24"/>
        <v>46304</v>
      </c>
      <c r="BG551">
        <f t="shared" si="25"/>
        <v>0.54166666666424135</v>
      </c>
      <c r="BH551" t="str">
        <f t="shared" si="26"/>
        <v>COMPLY</v>
      </c>
      <c r="BI551" t="e">
        <f>VLOOKUP(H551,Sheet2!$A$1:$B$270,2,FALSE)</f>
        <v>#N/A</v>
      </c>
    </row>
    <row r="552" spans="1:61">
      <c r="A552">
        <v>551</v>
      </c>
      <c r="B552">
        <v>1002635581</v>
      </c>
      <c r="C552">
        <v>3</v>
      </c>
      <c r="D552" t="s">
        <v>51</v>
      </c>
      <c r="E552">
        <v>4</v>
      </c>
      <c r="F552" t="s">
        <v>234</v>
      </c>
      <c r="G552" t="s">
        <v>1966</v>
      </c>
      <c r="H552" t="s">
        <v>3360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46308.674062500002</v>
      </c>
      <c r="P552" s="57">
        <v>46309.532048611109</v>
      </c>
      <c r="Q552">
        <v>69409629</v>
      </c>
      <c r="S552">
        <v>142510106367</v>
      </c>
      <c r="T552" t="s">
        <v>6728</v>
      </c>
      <c r="U552" t="s">
        <v>6729</v>
      </c>
      <c r="V552" t="s">
        <v>6730</v>
      </c>
      <c r="Z552">
        <v>110.704881028835</v>
      </c>
      <c r="AA552">
        <v>-7.6980310428447201</v>
      </c>
      <c r="AB552" t="s">
        <v>6731</v>
      </c>
      <c r="AC552" t="s">
        <v>235</v>
      </c>
      <c r="AL552" t="s">
        <v>217</v>
      </c>
      <c r="AM552" t="s">
        <v>6732</v>
      </c>
      <c r="AN552" t="s">
        <v>6</v>
      </c>
      <c r="AO552" t="s">
        <v>6696</v>
      </c>
      <c r="AP552" s="57">
        <v>46309.625</v>
      </c>
      <c r="AR552" t="s">
        <v>218</v>
      </c>
      <c r="AS552" t="s">
        <v>219</v>
      </c>
      <c r="AT552" t="s">
        <v>230</v>
      </c>
      <c r="AU552">
        <v>20261014</v>
      </c>
      <c r="AV552" t="s">
        <v>221</v>
      </c>
      <c r="AW552" t="s">
        <v>880</v>
      </c>
      <c r="AX552" t="s">
        <v>222</v>
      </c>
      <c r="BA552" s="57">
        <v>46309.625</v>
      </c>
      <c r="BB552" t="s">
        <v>6732</v>
      </c>
      <c r="BC552">
        <v>2026</v>
      </c>
      <c r="BD552">
        <v>10</v>
      </c>
      <c r="BE552">
        <v>14</v>
      </c>
      <c r="BF552" s="6">
        <f t="shared" si="24"/>
        <v>46309</v>
      </c>
      <c r="BG552">
        <f t="shared" si="25"/>
        <v>-0.625</v>
      </c>
      <c r="BH552" t="str">
        <f t="shared" si="26"/>
        <v>COMPLY</v>
      </c>
      <c r="BI552" t="e">
        <f>VLOOKUP(H552,Sheet2!$A$1:$B$270,2,FALSE)</f>
        <v>#N/A</v>
      </c>
    </row>
    <row r="553" spans="1:61">
      <c r="A553">
        <v>552</v>
      </c>
      <c r="B553">
        <v>1002623782</v>
      </c>
      <c r="C553">
        <v>3</v>
      </c>
      <c r="D553" t="s">
        <v>51</v>
      </c>
      <c r="E553">
        <v>4</v>
      </c>
      <c r="F553" t="s">
        <v>234</v>
      </c>
      <c r="G553" t="s">
        <v>552</v>
      </c>
      <c r="H553" t="s">
        <v>3366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46301.430266203701</v>
      </c>
      <c r="P553" s="57">
        <v>46302.707083333335</v>
      </c>
      <c r="Q553">
        <v>69404806</v>
      </c>
      <c r="S553">
        <v>146528600024</v>
      </c>
      <c r="T553" t="s">
        <v>3367</v>
      </c>
      <c r="U553" t="s">
        <v>3368</v>
      </c>
      <c r="V553" t="s">
        <v>3369</v>
      </c>
      <c r="Z553">
        <v>110.7388572</v>
      </c>
      <c r="AA553">
        <v>-7.5853248999999998</v>
      </c>
      <c r="AB553" t="s">
        <v>3370</v>
      </c>
      <c r="AC553" t="s">
        <v>849</v>
      </c>
      <c r="AL553" t="s">
        <v>217</v>
      </c>
      <c r="AM553" t="s">
        <v>3165</v>
      </c>
      <c r="AN553" t="s">
        <v>6</v>
      </c>
      <c r="AO553" s="57">
        <v>46183.433946759258</v>
      </c>
      <c r="AP553" s="57">
        <v>46302.333333333336</v>
      </c>
      <c r="AR553" t="s">
        <v>218</v>
      </c>
      <c r="AS553" t="s">
        <v>3371</v>
      </c>
      <c r="AT553" t="s">
        <v>230</v>
      </c>
      <c r="AU553">
        <v>20261007</v>
      </c>
      <c r="AV553" t="s">
        <v>221</v>
      </c>
      <c r="AW553" t="s">
        <v>878</v>
      </c>
      <c r="AX553" t="s">
        <v>222</v>
      </c>
      <c r="BA553" s="57">
        <v>46302.333333333336</v>
      </c>
      <c r="BB553" t="s">
        <v>3165</v>
      </c>
      <c r="BC553">
        <v>2026</v>
      </c>
      <c r="BD553">
        <v>10</v>
      </c>
      <c r="BE553">
        <v>7</v>
      </c>
      <c r="BF553" s="6">
        <f t="shared" si="24"/>
        <v>46302</v>
      </c>
      <c r="BG553">
        <f t="shared" si="25"/>
        <v>-0.33333333333575865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1002628113</v>
      </c>
      <c r="C554">
        <v>3</v>
      </c>
      <c r="D554" t="s">
        <v>51</v>
      </c>
      <c r="E554">
        <v>4</v>
      </c>
      <c r="F554" t="s">
        <v>234</v>
      </c>
      <c r="G554" t="s">
        <v>552</v>
      </c>
      <c r="H554" t="s">
        <v>3366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46303.664293981485</v>
      </c>
      <c r="P554" s="57">
        <v>46305.741840277777</v>
      </c>
      <c r="Q554">
        <v>69406710</v>
      </c>
      <c r="S554">
        <v>146528600184</v>
      </c>
      <c r="T554" t="s">
        <v>4581</v>
      </c>
      <c r="U554" t="s">
        <v>4582</v>
      </c>
      <c r="V554" t="s">
        <v>4583</v>
      </c>
      <c r="Z554">
        <v>110.74834749999999</v>
      </c>
      <c r="AA554">
        <v>-7.5222179000000002</v>
      </c>
      <c r="AB554" t="s">
        <v>4584</v>
      </c>
      <c r="AC554" t="s">
        <v>235</v>
      </c>
      <c r="AL554" t="s">
        <v>217</v>
      </c>
      <c r="AM554" t="s">
        <v>4585</v>
      </c>
      <c r="AN554" t="s">
        <v>6</v>
      </c>
      <c r="AO554" s="57">
        <v>46244.684513888889</v>
      </c>
      <c r="AP554" s="57">
        <v>46304.625</v>
      </c>
      <c r="AR554" t="s">
        <v>218</v>
      </c>
      <c r="AS554" t="s">
        <v>3371</v>
      </c>
      <c r="AT554" t="s">
        <v>230</v>
      </c>
      <c r="AU554">
        <v>20261010</v>
      </c>
      <c r="AV554" t="s">
        <v>221</v>
      </c>
      <c r="AW554" t="s">
        <v>875</v>
      </c>
      <c r="AX554" t="s">
        <v>222</v>
      </c>
      <c r="BA554" s="57">
        <v>46304.625</v>
      </c>
      <c r="BB554" t="s">
        <v>4585</v>
      </c>
      <c r="BC554">
        <v>2026</v>
      </c>
      <c r="BD554">
        <v>10</v>
      </c>
      <c r="BE554">
        <v>10</v>
      </c>
      <c r="BF554" s="6">
        <f t="shared" si="24"/>
        <v>46305</v>
      </c>
      <c r="BG554">
        <f t="shared" si="25"/>
        <v>0.375</v>
      </c>
      <c r="BH554" t="str">
        <f t="shared" si="26"/>
        <v>COMPLY</v>
      </c>
      <c r="BI554" t="e">
        <f>VLOOKUP(H554,Sheet2!$A$1:$B$270,2,FALSE)</f>
        <v>#N/A</v>
      </c>
    </row>
    <row r="555" spans="1:61">
      <c r="A555">
        <v>554</v>
      </c>
      <c r="B555">
        <v>1002634896</v>
      </c>
      <c r="C555">
        <v>3</v>
      </c>
      <c r="D555" t="s">
        <v>51</v>
      </c>
      <c r="E555">
        <v>4</v>
      </c>
      <c r="F555" t="s">
        <v>234</v>
      </c>
      <c r="G555" t="s">
        <v>552</v>
      </c>
      <c r="H555" t="s">
        <v>3366</v>
      </c>
      <c r="I555" t="s">
        <v>212</v>
      </c>
      <c r="J555" t="s">
        <v>213</v>
      </c>
      <c r="K555" t="s">
        <v>149</v>
      </c>
      <c r="L555" t="s">
        <v>214</v>
      </c>
      <c r="M555" t="s">
        <v>224</v>
      </c>
      <c r="N555" t="s">
        <v>215</v>
      </c>
      <c r="O555" s="57">
        <v>46308.533043981479</v>
      </c>
      <c r="P555" s="57">
        <v>46309.467534722222</v>
      </c>
      <c r="Q555">
        <v>69409341</v>
      </c>
      <c r="S555">
        <v>146528600527</v>
      </c>
      <c r="T555" t="s">
        <v>6077</v>
      </c>
      <c r="U555" t="s">
        <v>6078</v>
      </c>
      <c r="V555" t="s">
        <v>6079</v>
      </c>
      <c r="Z555">
        <v>110.73617710000001</v>
      </c>
      <c r="AA555">
        <v>-7.5413554999999999</v>
      </c>
      <c r="AB555" t="s">
        <v>6080</v>
      </c>
      <c r="AC555" t="s">
        <v>235</v>
      </c>
      <c r="AL555" t="s">
        <v>217</v>
      </c>
      <c r="AM555" t="s">
        <v>6061</v>
      </c>
      <c r="AN555" t="s">
        <v>6</v>
      </c>
      <c r="AO555" t="s">
        <v>6081</v>
      </c>
      <c r="AP555" s="57">
        <v>46309.458333333336</v>
      </c>
      <c r="AR555" t="s">
        <v>18</v>
      </c>
      <c r="AS555" t="s">
        <v>3371</v>
      </c>
      <c r="AT555" t="s">
        <v>230</v>
      </c>
      <c r="AV555" t="s">
        <v>226</v>
      </c>
      <c r="AW555" t="s">
        <v>877</v>
      </c>
      <c r="AX555" t="s">
        <v>222</v>
      </c>
      <c r="BA555" s="57">
        <v>46309.458333333336</v>
      </c>
      <c r="BB555" t="s">
        <v>6061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:61">
      <c r="A556">
        <v>555</v>
      </c>
      <c r="B556">
        <v>1002630747</v>
      </c>
      <c r="C556">
        <v>3</v>
      </c>
      <c r="D556" t="s">
        <v>51</v>
      </c>
      <c r="E556">
        <v>4</v>
      </c>
      <c r="F556" t="s">
        <v>234</v>
      </c>
      <c r="G556" t="s">
        <v>552</v>
      </c>
      <c r="H556" t="s">
        <v>5257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46305.453935185185</v>
      </c>
      <c r="P556" s="57">
        <v>46306.616412037038</v>
      </c>
      <c r="Q556">
        <v>69407812</v>
      </c>
      <c r="S556">
        <v>146527612140</v>
      </c>
      <c r="T556" t="s">
        <v>5258</v>
      </c>
      <c r="U556" t="s">
        <v>5259</v>
      </c>
      <c r="V556" t="s">
        <v>5260</v>
      </c>
      <c r="Z556">
        <v>110.809574</v>
      </c>
      <c r="AA556">
        <v>-7.5906900000000004</v>
      </c>
      <c r="AB556" t="s">
        <v>5261</v>
      </c>
      <c r="AC556" t="s">
        <v>235</v>
      </c>
      <c r="AL556" t="s">
        <v>217</v>
      </c>
      <c r="AM556" t="s">
        <v>5262</v>
      </c>
      <c r="AN556" t="s">
        <v>6</v>
      </c>
      <c r="AO556" s="57">
        <v>46305.455312500002</v>
      </c>
      <c r="AP556" s="57">
        <v>46306.333333333336</v>
      </c>
      <c r="AR556" t="s">
        <v>218</v>
      </c>
      <c r="AS556" t="s">
        <v>219</v>
      </c>
      <c r="AT556" t="s">
        <v>230</v>
      </c>
      <c r="AU556">
        <v>20261011</v>
      </c>
      <c r="AV556" t="s">
        <v>221</v>
      </c>
      <c r="AW556" t="s">
        <v>1421</v>
      </c>
      <c r="AX556" t="s">
        <v>222</v>
      </c>
      <c r="BA556" s="57">
        <v>46306.333333333336</v>
      </c>
      <c r="BB556" t="s">
        <v>5262</v>
      </c>
      <c r="BC556">
        <v>2026</v>
      </c>
      <c r="BD556">
        <v>10</v>
      </c>
      <c r="BE556">
        <v>11</v>
      </c>
      <c r="BF556" s="6">
        <f t="shared" si="24"/>
        <v>46306</v>
      </c>
      <c r="BG556">
        <f t="shared" si="25"/>
        <v>-0.33333333333575865</v>
      </c>
      <c r="BH556" t="str">
        <f t="shared" si="26"/>
        <v>COMPLY</v>
      </c>
      <c r="BI556" t="e">
        <f>VLOOKUP(H556,Sheet2!$A$1:$B$270,2,FALSE)</f>
        <v>#N/A</v>
      </c>
    </row>
    <row r="557" spans="1:61">
      <c r="A557">
        <v>556</v>
      </c>
      <c r="B557">
        <v>1002629753</v>
      </c>
      <c r="C557">
        <v>3</v>
      </c>
      <c r="D557" t="s">
        <v>51</v>
      </c>
      <c r="E557">
        <v>4</v>
      </c>
      <c r="F557" t="s">
        <v>234</v>
      </c>
      <c r="G557" t="s">
        <v>552</v>
      </c>
      <c r="H557" t="s">
        <v>5263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46304.578182870369</v>
      </c>
      <c r="P557" s="57">
        <v>46305.590937499997</v>
      </c>
      <c r="Q557">
        <v>69407387</v>
      </c>
      <c r="S557">
        <v>142518104148</v>
      </c>
      <c r="T557" t="s">
        <v>5264</v>
      </c>
      <c r="U557" t="s">
        <v>5265</v>
      </c>
      <c r="V557" t="s">
        <v>5266</v>
      </c>
      <c r="Z557">
        <v>110.864493665227</v>
      </c>
      <c r="AA557">
        <v>-7.60256483660479</v>
      </c>
      <c r="AB557" t="s">
        <v>5267</v>
      </c>
      <c r="AC557" t="s">
        <v>235</v>
      </c>
      <c r="AL557" t="s">
        <v>217</v>
      </c>
      <c r="AM557" t="s">
        <v>5268</v>
      </c>
      <c r="AN557" t="s">
        <v>6</v>
      </c>
      <c r="AO557" s="57">
        <v>46275.579988425925</v>
      </c>
      <c r="AP557" s="57">
        <v>46305.458333333336</v>
      </c>
      <c r="AR557" t="s">
        <v>218</v>
      </c>
      <c r="AS557" t="s">
        <v>2024</v>
      </c>
      <c r="AT557" t="s">
        <v>230</v>
      </c>
      <c r="AU557">
        <v>20261010</v>
      </c>
      <c r="AV557" t="s">
        <v>221</v>
      </c>
      <c r="AW557" t="s">
        <v>875</v>
      </c>
      <c r="AX557" t="s">
        <v>222</v>
      </c>
      <c r="BA557" s="57">
        <v>46305.458333333336</v>
      </c>
      <c r="BB557" t="s">
        <v>5268</v>
      </c>
      <c r="BC557">
        <v>2026</v>
      </c>
      <c r="BD557">
        <v>10</v>
      </c>
      <c r="BE557">
        <v>10</v>
      </c>
      <c r="BF557" s="6">
        <f t="shared" si="24"/>
        <v>46305</v>
      </c>
      <c r="BG557">
        <f t="shared" si="25"/>
        <v>-0.45833333333575865</v>
      </c>
      <c r="BH557" t="str">
        <f t="shared" si="26"/>
        <v>COMPLY</v>
      </c>
      <c r="BI557" t="e">
        <f>VLOOKUP(H557,Sheet2!$A$1:$B$270,2,FALSE)</f>
        <v>#N/A</v>
      </c>
    </row>
    <row r="558" spans="1:61">
      <c r="A558">
        <v>557</v>
      </c>
      <c r="B558">
        <v>1002631039</v>
      </c>
      <c r="C558">
        <v>3</v>
      </c>
      <c r="D558" t="s">
        <v>51</v>
      </c>
      <c r="E558">
        <v>4</v>
      </c>
      <c r="F558" t="s">
        <v>234</v>
      </c>
      <c r="G558" t="s">
        <v>552</v>
      </c>
      <c r="H558" t="s">
        <v>5263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46305.642777777779</v>
      </c>
      <c r="P558" s="57">
        <v>46306.961018518516</v>
      </c>
      <c r="Q558">
        <v>69407955</v>
      </c>
      <c r="S558">
        <v>142518105067</v>
      </c>
      <c r="T558" t="s">
        <v>5269</v>
      </c>
      <c r="U558" t="s">
        <v>5270</v>
      </c>
      <c r="V558" t="s">
        <v>5271</v>
      </c>
      <c r="Z558">
        <v>110.871490442328</v>
      </c>
      <c r="AA558">
        <v>-7.6079490968255996</v>
      </c>
      <c r="AB558" t="s">
        <v>5272</v>
      </c>
      <c r="AC558" t="s">
        <v>235</v>
      </c>
      <c r="AL558" t="s">
        <v>217</v>
      </c>
      <c r="AM558" t="s">
        <v>5273</v>
      </c>
      <c r="AN558" t="s">
        <v>6</v>
      </c>
      <c r="AO558" s="57">
        <v>46305.652905092589</v>
      </c>
      <c r="AP558" s="57">
        <v>46306.625</v>
      </c>
      <c r="AR558" t="s">
        <v>218</v>
      </c>
      <c r="AS558" t="s">
        <v>2024</v>
      </c>
      <c r="AT558" t="s">
        <v>230</v>
      </c>
      <c r="AU558">
        <v>20261011</v>
      </c>
      <c r="AV558" t="s">
        <v>221</v>
      </c>
      <c r="AW558" t="s">
        <v>880</v>
      </c>
      <c r="AX558" t="s">
        <v>222</v>
      </c>
      <c r="BA558" s="57">
        <v>46306.625</v>
      </c>
      <c r="BB558" t="s">
        <v>5273</v>
      </c>
      <c r="BC558">
        <v>2026</v>
      </c>
      <c r="BD558">
        <v>10</v>
      </c>
      <c r="BE558">
        <v>11</v>
      </c>
      <c r="BF558" s="6">
        <f t="shared" si="24"/>
        <v>46306</v>
      </c>
      <c r="BG558">
        <f t="shared" si="25"/>
        <v>-0.625</v>
      </c>
      <c r="BH558" t="str">
        <f t="shared" si="26"/>
        <v>COMPLY</v>
      </c>
      <c r="BI558" t="e">
        <f>VLOOKUP(H558,Sheet2!$A$1:$B$270,2,FALSE)</f>
        <v>#N/A</v>
      </c>
    </row>
    <row r="559" spans="1:61">
      <c r="A559">
        <v>558</v>
      </c>
      <c r="B559">
        <v>1002631041</v>
      </c>
      <c r="C559">
        <v>3</v>
      </c>
      <c r="D559" t="s">
        <v>51</v>
      </c>
      <c r="E559">
        <v>4</v>
      </c>
      <c r="F559" t="s">
        <v>234</v>
      </c>
      <c r="G559" t="s">
        <v>552</v>
      </c>
      <c r="H559" t="s">
        <v>5274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46305.643518518518</v>
      </c>
      <c r="P559" s="57">
        <v>46306.890949074077</v>
      </c>
      <c r="Q559">
        <v>69407956</v>
      </c>
      <c r="S559">
        <v>143555101213</v>
      </c>
      <c r="T559" t="s">
        <v>5275</v>
      </c>
      <c r="U559" t="s">
        <v>5276</v>
      </c>
      <c r="V559" t="s">
        <v>5277</v>
      </c>
      <c r="Z559">
        <v>110.87805734475</v>
      </c>
      <c r="AA559">
        <v>-7.7453250059255501</v>
      </c>
      <c r="AB559" t="s">
        <v>5278</v>
      </c>
      <c r="AC559" t="s">
        <v>235</v>
      </c>
      <c r="AL559" t="s">
        <v>217</v>
      </c>
      <c r="AM559" t="s">
        <v>5273</v>
      </c>
      <c r="AN559" t="s">
        <v>6</v>
      </c>
      <c r="AO559" s="57">
        <v>46305.652905092589</v>
      </c>
      <c r="AP559" s="57">
        <v>46306.625</v>
      </c>
      <c r="AR559" t="s">
        <v>218</v>
      </c>
      <c r="AS559" t="s">
        <v>5279</v>
      </c>
      <c r="AT559" t="s">
        <v>230</v>
      </c>
      <c r="AU559">
        <v>20261011</v>
      </c>
      <c r="AV559" t="s">
        <v>221</v>
      </c>
      <c r="AW559" t="s">
        <v>880</v>
      </c>
      <c r="AX559" t="s">
        <v>222</v>
      </c>
      <c r="BA559" s="57">
        <v>46306.625</v>
      </c>
      <c r="BB559" t="s">
        <v>5273</v>
      </c>
      <c r="BC559">
        <v>2026</v>
      </c>
      <c r="BD559">
        <v>10</v>
      </c>
      <c r="BE559">
        <v>11</v>
      </c>
      <c r="BF559" s="6">
        <f t="shared" si="24"/>
        <v>46306</v>
      </c>
      <c r="BG559">
        <f t="shared" si="25"/>
        <v>-0.625</v>
      </c>
      <c r="BH559" t="str">
        <f t="shared" si="26"/>
        <v>COMPLY</v>
      </c>
      <c r="BI559" t="e">
        <f>VLOOKUP(H559,Sheet2!$A$1:$B$270,2,FALSE)</f>
        <v>#N/A</v>
      </c>
    </row>
    <row r="560" spans="1:61">
      <c r="A560">
        <v>559</v>
      </c>
      <c r="B560">
        <v>1002635436</v>
      </c>
      <c r="C560">
        <v>3</v>
      </c>
      <c r="D560" t="s">
        <v>51</v>
      </c>
      <c r="E560">
        <v>4</v>
      </c>
      <c r="F560" t="s">
        <v>234</v>
      </c>
      <c r="G560" t="s">
        <v>552</v>
      </c>
      <c r="H560" t="s">
        <v>5274</v>
      </c>
      <c r="I560" t="s">
        <v>212</v>
      </c>
      <c r="J560" t="s">
        <v>213</v>
      </c>
      <c r="K560" t="s">
        <v>149</v>
      </c>
      <c r="L560" t="s">
        <v>214</v>
      </c>
      <c r="M560" t="s">
        <v>238</v>
      </c>
      <c r="N560" t="s">
        <v>215</v>
      </c>
      <c r="O560" s="57">
        <v>46308.645543981482</v>
      </c>
      <c r="P560" s="57">
        <v>46308.647291666668</v>
      </c>
      <c r="Q560">
        <v>69409557</v>
      </c>
      <c r="S560">
        <v>143555101388</v>
      </c>
      <c r="T560" t="s">
        <v>6733</v>
      </c>
      <c r="U560" t="s">
        <v>6734</v>
      </c>
      <c r="V560" t="s">
        <v>6735</v>
      </c>
      <c r="Z560">
        <v>110.7950589</v>
      </c>
      <c r="AA560">
        <v>-7.6754987999999997</v>
      </c>
      <c r="AB560" t="s">
        <v>6736</v>
      </c>
      <c r="AC560" t="s">
        <v>235</v>
      </c>
      <c r="AL560" t="s">
        <v>217</v>
      </c>
      <c r="AM560" t="s">
        <v>6737</v>
      </c>
      <c r="AN560" t="s">
        <v>6</v>
      </c>
      <c r="AO560" t="s">
        <v>6690</v>
      </c>
      <c r="AP560" s="57">
        <v>46309.625</v>
      </c>
      <c r="AR560" t="s">
        <v>239</v>
      </c>
      <c r="AS560" t="s">
        <v>5279</v>
      </c>
      <c r="AT560" t="s">
        <v>230</v>
      </c>
      <c r="AV560" t="s">
        <v>238</v>
      </c>
      <c r="AW560" t="s">
        <v>877</v>
      </c>
      <c r="AX560" t="s">
        <v>222</v>
      </c>
      <c r="BA560" s="57">
        <v>46309.625</v>
      </c>
      <c r="BB560" t="s">
        <v>6737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:61">
      <c r="A561">
        <v>560</v>
      </c>
      <c r="B561">
        <v>1002618761</v>
      </c>
      <c r="C561">
        <v>3</v>
      </c>
      <c r="D561" t="s">
        <v>51</v>
      </c>
      <c r="E561">
        <v>4</v>
      </c>
      <c r="F561" t="s">
        <v>268</v>
      </c>
      <c r="G561" t="s">
        <v>830</v>
      </c>
      <c r="H561" t="s">
        <v>831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46296.742812500001</v>
      </c>
      <c r="P561" s="57">
        <v>46298.684421296297</v>
      </c>
      <c r="Q561">
        <v>69402661</v>
      </c>
      <c r="S561">
        <v>141569116032</v>
      </c>
      <c r="T561" t="s">
        <v>1119</v>
      </c>
      <c r="U561" t="s">
        <v>1120</v>
      </c>
      <c r="V561" t="s">
        <v>1121</v>
      </c>
      <c r="Z561">
        <v>111.415111</v>
      </c>
      <c r="AA561">
        <v>-6.96875</v>
      </c>
      <c r="AB561" t="s">
        <v>1122</v>
      </c>
      <c r="AC561" t="s">
        <v>235</v>
      </c>
      <c r="AL561" t="s">
        <v>217</v>
      </c>
      <c r="AM561" t="s">
        <v>1123</v>
      </c>
      <c r="AN561" t="s">
        <v>6</v>
      </c>
      <c r="AO561" s="57">
        <v>46032.746898148151</v>
      </c>
      <c r="AP561" s="57">
        <v>46297.625</v>
      </c>
      <c r="AR561" t="s">
        <v>218</v>
      </c>
      <c r="AS561" t="s">
        <v>219</v>
      </c>
      <c r="AT561" t="s">
        <v>230</v>
      </c>
      <c r="AU561">
        <v>20261003</v>
      </c>
      <c r="AV561" t="s">
        <v>221</v>
      </c>
      <c r="AW561" t="s">
        <v>877</v>
      </c>
      <c r="AX561" t="s">
        <v>222</v>
      </c>
      <c r="BA561" s="57">
        <v>46297.625</v>
      </c>
      <c r="BB561" t="s">
        <v>1123</v>
      </c>
      <c r="BC561">
        <v>2026</v>
      </c>
      <c r="BD561">
        <v>10</v>
      </c>
      <c r="BE561">
        <v>3</v>
      </c>
      <c r="BF561" s="6">
        <f t="shared" si="24"/>
        <v>46298</v>
      </c>
      <c r="BG561">
        <f t="shared" si="25"/>
        <v>0.375</v>
      </c>
      <c r="BH561" t="str">
        <f t="shared" si="26"/>
        <v>COMPLY</v>
      </c>
      <c r="BI561" t="e">
        <f>VLOOKUP(H561,Sheet2!$A$1:$B$270,2,FALSE)</f>
        <v>#N/A</v>
      </c>
    </row>
    <row r="562" spans="1:61">
      <c r="A562">
        <v>561</v>
      </c>
      <c r="B562">
        <v>1002617446</v>
      </c>
      <c r="C562">
        <v>3</v>
      </c>
      <c r="D562" t="s">
        <v>51</v>
      </c>
      <c r="E562">
        <v>4</v>
      </c>
      <c r="F562" t="s">
        <v>268</v>
      </c>
      <c r="G562" t="s">
        <v>830</v>
      </c>
      <c r="H562" t="s">
        <v>831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46296.449756944443</v>
      </c>
      <c r="P562" s="57">
        <v>46297.576631944445</v>
      </c>
      <c r="Q562">
        <v>69402204</v>
      </c>
      <c r="S562">
        <v>141569116024</v>
      </c>
      <c r="T562" t="s">
        <v>1114</v>
      </c>
      <c r="U562" t="s">
        <v>1115</v>
      </c>
      <c r="V562" t="s">
        <v>1116</v>
      </c>
      <c r="Z562">
        <v>111.4356827</v>
      </c>
      <c r="AA562">
        <v>-6.9676187000000001</v>
      </c>
      <c r="AB562" t="s">
        <v>1117</v>
      </c>
      <c r="AC562" t="s">
        <v>235</v>
      </c>
      <c r="AL562" t="s">
        <v>217</v>
      </c>
      <c r="AM562" t="s">
        <v>1118</v>
      </c>
      <c r="AN562" t="s">
        <v>6</v>
      </c>
      <c r="AO562" s="57">
        <v>46032.486342592594</v>
      </c>
      <c r="AP562" s="57">
        <v>46297.333333333336</v>
      </c>
      <c r="AR562" t="s">
        <v>218</v>
      </c>
      <c r="AS562" t="s">
        <v>219</v>
      </c>
      <c r="AT562" t="s">
        <v>230</v>
      </c>
      <c r="AU562">
        <v>20261002</v>
      </c>
      <c r="AV562" t="s">
        <v>221</v>
      </c>
      <c r="AW562" t="s">
        <v>236</v>
      </c>
      <c r="AX562" t="s">
        <v>222</v>
      </c>
      <c r="BA562" s="57">
        <v>46297.333333333336</v>
      </c>
      <c r="BB562" t="s">
        <v>1118</v>
      </c>
      <c r="BC562">
        <v>2026</v>
      </c>
      <c r="BD562">
        <v>10</v>
      </c>
      <c r="BE562">
        <v>2</v>
      </c>
      <c r="BF562" s="6">
        <f t="shared" si="24"/>
        <v>46297</v>
      </c>
      <c r="BG562">
        <f t="shared" si="25"/>
        <v>-0.33333333333575865</v>
      </c>
      <c r="BH562" t="str">
        <f t="shared" si="26"/>
        <v>COMPLY</v>
      </c>
      <c r="BI562" t="e">
        <f>VLOOKUP(H562,Sheet2!$A$1:$B$270,2,FALSE)</f>
        <v>#N/A</v>
      </c>
    </row>
    <row r="563" spans="1:61">
      <c r="A563">
        <v>562</v>
      </c>
      <c r="B563">
        <v>1002621472</v>
      </c>
      <c r="C563">
        <v>3</v>
      </c>
      <c r="D563" t="s">
        <v>51</v>
      </c>
      <c r="E563">
        <v>4</v>
      </c>
      <c r="F563" t="s">
        <v>268</v>
      </c>
      <c r="G563" t="s">
        <v>830</v>
      </c>
      <c r="H563" t="s">
        <v>831</v>
      </c>
      <c r="I563" t="s">
        <v>212</v>
      </c>
      <c r="J563" t="s">
        <v>213</v>
      </c>
      <c r="K563" t="s">
        <v>149</v>
      </c>
      <c r="L563" t="s">
        <v>214</v>
      </c>
      <c r="M563" t="s">
        <v>1919</v>
      </c>
      <c r="N563" t="s">
        <v>215</v>
      </c>
      <c r="O563" s="57">
        <v>46299.665682870371</v>
      </c>
      <c r="P563" s="57">
        <v>46300.67827546296</v>
      </c>
      <c r="Q563">
        <v>69403968</v>
      </c>
      <c r="S563">
        <v>141569116042</v>
      </c>
      <c r="T563" t="s">
        <v>1973</v>
      </c>
      <c r="U563" t="s">
        <v>1974</v>
      </c>
      <c r="V563" t="s">
        <v>1975</v>
      </c>
      <c r="Z563">
        <v>111.4062969</v>
      </c>
      <c r="AA563">
        <v>-6.9794874999999896</v>
      </c>
      <c r="AB563" t="s">
        <v>1976</v>
      </c>
      <c r="AC563" t="s">
        <v>235</v>
      </c>
      <c r="AL563" t="s">
        <v>217</v>
      </c>
      <c r="AM563" t="s">
        <v>1977</v>
      </c>
      <c r="AN563" t="s">
        <v>6</v>
      </c>
      <c r="AO563" s="57">
        <v>46122.674062500002</v>
      </c>
      <c r="AP563" s="57">
        <v>46300.625</v>
      </c>
      <c r="AQ563" t="s">
        <v>841</v>
      </c>
      <c r="AR563" t="s">
        <v>12</v>
      </c>
      <c r="AS563" t="s">
        <v>219</v>
      </c>
      <c r="AT563" t="s">
        <v>230</v>
      </c>
      <c r="AV563" t="s">
        <v>1627</v>
      </c>
      <c r="AW563" t="s">
        <v>877</v>
      </c>
      <c r="AX563" t="s">
        <v>222</v>
      </c>
      <c r="BA563" s="57">
        <v>46300.625</v>
      </c>
      <c r="BB563" t="s">
        <v>1977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:61">
      <c r="A564">
        <v>563</v>
      </c>
      <c r="B564">
        <v>1002630338</v>
      </c>
      <c r="C564">
        <v>3</v>
      </c>
      <c r="D564" t="s">
        <v>51</v>
      </c>
      <c r="E564">
        <v>4</v>
      </c>
      <c r="F564" t="s">
        <v>268</v>
      </c>
      <c r="G564" t="s">
        <v>830</v>
      </c>
      <c r="H564" t="s">
        <v>831</v>
      </c>
      <c r="I564" t="s">
        <v>212</v>
      </c>
      <c r="J564" t="s">
        <v>213</v>
      </c>
      <c r="K564" t="s">
        <v>149</v>
      </c>
      <c r="L564" t="s">
        <v>214</v>
      </c>
      <c r="M564" t="s">
        <v>1919</v>
      </c>
      <c r="N564" t="s">
        <v>215</v>
      </c>
      <c r="O564" s="57">
        <v>46304.678240740737</v>
      </c>
      <c r="P564" s="57">
        <v>46307.373842592591</v>
      </c>
      <c r="Q564">
        <v>69407582</v>
      </c>
      <c r="S564">
        <v>141569116063</v>
      </c>
      <c r="T564" t="s">
        <v>5280</v>
      </c>
      <c r="U564" t="s">
        <v>5281</v>
      </c>
      <c r="V564" t="s">
        <v>5282</v>
      </c>
      <c r="Z564">
        <v>111.4101926</v>
      </c>
      <c r="AA564">
        <v>-6.9690795999999997</v>
      </c>
      <c r="AB564" t="s">
        <v>5283</v>
      </c>
      <c r="AC564" t="s">
        <v>235</v>
      </c>
      <c r="AL564" t="s">
        <v>217</v>
      </c>
      <c r="AM564" t="s">
        <v>5284</v>
      </c>
      <c r="AN564" t="s">
        <v>6</v>
      </c>
      <c r="AO564" s="57">
        <v>46275.725983796299</v>
      </c>
      <c r="AP564" s="57">
        <v>46305.625</v>
      </c>
      <c r="AQ564" t="s">
        <v>841</v>
      </c>
      <c r="AR564" t="s">
        <v>12</v>
      </c>
      <c r="AS564" t="s">
        <v>219</v>
      </c>
      <c r="AT564" t="s">
        <v>230</v>
      </c>
      <c r="AV564" t="s">
        <v>1627</v>
      </c>
      <c r="AW564" t="s">
        <v>877</v>
      </c>
      <c r="AX564" t="s">
        <v>222</v>
      </c>
      <c r="BA564" s="57">
        <v>46305.625</v>
      </c>
      <c r="BB564" t="s">
        <v>5284</v>
      </c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e">
        <f>VLOOKUP(H564,Sheet2!$A$1:$B$270,2,FALSE)</f>
        <v>#N/A</v>
      </c>
    </row>
    <row r="565" spans="1:61">
      <c r="A565">
        <v>564</v>
      </c>
      <c r="B565">
        <v>1002625202</v>
      </c>
      <c r="C565">
        <v>3</v>
      </c>
      <c r="D565" t="s">
        <v>51</v>
      </c>
      <c r="E565">
        <v>4</v>
      </c>
      <c r="F565" t="s">
        <v>268</v>
      </c>
      <c r="G565" t="s">
        <v>830</v>
      </c>
      <c r="H565" t="s">
        <v>1978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46301.807337962964</v>
      </c>
      <c r="P565" s="57">
        <v>46302.578865740739</v>
      </c>
      <c r="Q565">
        <v>69405411</v>
      </c>
      <c r="S565">
        <v>142552107903</v>
      </c>
      <c r="T565" t="s">
        <v>3372</v>
      </c>
      <c r="U565" t="s">
        <v>3373</v>
      </c>
      <c r="V565" t="s">
        <v>3374</v>
      </c>
      <c r="Z565">
        <v>111.57086099999999</v>
      </c>
      <c r="AA565">
        <v>-7.1124219999999996</v>
      </c>
      <c r="AB565" t="s">
        <v>3375</v>
      </c>
      <c r="AC565" t="s">
        <v>235</v>
      </c>
      <c r="AL565" t="s">
        <v>217</v>
      </c>
      <c r="AM565" t="s">
        <v>3376</v>
      </c>
      <c r="AN565" t="s">
        <v>6</v>
      </c>
      <c r="AO565" s="57">
        <v>46183.809340277781</v>
      </c>
      <c r="AP565" s="57">
        <v>46303.333333333336</v>
      </c>
      <c r="AR565" t="s">
        <v>218</v>
      </c>
      <c r="AS565" t="s">
        <v>1984</v>
      </c>
      <c r="AT565" t="s">
        <v>230</v>
      </c>
      <c r="AU565">
        <v>20261007</v>
      </c>
      <c r="AV565" t="s">
        <v>221</v>
      </c>
      <c r="AW565" t="s">
        <v>882</v>
      </c>
      <c r="AX565" t="s">
        <v>222</v>
      </c>
      <c r="BA565" s="57">
        <v>46303.333333333336</v>
      </c>
      <c r="BB565" t="s">
        <v>3376</v>
      </c>
      <c r="BC565">
        <v>2026</v>
      </c>
      <c r="BD565">
        <v>10</v>
      </c>
      <c r="BE565">
        <v>7</v>
      </c>
      <c r="BF565" s="6">
        <f t="shared" si="24"/>
        <v>46302</v>
      </c>
      <c r="BG565">
        <f t="shared" si="25"/>
        <v>-1.3333333333357587</v>
      </c>
      <c r="BH565" t="str">
        <f t="shared" si="26"/>
        <v>COMPLY</v>
      </c>
      <c r="BI565" t="e">
        <f>VLOOKUP(H565,Sheet2!$A$1:$B$270,2,FALSE)</f>
        <v>#N/A</v>
      </c>
    </row>
    <row r="566" spans="1:61">
      <c r="A566">
        <v>565</v>
      </c>
      <c r="B566">
        <v>1002619966</v>
      </c>
      <c r="C566">
        <v>3</v>
      </c>
      <c r="D566" t="s">
        <v>51</v>
      </c>
      <c r="E566">
        <v>4</v>
      </c>
      <c r="F566" t="s">
        <v>268</v>
      </c>
      <c r="G566" t="s">
        <v>830</v>
      </c>
      <c r="H566" t="s">
        <v>1978</v>
      </c>
      <c r="I566" t="s">
        <v>212</v>
      </c>
      <c r="J566" t="s">
        <v>213</v>
      </c>
      <c r="K566" t="s">
        <v>149</v>
      </c>
      <c r="M566" t="s">
        <v>1626</v>
      </c>
      <c r="N566" t="s">
        <v>215</v>
      </c>
      <c r="O566" s="57">
        <v>46297.597511574073</v>
      </c>
      <c r="P566" s="57">
        <v>46297.635995370372</v>
      </c>
      <c r="Q566">
        <v>69403149</v>
      </c>
      <c r="S566">
        <v>142552107893</v>
      </c>
      <c r="T566" t="s">
        <v>1979</v>
      </c>
      <c r="U566" t="s">
        <v>1980</v>
      </c>
      <c r="Z566">
        <v>111.57115810000001</v>
      </c>
      <c r="AA566">
        <v>-7.1108092000000003</v>
      </c>
      <c r="AB566" t="s">
        <v>1986</v>
      </c>
      <c r="AC566" t="s">
        <v>283</v>
      </c>
      <c r="AO566" s="57">
        <v>46063.61105324074</v>
      </c>
      <c r="AR566" t="s">
        <v>1631</v>
      </c>
      <c r="AS566" t="s">
        <v>1984</v>
      </c>
      <c r="AT566" t="s">
        <v>230</v>
      </c>
      <c r="AV566" t="s">
        <v>1987</v>
      </c>
      <c r="AW566" t="s">
        <v>540</v>
      </c>
      <c r="AX566" t="s">
        <v>222</v>
      </c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:61">
      <c r="A567">
        <v>566</v>
      </c>
      <c r="B567">
        <v>1002620263</v>
      </c>
      <c r="C567">
        <v>3</v>
      </c>
      <c r="D567" t="s">
        <v>51</v>
      </c>
      <c r="E567">
        <v>4</v>
      </c>
      <c r="F567" t="s">
        <v>268</v>
      </c>
      <c r="G567" t="s">
        <v>830</v>
      </c>
      <c r="H567" t="s">
        <v>1978</v>
      </c>
      <c r="I567" t="s">
        <v>212</v>
      </c>
      <c r="J567" t="s">
        <v>213</v>
      </c>
      <c r="K567" t="s">
        <v>149</v>
      </c>
      <c r="M567" t="s">
        <v>1919</v>
      </c>
      <c r="N567" t="s">
        <v>215</v>
      </c>
      <c r="O567" s="57">
        <v>46297.645277777781</v>
      </c>
      <c r="P567" s="57">
        <v>46300.67560185185</v>
      </c>
      <c r="Q567">
        <v>69403235</v>
      </c>
      <c r="S567">
        <v>142552107894</v>
      </c>
      <c r="T567" t="s">
        <v>1979</v>
      </c>
      <c r="U567" t="s">
        <v>1980</v>
      </c>
      <c r="V567" t="s">
        <v>1981</v>
      </c>
      <c r="Z567">
        <v>111.57115810000001</v>
      </c>
      <c r="AA567">
        <v>-7.1108092000000003</v>
      </c>
      <c r="AB567" t="s">
        <v>1982</v>
      </c>
      <c r="AC567" t="s">
        <v>283</v>
      </c>
      <c r="AL567" t="s">
        <v>217</v>
      </c>
      <c r="AM567" t="s">
        <v>1983</v>
      </c>
      <c r="AN567" t="s">
        <v>6</v>
      </c>
      <c r="AO567" s="57">
        <v>46063.652951388889</v>
      </c>
      <c r="AP567" s="57">
        <v>46299.458333333336</v>
      </c>
      <c r="AQ567" t="s">
        <v>841</v>
      </c>
      <c r="AR567" t="s">
        <v>12</v>
      </c>
      <c r="AS567" t="s">
        <v>1984</v>
      </c>
      <c r="AT567" t="s">
        <v>230</v>
      </c>
      <c r="AV567" t="s">
        <v>1627</v>
      </c>
      <c r="AW567" t="s">
        <v>1985</v>
      </c>
      <c r="AX567" t="s">
        <v>222</v>
      </c>
      <c r="BA567" s="57">
        <v>46299.458333333336</v>
      </c>
      <c r="BB567" t="s">
        <v>1983</v>
      </c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:61">
      <c r="A568">
        <v>567</v>
      </c>
      <c r="B568">
        <v>1002625896</v>
      </c>
      <c r="C568">
        <v>3</v>
      </c>
      <c r="D568" t="s">
        <v>51</v>
      </c>
      <c r="E568">
        <v>4</v>
      </c>
      <c r="F568" t="s">
        <v>268</v>
      </c>
      <c r="G568" t="s">
        <v>830</v>
      </c>
      <c r="H568" t="s">
        <v>4051</v>
      </c>
      <c r="I568" t="s">
        <v>212</v>
      </c>
      <c r="J568" t="s">
        <v>213</v>
      </c>
      <c r="K568" t="s">
        <v>149</v>
      </c>
      <c r="L568" t="s">
        <v>214</v>
      </c>
      <c r="M568" t="s">
        <v>76</v>
      </c>
      <c r="N568" t="s">
        <v>215</v>
      </c>
      <c r="O568" s="57">
        <v>46302.494837962964</v>
      </c>
      <c r="P568" s="57">
        <v>46303.587442129632</v>
      </c>
      <c r="Q568">
        <v>69405732</v>
      </c>
      <c r="S568">
        <v>142519105289</v>
      </c>
      <c r="T568" t="s">
        <v>4052</v>
      </c>
      <c r="U568" t="s">
        <v>4053</v>
      </c>
      <c r="V568" t="s">
        <v>4054</v>
      </c>
      <c r="Z568">
        <v>111.2401205</v>
      </c>
      <c r="AA568">
        <v>-7.0551518999999896</v>
      </c>
      <c r="AB568" t="s">
        <v>4055</v>
      </c>
      <c r="AC568" t="s">
        <v>235</v>
      </c>
      <c r="AL568" t="s">
        <v>217</v>
      </c>
      <c r="AM568" t="s">
        <v>4056</v>
      </c>
      <c r="AN568" t="s">
        <v>6</v>
      </c>
      <c r="AO568" s="57">
        <v>46213.496678240743</v>
      </c>
      <c r="AP568" s="57">
        <v>46303.333333333336</v>
      </c>
      <c r="AR568" t="s">
        <v>218</v>
      </c>
      <c r="AS568" t="s">
        <v>219</v>
      </c>
      <c r="AT568" t="s">
        <v>230</v>
      </c>
      <c r="AU568">
        <v>20261008</v>
      </c>
      <c r="AV568" t="s">
        <v>221</v>
      </c>
      <c r="AW568" t="s">
        <v>882</v>
      </c>
      <c r="AX568" t="s">
        <v>222</v>
      </c>
      <c r="BA568" s="57">
        <v>46303.333333333336</v>
      </c>
      <c r="BB568" t="s">
        <v>4056</v>
      </c>
      <c r="BC568">
        <v>2026</v>
      </c>
      <c r="BD568">
        <v>10</v>
      </c>
      <c r="BE568">
        <v>8</v>
      </c>
      <c r="BF568" s="6">
        <f t="shared" si="24"/>
        <v>46303</v>
      </c>
      <c r="BG568">
        <f t="shared" si="25"/>
        <v>-0.33333333333575865</v>
      </c>
      <c r="BH568" t="str">
        <f t="shared" si="26"/>
        <v>COMPLY</v>
      </c>
      <c r="BI568" t="e">
        <f>VLOOKUP(H568,Sheet2!$A$1:$B$270,2,FALSE)</f>
        <v>#N/A</v>
      </c>
    </row>
    <row r="569" spans="1:61">
      <c r="A569">
        <v>568</v>
      </c>
      <c r="B569">
        <v>1002631671</v>
      </c>
      <c r="C569">
        <v>3</v>
      </c>
      <c r="D569" t="s">
        <v>51</v>
      </c>
      <c r="E569">
        <v>4</v>
      </c>
      <c r="F569" t="s">
        <v>268</v>
      </c>
      <c r="G569" t="s">
        <v>830</v>
      </c>
      <c r="H569" t="s">
        <v>4051</v>
      </c>
      <c r="I569" t="s">
        <v>212</v>
      </c>
      <c r="J569" t="s">
        <v>213</v>
      </c>
      <c r="K569" t="s">
        <v>149</v>
      </c>
      <c r="L569" t="s">
        <v>214</v>
      </c>
      <c r="M569" t="s">
        <v>1626</v>
      </c>
      <c r="N569" t="s">
        <v>215</v>
      </c>
      <c r="O569" s="57">
        <v>46306.639340277776</v>
      </c>
      <c r="P569" s="57">
        <v>46308.419293981482</v>
      </c>
      <c r="Q569">
        <v>69408228</v>
      </c>
      <c r="S569">
        <v>142519105299</v>
      </c>
      <c r="T569" t="s">
        <v>5285</v>
      </c>
      <c r="U569" t="s">
        <v>5286</v>
      </c>
      <c r="V569" t="s">
        <v>5287</v>
      </c>
      <c r="Z569">
        <v>111.30481589999999</v>
      </c>
      <c r="AA569">
        <v>-7.0202492999999997</v>
      </c>
      <c r="AB569" t="s">
        <v>5288</v>
      </c>
      <c r="AC569" t="s">
        <v>235</v>
      </c>
      <c r="AL569" t="s">
        <v>217</v>
      </c>
      <c r="AM569" t="s">
        <v>5289</v>
      </c>
      <c r="AN569" t="s">
        <v>6</v>
      </c>
      <c r="AO569" s="57">
        <v>46336.642453703702</v>
      </c>
      <c r="AP569" s="57">
        <v>46307.625</v>
      </c>
      <c r="AR569" t="s">
        <v>12</v>
      </c>
      <c r="AS569" t="s">
        <v>219</v>
      </c>
      <c r="AT569" t="s">
        <v>230</v>
      </c>
      <c r="AV569" t="s">
        <v>6082</v>
      </c>
      <c r="AW569" t="s">
        <v>879</v>
      </c>
      <c r="AX569" t="s">
        <v>222</v>
      </c>
      <c r="BA569" s="57">
        <v>46307.625</v>
      </c>
      <c r="BB569" t="s">
        <v>5289</v>
      </c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e">
        <f>VLOOKUP(H569,Sheet2!$A$1:$B$270,2,FALSE)</f>
        <v>#N/A</v>
      </c>
    </row>
    <row r="570" spans="1:61">
      <c r="A570">
        <v>569</v>
      </c>
      <c r="B570">
        <v>1002625586</v>
      </c>
      <c r="C570">
        <v>3</v>
      </c>
      <c r="D570" t="s">
        <v>51</v>
      </c>
      <c r="E570">
        <v>4</v>
      </c>
      <c r="F570" t="s">
        <v>268</v>
      </c>
      <c r="G570" t="s">
        <v>830</v>
      </c>
      <c r="H570" t="s">
        <v>4057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46302.428877314815</v>
      </c>
      <c r="P570" s="57">
        <v>46303.589756944442</v>
      </c>
      <c r="Q570">
        <v>69405559</v>
      </c>
      <c r="S570">
        <v>142512103134</v>
      </c>
      <c r="T570" t="s">
        <v>4058</v>
      </c>
      <c r="U570" t="s">
        <v>4059</v>
      </c>
      <c r="V570" t="s">
        <v>4060</v>
      </c>
      <c r="Z570">
        <v>111.38305690668599</v>
      </c>
      <c r="AA570">
        <v>-7.2043537324090003</v>
      </c>
      <c r="AB570" t="s">
        <v>4061</v>
      </c>
      <c r="AC570" t="s">
        <v>235</v>
      </c>
      <c r="AL570" t="s">
        <v>217</v>
      </c>
      <c r="AM570" t="s">
        <v>4062</v>
      </c>
      <c r="AN570" t="s">
        <v>6</v>
      </c>
      <c r="AO570" s="57">
        <v>46213.434340277781</v>
      </c>
      <c r="AP570" s="57">
        <v>46303.333333333336</v>
      </c>
      <c r="AR570" t="s">
        <v>218</v>
      </c>
      <c r="AS570" t="s">
        <v>1984</v>
      </c>
      <c r="AT570" t="s">
        <v>230</v>
      </c>
      <c r="AU570">
        <v>20261008</v>
      </c>
      <c r="AV570" t="s">
        <v>221</v>
      </c>
      <c r="AW570" t="s">
        <v>923</v>
      </c>
      <c r="AX570" t="s">
        <v>222</v>
      </c>
      <c r="BA570" s="57">
        <v>46303.333333333336</v>
      </c>
      <c r="BB570" t="s">
        <v>4062</v>
      </c>
      <c r="BC570">
        <v>2026</v>
      </c>
      <c r="BD570">
        <v>10</v>
      </c>
      <c r="BE570">
        <v>8</v>
      </c>
      <c r="BF570" s="6">
        <f t="shared" si="24"/>
        <v>46303</v>
      </c>
      <c r="BG570">
        <f t="shared" si="25"/>
        <v>-0.33333333333575865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1002633968</v>
      </c>
      <c r="C571">
        <v>3</v>
      </c>
      <c r="D571" t="s">
        <v>51</v>
      </c>
      <c r="E571">
        <v>4</v>
      </c>
      <c r="F571" t="s">
        <v>268</v>
      </c>
      <c r="G571" t="s">
        <v>830</v>
      </c>
      <c r="H571" t="s">
        <v>4057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46308.345590277779</v>
      </c>
      <c r="P571" s="57">
        <v>46308.621400462966</v>
      </c>
      <c r="Q571">
        <v>69409017</v>
      </c>
      <c r="S571">
        <v>142512103136</v>
      </c>
      <c r="T571" t="s">
        <v>6083</v>
      </c>
      <c r="U571" t="s">
        <v>6084</v>
      </c>
      <c r="V571" t="s">
        <v>6085</v>
      </c>
      <c r="Z571">
        <v>111.3901133</v>
      </c>
      <c r="AA571">
        <v>-7.1740792000000004</v>
      </c>
      <c r="AB571" t="s">
        <v>6086</v>
      </c>
      <c r="AC571" t="s">
        <v>235</v>
      </c>
      <c r="AL571" t="s">
        <v>217</v>
      </c>
      <c r="AM571" t="s">
        <v>5891</v>
      </c>
      <c r="AN571" t="s">
        <v>6</v>
      </c>
      <c r="AO571" t="s">
        <v>5998</v>
      </c>
      <c r="AP571" s="57">
        <v>46309.333333333336</v>
      </c>
      <c r="AR571" t="s">
        <v>218</v>
      </c>
      <c r="AS571" t="s">
        <v>1984</v>
      </c>
      <c r="AT571" t="s">
        <v>230</v>
      </c>
      <c r="AU571">
        <v>20261013</v>
      </c>
      <c r="AV571" t="s">
        <v>221</v>
      </c>
      <c r="AW571" t="s">
        <v>2725</v>
      </c>
      <c r="AX571" t="s">
        <v>222</v>
      </c>
      <c r="BA571" s="57">
        <v>46309.333333333336</v>
      </c>
      <c r="BB571" t="s">
        <v>5891</v>
      </c>
      <c r="BC571">
        <v>2026</v>
      </c>
      <c r="BD571">
        <v>10</v>
      </c>
      <c r="BE571">
        <v>13</v>
      </c>
      <c r="BF571" s="6">
        <f t="shared" si="24"/>
        <v>46308</v>
      </c>
      <c r="BG571">
        <f t="shared" si="25"/>
        <v>-1.3333333333357587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1002626864</v>
      </c>
      <c r="C572">
        <v>3</v>
      </c>
      <c r="D572" t="s">
        <v>51</v>
      </c>
      <c r="E572">
        <v>4</v>
      </c>
      <c r="F572" t="s">
        <v>268</v>
      </c>
      <c r="G572" t="s">
        <v>545</v>
      </c>
      <c r="H572" t="s">
        <v>1988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46302.721921296295</v>
      </c>
      <c r="P572" s="57">
        <v>46304.693611111114</v>
      </c>
      <c r="Q572">
        <v>69406128</v>
      </c>
      <c r="S572">
        <v>142521103440</v>
      </c>
      <c r="T572" t="s">
        <v>1989</v>
      </c>
      <c r="U572" t="s">
        <v>1990</v>
      </c>
      <c r="V572" t="s">
        <v>4063</v>
      </c>
      <c r="Z572">
        <v>110.778138</v>
      </c>
      <c r="AA572">
        <v>-7.024762</v>
      </c>
      <c r="AB572" t="s">
        <v>4064</v>
      </c>
      <c r="AC572" t="s">
        <v>235</v>
      </c>
      <c r="AL572" t="s">
        <v>217</v>
      </c>
      <c r="AM572" t="s">
        <v>4065</v>
      </c>
      <c r="AN572" t="s">
        <v>6</v>
      </c>
      <c r="AO572" s="57">
        <v>46213.736238425925</v>
      </c>
      <c r="AP572" s="57">
        <v>46303.625</v>
      </c>
      <c r="AR572" t="s">
        <v>218</v>
      </c>
      <c r="AS572" t="s">
        <v>1994</v>
      </c>
      <c r="AT572" t="s">
        <v>230</v>
      </c>
      <c r="AU572">
        <v>20261009</v>
      </c>
      <c r="AV572" t="s">
        <v>221</v>
      </c>
      <c r="AW572" t="s">
        <v>877</v>
      </c>
      <c r="AX572" t="s">
        <v>222</v>
      </c>
      <c r="BA572" s="57">
        <v>46303.625</v>
      </c>
      <c r="BB572" t="s">
        <v>4065</v>
      </c>
      <c r="BC572">
        <v>2026</v>
      </c>
      <c r="BD572">
        <v>10</v>
      </c>
      <c r="BE572">
        <v>9</v>
      </c>
      <c r="BF572" s="6">
        <f t="shared" si="24"/>
        <v>46304</v>
      </c>
      <c r="BG572">
        <f t="shared" si="25"/>
        <v>0.375</v>
      </c>
      <c r="BH572" t="str">
        <f t="shared" si="26"/>
        <v>COMPLY</v>
      </c>
      <c r="BI572" t="e">
        <f>VLOOKUP(H572,Sheet2!$A$1:$B$270,2,FALSE)</f>
        <v>#N/A</v>
      </c>
    </row>
    <row r="573" spans="1:61">
      <c r="A573">
        <v>572</v>
      </c>
      <c r="B573">
        <v>1002628838</v>
      </c>
      <c r="C573">
        <v>3</v>
      </c>
      <c r="D573" t="s">
        <v>51</v>
      </c>
      <c r="E573">
        <v>4</v>
      </c>
      <c r="F573" t="s">
        <v>268</v>
      </c>
      <c r="G573" t="s">
        <v>545</v>
      </c>
      <c r="H573" t="s">
        <v>1988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46304.371990740743</v>
      </c>
      <c r="P573" s="57">
        <v>46305.634479166663</v>
      </c>
      <c r="Q573">
        <v>69407015</v>
      </c>
      <c r="S573">
        <v>142521103471</v>
      </c>
      <c r="T573" t="s">
        <v>5290</v>
      </c>
      <c r="U573" t="s">
        <v>5291</v>
      </c>
      <c r="V573" t="s">
        <v>5292</v>
      </c>
      <c r="Z573">
        <v>110.76413700000001</v>
      </c>
      <c r="AA573">
        <v>-7.0195400000000001</v>
      </c>
      <c r="AB573" t="s">
        <v>5293</v>
      </c>
      <c r="AC573" t="s">
        <v>235</v>
      </c>
      <c r="AL573" t="s">
        <v>217</v>
      </c>
      <c r="AM573" t="s">
        <v>5294</v>
      </c>
      <c r="AN573" t="s">
        <v>6</v>
      </c>
      <c r="AO573" s="57">
        <v>46275.402615740742</v>
      </c>
      <c r="AP573" s="57">
        <v>46305.333333333336</v>
      </c>
      <c r="AR573" t="s">
        <v>218</v>
      </c>
      <c r="AS573" t="s">
        <v>1994</v>
      </c>
      <c r="AT573" t="s">
        <v>230</v>
      </c>
      <c r="AU573">
        <v>20261010</v>
      </c>
      <c r="AV573" t="s">
        <v>221</v>
      </c>
      <c r="AW573" t="s">
        <v>877</v>
      </c>
      <c r="AX573" t="s">
        <v>222</v>
      </c>
      <c r="BA573" s="57">
        <v>46305.333333333336</v>
      </c>
      <c r="BB573" t="s">
        <v>5294</v>
      </c>
      <c r="BC573">
        <v>2026</v>
      </c>
      <c r="BD573">
        <v>10</v>
      </c>
      <c r="BE573">
        <v>10</v>
      </c>
      <c r="BF573" s="6">
        <f t="shared" si="24"/>
        <v>46305</v>
      </c>
      <c r="BG573">
        <f t="shared" si="25"/>
        <v>-0.33333333333575865</v>
      </c>
      <c r="BH573" t="str">
        <f t="shared" si="26"/>
        <v>COMPLY</v>
      </c>
      <c r="BI573" t="e">
        <f>VLOOKUP(H573,Sheet2!$A$1:$B$270,2,FALSE)</f>
        <v>#N/A</v>
      </c>
    </row>
    <row r="574" spans="1:61">
      <c r="A574">
        <v>573</v>
      </c>
      <c r="B574">
        <v>1002620740</v>
      </c>
      <c r="C574">
        <v>3</v>
      </c>
      <c r="D574" t="s">
        <v>51</v>
      </c>
      <c r="E574">
        <v>4</v>
      </c>
      <c r="F574" t="s">
        <v>268</v>
      </c>
      <c r="G574" t="s">
        <v>545</v>
      </c>
      <c r="H574" t="s">
        <v>1988</v>
      </c>
      <c r="I574" t="s">
        <v>212</v>
      </c>
      <c r="J574" t="s">
        <v>213</v>
      </c>
      <c r="K574" t="s">
        <v>149</v>
      </c>
      <c r="L574" t="s">
        <v>214</v>
      </c>
      <c r="M574" t="s">
        <v>1919</v>
      </c>
      <c r="N574" t="s">
        <v>215</v>
      </c>
      <c r="O574" s="57">
        <v>46298.358043981483</v>
      </c>
      <c r="P574" s="57">
        <v>46301.399305555555</v>
      </c>
      <c r="Q574">
        <v>69403439</v>
      </c>
      <c r="S574">
        <v>142521103463</v>
      </c>
      <c r="T574" t="s">
        <v>1989</v>
      </c>
      <c r="U574" t="s">
        <v>1990</v>
      </c>
      <c r="V574" t="s">
        <v>1991</v>
      </c>
      <c r="Z574">
        <v>110.778127</v>
      </c>
      <c r="AA574">
        <v>-7.0247109999999999</v>
      </c>
      <c r="AB574" t="s">
        <v>1992</v>
      </c>
      <c r="AC574" t="s">
        <v>235</v>
      </c>
      <c r="AL574" t="s">
        <v>217</v>
      </c>
      <c r="AM574" t="s">
        <v>1993</v>
      </c>
      <c r="AN574" t="s">
        <v>6</v>
      </c>
      <c r="AO574" s="57">
        <v>46091.361296296294</v>
      </c>
      <c r="AP574" s="57">
        <v>46299.333333333336</v>
      </c>
      <c r="AQ574" t="s">
        <v>841</v>
      </c>
      <c r="AR574" t="s">
        <v>12</v>
      </c>
      <c r="AS574" t="s">
        <v>1994</v>
      </c>
      <c r="AT574" t="s">
        <v>230</v>
      </c>
      <c r="AV574" t="s">
        <v>1627</v>
      </c>
      <c r="AW574" t="s">
        <v>880</v>
      </c>
      <c r="AX574" t="s">
        <v>222</v>
      </c>
      <c r="BA574" s="57">
        <v>46299.333333333336</v>
      </c>
      <c r="BB574" t="s">
        <v>1993</v>
      </c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:61">
      <c r="A575">
        <v>574</v>
      </c>
      <c r="B575">
        <v>1002628822</v>
      </c>
      <c r="C575">
        <v>3</v>
      </c>
      <c r="D575" t="s">
        <v>51</v>
      </c>
      <c r="E575">
        <v>4</v>
      </c>
      <c r="F575" t="s">
        <v>268</v>
      </c>
      <c r="G575" t="s">
        <v>545</v>
      </c>
      <c r="H575" t="s">
        <v>5295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46304.365682870368</v>
      </c>
      <c r="P575" s="57">
        <v>46305.575358796297</v>
      </c>
      <c r="Q575">
        <v>69407010</v>
      </c>
      <c r="S575">
        <v>146516109483</v>
      </c>
      <c r="T575" t="s">
        <v>5296</v>
      </c>
      <c r="U575" t="s">
        <v>5297</v>
      </c>
      <c r="V575" t="s">
        <v>5298</v>
      </c>
      <c r="Z575">
        <v>110.63709799999999</v>
      </c>
      <c r="AA575">
        <v>-7.163252</v>
      </c>
      <c r="AB575" t="s">
        <v>5299</v>
      </c>
      <c r="AC575" t="s">
        <v>235</v>
      </c>
      <c r="AL575" t="s">
        <v>217</v>
      </c>
      <c r="AM575" t="s">
        <v>5300</v>
      </c>
      <c r="AN575" t="s">
        <v>6</v>
      </c>
      <c r="AO575" s="57">
        <v>46275.372141203705</v>
      </c>
      <c r="AP575" s="57">
        <v>46305.333333333336</v>
      </c>
      <c r="AR575" t="s">
        <v>218</v>
      </c>
      <c r="AS575" t="s">
        <v>1994</v>
      </c>
      <c r="AT575" t="s">
        <v>230</v>
      </c>
      <c r="AU575">
        <v>20261010</v>
      </c>
      <c r="AV575" t="s">
        <v>221</v>
      </c>
      <c r="AW575" t="s">
        <v>876</v>
      </c>
      <c r="AX575" t="s">
        <v>222</v>
      </c>
      <c r="BA575" s="57">
        <v>46305.333333333336</v>
      </c>
      <c r="BB575" t="s">
        <v>5300</v>
      </c>
      <c r="BC575">
        <v>2026</v>
      </c>
      <c r="BD575">
        <v>10</v>
      </c>
      <c r="BE575">
        <v>10</v>
      </c>
      <c r="BF575" s="6">
        <f t="shared" si="24"/>
        <v>46305</v>
      </c>
      <c r="BG575">
        <f t="shared" si="25"/>
        <v>-0.33333333333575865</v>
      </c>
      <c r="BH575" t="str">
        <f t="shared" si="26"/>
        <v>COMPLY</v>
      </c>
      <c r="BI575" t="e">
        <f>VLOOKUP(H575,Sheet2!$A$1:$B$270,2,FALSE)</f>
        <v>#N/A</v>
      </c>
    </row>
    <row r="576" spans="1:61">
      <c r="A576">
        <v>575</v>
      </c>
      <c r="B576">
        <v>1002634851</v>
      </c>
      <c r="C576">
        <v>3</v>
      </c>
      <c r="D576" t="s">
        <v>51</v>
      </c>
      <c r="E576">
        <v>4</v>
      </c>
      <c r="F576" t="s">
        <v>268</v>
      </c>
      <c r="G576" t="s">
        <v>545</v>
      </c>
      <c r="H576" t="s">
        <v>5295</v>
      </c>
      <c r="I576" t="s">
        <v>212</v>
      </c>
      <c r="J576" t="s">
        <v>213</v>
      </c>
      <c r="K576" t="s">
        <v>149</v>
      </c>
      <c r="L576" t="s">
        <v>214</v>
      </c>
      <c r="M576" t="s">
        <v>224</v>
      </c>
      <c r="N576" t="s">
        <v>215</v>
      </c>
      <c r="O576" s="57">
        <v>46308.51221064815</v>
      </c>
      <c r="P576" s="57">
        <v>46309.467777777776</v>
      </c>
      <c r="Q576">
        <v>69409302</v>
      </c>
      <c r="S576">
        <v>146516109595</v>
      </c>
      <c r="T576" t="s">
        <v>6087</v>
      </c>
      <c r="U576" t="s">
        <v>6088</v>
      </c>
      <c r="V576" t="s">
        <v>6089</v>
      </c>
      <c r="Z576">
        <v>110.64831100000001</v>
      </c>
      <c r="AA576">
        <v>-7.1233979999999999</v>
      </c>
      <c r="AB576" t="s">
        <v>6090</v>
      </c>
      <c r="AC576" t="s">
        <v>235</v>
      </c>
      <c r="AL576" t="s">
        <v>217</v>
      </c>
      <c r="AM576" t="s">
        <v>6025</v>
      </c>
      <c r="AN576" t="s">
        <v>6</v>
      </c>
      <c r="AO576" t="s">
        <v>6091</v>
      </c>
      <c r="AP576" s="57">
        <v>46309.458333333336</v>
      </c>
      <c r="AR576" t="s">
        <v>18</v>
      </c>
      <c r="AS576" t="s">
        <v>1994</v>
      </c>
      <c r="AT576" t="s">
        <v>230</v>
      </c>
      <c r="AV576" t="s">
        <v>226</v>
      </c>
      <c r="AW576" t="s">
        <v>875</v>
      </c>
      <c r="AX576" t="s">
        <v>222</v>
      </c>
      <c r="BA576" s="57">
        <v>46309.458333333336</v>
      </c>
      <c r="BB576" t="s">
        <v>6025</v>
      </c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:61">
      <c r="A577">
        <v>576</v>
      </c>
      <c r="B577">
        <v>1002618094</v>
      </c>
      <c r="C577">
        <v>3</v>
      </c>
      <c r="D577" t="s">
        <v>51</v>
      </c>
      <c r="E577">
        <v>4</v>
      </c>
      <c r="F577" t="s">
        <v>268</v>
      </c>
      <c r="G577" t="s">
        <v>545</v>
      </c>
      <c r="H577" t="s">
        <v>848</v>
      </c>
      <c r="I577" t="s">
        <v>212</v>
      </c>
      <c r="J577" t="s">
        <v>213</v>
      </c>
      <c r="K577" t="s">
        <v>149</v>
      </c>
      <c r="M577" t="s">
        <v>76</v>
      </c>
      <c r="N577" t="s">
        <v>215</v>
      </c>
      <c r="O577" s="57">
        <v>46296.601504629631</v>
      </c>
      <c r="P577" s="57">
        <v>46297.668043981481</v>
      </c>
      <c r="Q577">
        <v>69402453</v>
      </c>
      <c r="S577">
        <v>141568111741</v>
      </c>
      <c r="T577" t="s">
        <v>1129</v>
      </c>
      <c r="U577" t="s">
        <v>1130</v>
      </c>
      <c r="V577" t="s">
        <v>1131</v>
      </c>
      <c r="Z577">
        <v>110.84761279999999</v>
      </c>
      <c r="AA577">
        <v>-7.0151427999999996</v>
      </c>
      <c r="AB577" t="s">
        <v>1132</v>
      </c>
      <c r="AC577" t="s">
        <v>283</v>
      </c>
      <c r="AL577" t="s">
        <v>217</v>
      </c>
      <c r="AM577" t="s">
        <v>1133</v>
      </c>
      <c r="AN577" t="s">
        <v>6</v>
      </c>
      <c r="AO577" s="57">
        <v>46032.611296296294</v>
      </c>
      <c r="AP577" s="57">
        <v>46297.625</v>
      </c>
      <c r="AR577" t="s">
        <v>218</v>
      </c>
      <c r="AS577" t="s">
        <v>219</v>
      </c>
      <c r="AT577" t="s">
        <v>230</v>
      </c>
      <c r="AU577">
        <v>20261002</v>
      </c>
      <c r="AV577" t="s">
        <v>221</v>
      </c>
      <c r="AW577" t="s">
        <v>861</v>
      </c>
      <c r="AX577" t="s">
        <v>222</v>
      </c>
      <c r="BA577" s="57">
        <v>46297.625</v>
      </c>
      <c r="BB577" t="s">
        <v>1133</v>
      </c>
      <c r="BC577">
        <v>2026</v>
      </c>
      <c r="BD577">
        <v>10</v>
      </c>
      <c r="BE577">
        <v>2</v>
      </c>
      <c r="BF577" s="6">
        <f t="shared" si="24"/>
        <v>46297</v>
      </c>
      <c r="BG577">
        <f t="shared" si="25"/>
        <v>-0.625</v>
      </c>
      <c r="BH577" t="str">
        <f t="shared" si="26"/>
        <v>COMPLY</v>
      </c>
      <c r="BI577" t="e">
        <f>VLOOKUP(H577,Sheet2!$A$1:$B$270,2,FALSE)</f>
        <v>#N/A</v>
      </c>
    </row>
    <row r="578" spans="1:61">
      <c r="A578">
        <v>577</v>
      </c>
      <c r="B578">
        <v>1002618342</v>
      </c>
      <c r="C578">
        <v>3</v>
      </c>
      <c r="D578" t="s">
        <v>51</v>
      </c>
      <c r="E578">
        <v>4</v>
      </c>
      <c r="F578" t="s">
        <v>268</v>
      </c>
      <c r="G578" t="s">
        <v>545</v>
      </c>
      <c r="H578" t="s">
        <v>848</v>
      </c>
      <c r="I578" t="s">
        <v>212</v>
      </c>
      <c r="J578" t="s">
        <v>213</v>
      </c>
      <c r="K578" t="s">
        <v>149</v>
      </c>
      <c r="M578" t="s">
        <v>76</v>
      </c>
      <c r="N578" t="s">
        <v>215</v>
      </c>
      <c r="O578" s="57">
        <v>46296.643831018519</v>
      </c>
      <c r="P578" s="57">
        <v>46297.864270833335</v>
      </c>
      <c r="Q578">
        <v>69402518</v>
      </c>
      <c r="S578">
        <v>141568111742</v>
      </c>
      <c r="T578" t="s">
        <v>1124</v>
      </c>
      <c r="U578" t="s">
        <v>1125</v>
      </c>
      <c r="V578" t="s">
        <v>1126</v>
      </c>
      <c r="Z578">
        <v>111.0005197</v>
      </c>
      <c r="AA578">
        <v>-7.1935992000000004</v>
      </c>
      <c r="AB578" t="s">
        <v>1127</v>
      </c>
      <c r="AC578" t="s">
        <v>283</v>
      </c>
      <c r="AL578" t="s">
        <v>217</v>
      </c>
      <c r="AM578" t="s">
        <v>1128</v>
      </c>
      <c r="AN578" t="s">
        <v>6</v>
      </c>
      <c r="AO578" s="57">
        <v>46032.653252314813</v>
      </c>
      <c r="AP578" s="57">
        <v>46297.625</v>
      </c>
      <c r="AR578" t="s">
        <v>218</v>
      </c>
      <c r="AS578" t="s">
        <v>219</v>
      </c>
      <c r="AT578" t="s">
        <v>230</v>
      </c>
      <c r="AU578">
        <v>20261002</v>
      </c>
      <c r="AV578" t="s">
        <v>221</v>
      </c>
      <c r="AW578" t="s">
        <v>829</v>
      </c>
      <c r="AX578" t="s">
        <v>222</v>
      </c>
      <c r="BA578" s="57">
        <v>46297.625</v>
      </c>
      <c r="BB578" t="s">
        <v>1128</v>
      </c>
      <c r="BC578">
        <v>2026</v>
      </c>
      <c r="BD578">
        <v>10</v>
      </c>
      <c r="BE578">
        <v>2</v>
      </c>
      <c r="BF578" s="6">
        <f t="shared" ref="BF578:BF641" si="27">DATE(BC578,BD578,BE578)</f>
        <v>46297</v>
      </c>
      <c r="BG578">
        <f t="shared" ref="BG578:BG641" si="28">BF578-BA578</f>
        <v>-0.625</v>
      </c>
      <c r="BH578" t="str">
        <f t="shared" ref="BH578:BH641" si="29">IF(BG578=1,"COMPLY",IF(BG578&lt;1,"COMPLY","NOT COMPLY"))</f>
        <v>COMPLY</v>
      </c>
      <c r="BI578" t="e">
        <f>VLOOKUP(H578,Sheet2!$A$1:$B$270,2,FALSE)</f>
        <v>#N/A</v>
      </c>
    </row>
    <row r="579" spans="1:61">
      <c r="A579">
        <v>578</v>
      </c>
      <c r="B579">
        <v>1002627000</v>
      </c>
      <c r="C579">
        <v>3</v>
      </c>
      <c r="D579" t="s">
        <v>51</v>
      </c>
      <c r="E579">
        <v>4</v>
      </c>
      <c r="F579" t="s">
        <v>268</v>
      </c>
      <c r="G579" t="s">
        <v>545</v>
      </c>
      <c r="H579" t="s">
        <v>848</v>
      </c>
      <c r="I579" t="s">
        <v>212</v>
      </c>
      <c r="J579" t="s">
        <v>213</v>
      </c>
      <c r="K579" t="s">
        <v>149</v>
      </c>
      <c r="L579" t="s">
        <v>214</v>
      </c>
      <c r="M579" t="s">
        <v>76</v>
      </c>
      <c r="N579" t="s">
        <v>215</v>
      </c>
      <c r="O579" s="57">
        <v>46303.334803240738</v>
      </c>
      <c r="P579" s="57">
        <v>46303.658182870371</v>
      </c>
      <c r="Q579">
        <v>69406189</v>
      </c>
      <c r="S579">
        <v>141568111770</v>
      </c>
      <c r="T579" t="s">
        <v>4066</v>
      </c>
      <c r="U579" t="s">
        <v>4067</v>
      </c>
      <c r="V579" t="s">
        <v>4068</v>
      </c>
      <c r="Z579">
        <v>110.88242278590199</v>
      </c>
      <c r="AA579">
        <v>-7.0717729267824101</v>
      </c>
      <c r="AB579" t="s">
        <v>4069</v>
      </c>
      <c r="AC579" t="s">
        <v>235</v>
      </c>
      <c r="AL579" t="s">
        <v>217</v>
      </c>
      <c r="AM579" t="s">
        <v>4070</v>
      </c>
      <c r="AN579" t="s">
        <v>6</v>
      </c>
      <c r="AO579" s="57">
        <v>46244.351111111115</v>
      </c>
      <c r="AP579" s="57">
        <v>46304.333333333336</v>
      </c>
      <c r="AR579" t="s">
        <v>218</v>
      </c>
      <c r="AS579" t="s">
        <v>219</v>
      </c>
      <c r="AT579" t="s">
        <v>230</v>
      </c>
      <c r="AU579">
        <v>20261008</v>
      </c>
      <c r="AV579" t="s">
        <v>221</v>
      </c>
      <c r="AW579" t="s">
        <v>2899</v>
      </c>
      <c r="AX579" t="s">
        <v>222</v>
      </c>
      <c r="BA579" s="57">
        <v>46304.333333333336</v>
      </c>
      <c r="BB579" t="s">
        <v>4070</v>
      </c>
      <c r="BC579">
        <v>2026</v>
      </c>
      <c r="BD579">
        <v>10</v>
      </c>
      <c r="BE579">
        <v>8</v>
      </c>
      <c r="BF579" s="6">
        <f t="shared" si="27"/>
        <v>46303</v>
      </c>
      <c r="BG579">
        <f t="shared" si="28"/>
        <v>-1.3333333333357587</v>
      </c>
      <c r="BH579" t="str">
        <f t="shared" si="29"/>
        <v>COMPLY</v>
      </c>
      <c r="BI579" t="e">
        <f>VLOOKUP(H579,Sheet2!$A$1:$B$270,2,FALSE)</f>
        <v>#N/A</v>
      </c>
    </row>
    <row r="580" spans="1:61">
      <c r="A580">
        <v>579</v>
      </c>
      <c r="B580">
        <v>1002630874</v>
      </c>
      <c r="C580">
        <v>3</v>
      </c>
      <c r="D580" t="s">
        <v>51</v>
      </c>
      <c r="E580">
        <v>4</v>
      </c>
      <c r="F580" t="s">
        <v>268</v>
      </c>
      <c r="G580" t="s">
        <v>545</v>
      </c>
      <c r="H580" t="s">
        <v>848</v>
      </c>
      <c r="I580" t="s">
        <v>212</v>
      </c>
      <c r="J580" t="s">
        <v>213</v>
      </c>
      <c r="K580" t="s">
        <v>149</v>
      </c>
      <c r="L580" t="s">
        <v>214</v>
      </c>
      <c r="M580" t="s">
        <v>76</v>
      </c>
      <c r="N580" t="s">
        <v>215</v>
      </c>
      <c r="O580" s="57">
        <v>46305.52615740741</v>
      </c>
      <c r="P580" s="57">
        <v>46308.631423611114</v>
      </c>
      <c r="Q580">
        <v>69407882</v>
      </c>
      <c r="S580">
        <v>141568111783</v>
      </c>
      <c r="T580" t="s">
        <v>4071</v>
      </c>
      <c r="U580" t="s">
        <v>5301</v>
      </c>
      <c r="V580" t="s">
        <v>5302</v>
      </c>
      <c r="Z580">
        <v>110.969677</v>
      </c>
      <c r="AA580">
        <v>-7.1175269999999999</v>
      </c>
      <c r="AB580" t="s">
        <v>5303</v>
      </c>
      <c r="AC580" t="s">
        <v>235</v>
      </c>
      <c r="AL580" t="s">
        <v>217</v>
      </c>
      <c r="AM580" t="s">
        <v>5304</v>
      </c>
      <c r="AN580" t="s">
        <v>6</v>
      </c>
      <c r="AO580" s="57">
        <v>46305.527905092589</v>
      </c>
      <c r="AP580" s="57">
        <v>46306.458333333336</v>
      </c>
      <c r="AR580" t="s">
        <v>218</v>
      </c>
      <c r="AS580" t="s">
        <v>219</v>
      </c>
      <c r="AT580" t="s">
        <v>230</v>
      </c>
      <c r="AU580">
        <v>20261013</v>
      </c>
      <c r="AV580" t="s">
        <v>221</v>
      </c>
      <c r="AW580" t="s">
        <v>880</v>
      </c>
      <c r="AX580" t="s">
        <v>222</v>
      </c>
      <c r="BA580" s="57">
        <v>46306.458333333336</v>
      </c>
      <c r="BB580" t="s">
        <v>5304</v>
      </c>
      <c r="BC580">
        <v>2026</v>
      </c>
      <c r="BD580">
        <v>10</v>
      </c>
      <c r="BE580">
        <v>13</v>
      </c>
      <c r="BF580" s="6">
        <f t="shared" si="27"/>
        <v>46308</v>
      </c>
      <c r="BG580">
        <f t="shared" si="28"/>
        <v>1.5416666666642413</v>
      </c>
      <c r="BH580" t="str">
        <f t="shared" si="29"/>
        <v>NOT COMPLY</v>
      </c>
      <c r="BI580" t="e">
        <f>VLOOKUP(H580,Sheet2!$A$1:$B$270,2,FALSE)</f>
        <v>#N/A</v>
      </c>
    </row>
    <row r="581" spans="1:61">
      <c r="A581">
        <v>580</v>
      </c>
      <c r="B581">
        <v>1002632986</v>
      </c>
      <c r="C581">
        <v>3</v>
      </c>
      <c r="D581" t="s">
        <v>51</v>
      </c>
      <c r="E581">
        <v>4</v>
      </c>
      <c r="F581" t="s">
        <v>268</v>
      </c>
      <c r="G581" t="s">
        <v>545</v>
      </c>
      <c r="H581" t="s">
        <v>848</v>
      </c>
      <c r="I581" t="s">
        <v>212</v>
      </c>
      <c r="J581" t="s">
        <v>213</v>
      </c>
      <c r="K581" t="s">
        <v>149</v>
      </c>
      <c r="M581" t="s">
        <v>76</v>
      </c>
      <c r="N581" t="s">
        <v>215</v>
      </c>
      <c r="O581" s="57">
        <v>46307.570914351854</v>
      </c>
      <c r="P581" s="57">
        <v>46308.640243055554</v>
      </c>
      <c r="Q581">
        <v>69408644</v>
      </c>
      <c r="S581">
        <v>141568111001</v>
      </c>
      <c r="T581" t="s">
        <v>4071</v>
      </c>
      <c r="U581" t="s">
        <v>6092</v>
      </c>
      <c r="V581" t="s">
        <v>6093</v>
      </c>
      <c r="Z581">
        <v>110.96966279999999</v>
      </c>
      <c r="AA581">
        <v>-7.1176503000000002</v>
      </c>
      <c r="AB581" t="s">
        <v>4073</v>
      </c>
      <c r="AC581" t="s">
        <v>283</v>
      </c>
      <c r="AL581" t="s">
        <v>217</v>
      </c>
      <c r="AM581" t="s">
        <v>6094</v>
      </c>
      <c r="AN581" t="s">
        <v>6</v>
      </c>
      <c r="AO581" s="57">
        <v>46366.580231481479</v>
      </c>
      <c r="AP581" s="57">
        <v>46308.458333333336</v>
      </c>
      <c r="AR581" t="s">
        <v>218</v>
      </c>
      <c r="AS581" t="s">
        <v>219</v>
      </c>
      <c r="AT581" t="s">
        <v>230</v>
      </c>
      <c r="AU581">
        <v>20261013</v>
      </c>
      <c r="AV581" t="s">
        <v>221</v>
      </c>
      <c r="AW581" t="s">
        <v>540</v>
      </c>
      <c r="AX581" t="s">
        <v>222</v>
      </c>
      <c r="BA581" s="57">
        <v>46308.458333333336</v>
      </c>
      <c r="BB581" t="s">
        <v>6094</v>
      </c>
      <c r="BC581">
        <v>2026</v>
      </c>
      <c r="BD581">
        <v>10</v>
      </c>
      <c r="BE581">
        <v>13</v>
      </c>
      <c r="BF581" s="6">
        <f t="shared" si="27"/>
        <v>46308</v>
      </c>
      <c r="BG581">
        <f t="shared" si="28"/>
        <v>-0.45833333333575865</v>
      </c>
      <c r="BH581" t="str">
        <f t="shared" si="29"/>
        <v>COMPLY</v>
      </c>
      <c r="BI581" t="e">
        <f>VLOOKUP(H581,Sheet2!$A$1:$B$270,2,FALSE)</f>
        <v>#N/A</v>
      </c>
    </row>
    <row r="582" spans="1:61">
      <c r="A582">
        <v>581</v>
      </c>
      <c r="B582">
        <v>1002632302</v>
      </c>
      <c r="C582">
        <v>3</v>
      </c>
      <c r="D582" t="s">
        <v>51</v>
      </c>
      <c r="E582">
        <v>4</v>
      </c>
      <c r="F582" t="s">
        <v>268</v>
      </c>
      <c r="G582" t="s">
        <v>545</v>
      </c>
      <c r="H582" t="s">
        <v>848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46307.426099537035</v>
      </c>
      <c r="P582" s="57">
        <v>46308.763078703705</v>
      </c>
      <c r="Q582">
        <v>69408431</v>
      </c>
      <c r="S582">
        <v>141568111789</v>
      </c>
      <c r="T582" t="s">
        <v>6095</v>
      </c>
      <c r="U582" t="s">
        <v>6096</v>
      </c>
      <c r="V582" t="s">
        <v>6097</v>
      </c>
      <c r="Z582">
        <v>110.9697074</v>
      </c>
      <c r="AA582">
        <v>-7.1174215999999904</v>
      </c>
      <c r="AB582" t="s">
        <v>6098</v>
      </c>
      <c r="AC582" t="s">
        <v>235</v>
      </c>
      <c r="AL582" t="s">
        <v>217</v>
      </c>
      <c r="AM582" t="s">
        <v>6099</v>
      </c>
      <c r="AN582" t="s">
        <v>6</v>
      </c>
      <c r="AO582" s="57">
        <v>46366.434120370373</v>
      </c>
      <c r="AP582" s="57">
        <v>46308.333333333336</v>
      </c>
      <c r="AR582" t="s">
        <v>218</v>
      </c>
      <c r="AS582" t="s">
        <v>219</v>
      </c>
      <c r="AT582" t="s">
        <v>230</v>
      </c>
      <c r="AU582">
        <v>20261013</v>
      </c>
      <c r="AV582" t="s">
        <v>221</v>
      </c>
      <c r="AW582" t="s">
        <v>880</v>
      </c>
      <c r="AX582" t="s">
        <v>222</v>
      </c>
      <c r="BA582" s="57">
        <v>46308.333333333336</v>
      </c>
      <c r="BB582" t="s">
        <v>6099</v>
      </c>
      <c r="BC582">
        <v>2026</v>
      </c>
      <c r="BD582">
        <v>10</v>
      </c>
      <c r="BE582">
        <v>13</v>
      </c>
      <c r="BF582" s="6">
        <f t="shared" si="27"/>
        <v>46308</v>
      </c>
      <c r="BG582">
        <f t="shared" si="28"/>
        <v>-0.33333333333575865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1002634710</v>
      </c>
      <c r="C583">
        <v>3</v>
      </c>
      <c r="D583" t="s">
        <v>51</v>
      </c>
      <c r="E583">
        <v>4</v>
      </c>
      <c r="F583" t="s">
        <v>268</v>
      </c>
      <c r="G583" t="s">
        <v>545</v>
      </c>
      <c r="H583" t="s">
        <v>848</v>
      </c>
      <c r="I583" t="s">
        <v>212</v>
      </c>
      <c r="J583" t="s">
        <v>213</v>
      </c>
      <c r="K583" t="s">
        <v>149</v>
      </c>
      <c r="L583" t="s">
        <v>214</v>
      </c>
      <c r="M583" t="s">
        <v>224</v>
      </c>
      <c r="N583" t="s">
        <v>215</v>
      </c>
      <c r="O583" s="57">
        <v>46308.474016203705</v>
      </c>
      <c r="P583" s="57">
        <v>46309.343831018516</v>
      </c>
      <c r="Q583">
        <v>69409256</v>
      </c>
      <c r="S583">
        <v>141568111794</v>
      </c>
      <c r="T583" t="s">
        <v>6100</v>
      </c>
      <c r="U583" t="s">
        <v>6101</v>
      </c>
      <c r="V583" t="s">
        <v>6102</v>
      </c>
      <c r="Z583">
        <v>110.944875</v>
      </c>
      <c r="AA583">
        <v>-6.979279</v>
      </c>
      <c r="AB583" t="s">
        <v>6103</v>
      </c>
      <c r="AC583" t="s">
        <v>235</v>
      </c>
      <c r="AL583" t="s">
        <v>217</v>
      </c>
      <c r="AM583" t="s">
        <v>6104</v>
      </c>
      <c r="AN583" t="s">
        <v>6</v>
      </c>
      <c r="AO583" t="s">
        <v>5770</v>
      </c>
      <c r="AP583" s="57">
        <v>46309.333333333336</v>
      </c>
      <c r="AR583" t="s">
        <v>18</v>
      </c>
      <c r="AS583" t="s">
        <v>219</v>
      </c>
      <c r="AT583" t="s">
        <v>230</v>
      </c>
      <c r="AV583" t="s">
        <v>226</v>
      </c>
      <c r="AW583" t="s">
        <v>879</v>
      </c>
      <c r="AX583" t="s">
        <v>222</v>
      </c>
      <c r="BA583" s="57">
        <v>46309.333333333336</v>
      </c>
      <c r="BB583" t="s">
        <v>6104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:61">
      <c r="A584">
        <v>583</v>
      </c>
      <c r="B584">
        <v>1002626559</v>
      </c>
      <c r="C584">
        <v>3</v>
      </c>
      <c r="D584" t="s">
        <v>51</v>
      </c>
      <c r="E584">
        <v>4</v>
      </c>
      <c r="F584" t="s">
        <v>268</v>
      </c>
      <c r="G584" t="s">
        <v>545</v>
      </c>
      <c r="H584" t="s">
        <v>848</v>
      </c>
      <c r="I584" t="s">
        <v>212</v>
      </c>
      <c r="J584" t="s">
        <v>213</v>
      </c>
      <c r="K584" t="s">
        <v>149</v>
      </c>
      <c r="M584" t="s">
        <v>1626</v>
      </c>
      <c r="N584" t="s">
        <v>215</v>
      </c>
      <c r="O584" s="57">
        <v>46302.644062500003</v>
      </c>
      <c r="P584" s="57">
        <v>46305.526053240741</v>
      </c>
      <c r="Q584">
        <v>69406008</v>
      </c>
      <c r="S584">
        <v>141568111767</v>
      </c>
      <c r="T584" t="s">
        <v>4071</v>
      </c>
      <c r="U584" t="s">
        <v>4072</v>
      </c>
      <c r="Z584">
        <v>110.96966279999999</v>
      </c>
      <c r="AA584">
        <v>-7.1176503000000002</v>
      </c>
      <c r="AB584" t="s">
        <v>4073</v>
      </c>
      <c r="AC584" t="s">
        <v>283</v>
      </c>
      <c r="AO584" s="57">
        <v>46213.66333333333</v>
      </c>
      <c r="AR584" t="s">
        <v>1631</v>
      </c>
      <c r="AS584" t="s">
        <v>219</v>
      </c>
      <c r="AT584" t="s">
        <v>230</v>
      </c>
      <c r="AV584" t="s">
        <v>5305</v>
      </c>
      <c r="AW584" t="s">
        <v>1985</v>
      </c>
      <c r="AX584" t="s">
        <v>222</v>
      </c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:61">
      <c r="A585">
        <v>584</v>
      </c>
      <c r="B585">
        <v>1002620295</v>
      </c>
      <c r="C585">
        <v>3</v>
      </c>
      <c r="D585" t="s">
        <v>51</v>
      </c>
      <c r="E585">
        <v>4</v>
      </c>
      <c r="F585" t="s">
        <v>268</v>
      </c>
      <c r="G585" t="s">
        <v>545</v>
      </c>
      <c r="H585" t="s">
        <v>1995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46297.651087962964</v>
      </c>
      <c r="P585" s="57">
        <v>46299.666412037041</v>
      </c>
      <c r="Q585">
        <v>69403262</v>
      </c>
      <c r="S585">
        <v>142509107337</v>
      </c>
      <c r="T585" t="s">
        <v>1996</v>
      </c>
      <c r="U585" t="s">
        <v>1997</v>
      </c>
      <c r="V585" t="s">
        <v>1998</v>
      </c>
      <c r="Z585">
        <v>111.084547</v>
      </c>
      <c r="AA585">
        <v>-7.2547100000000002</v>
      </c>
      <c r="AB585" t="s">
        <v>1999</v>
      </c>
      <c r="AC585" t="s">
        <v>235</v>
      </c>
      <c r="AL585" t="s">
        <v>217</v>
      </c>
      <c r="AM585" t="s">
        <v>2000</v>
      </c>
      <c r="AN585" t="s">
        <v>6</v>
      </c>
      <c r="AO585" s="57">
        <v>46063.652951388889</v>
      </c>
      <c r="AP585" s="57">
        <v>46298.625</v>
      </c>
      <c r="AR585" t="s">
        <v>218</v>
      </c>
      <c r="AS585" t="s">
        <v>2001</v>
      </c>
      <c r="AT585" t="s">
        <v>230</v>
      </c>
      <c r="AU585">
        <v>20261004</v>
      </c>
      <c r="AV585" t="s">
        <v>221</v>
      </c>
      <c r="AW585" t="s">
        <v>875</v>
      </c>
      <c r="AX585" t="s">
        <v>222</v>
      </c>
      <c r="BA585" s="57">
        <v>46298.625</v>
      </c>
      <c r="BB585" t="s">
        <v>2000</v>
      </c>
      <c r="BC585">
        <v>2026</v>
      </c>
      <c r="BD585">
        <v>10</v>
      </c>
      <c r="BE585">
        <v>4</v>
      </c>
      <c r="BF585" s="6">
        <f t="shared" si="27"/>
        <v>46299</v>
      </c>
      <c r="BG585">
        <f t="shared" si="28"/>
        <v>0.375</v>
      </c>
      <c r="BH585" t="str">
        <f t="shared" si="29"/>
        <v>COMPLY</v>
      </c>
      <c r="BI585" t="e">
        <f>VLOOKUP(H585,Sheet2!$A$1:$B$270,2,FALSE)</f>
        <v>#N/A</v>
      </c>
    </row>
    <row r="586" spans="1:61">
      <c r="A586">
        <v>585</v>
      </c>
      <c r="B586">
        <v>1002617580</v>
      </c>
      <c r="C586">
        <v>3</v>
      </c>
      <c r="D586" t="s">
        <v>51</v>
      </c>
      <c r="E586">
        <v>4</v>
      </c>
      <c r="F586" t="s">
        <v>234</v>
      </c>
      <c r="G586" t="s">
        <v>847</v>
      </c>
      <c r="H586" t="s">
        <v>860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46296.474768518521</v>
      </c>
      <c r="P586" s="57">
        <v>46297.484537037039</v>
      </c>
      <c r="Q586">
        <v>69402265</v>
      </c>
      <c r="S586">
        <v>142565402250</v>
      </c>
      <c r="T586" t="s">
        <v>1134</v>
      </c>
      <c r="U586" t="s">
        <v>1135</v>
      </c>
      <c r="V586" t="s">
        <v>1136</v>
      </c>
      <c r="Z586">
        <v>111.1211766</v>
      </c>
      <c r="AA586">
        <v>-7.3640650999999897</v>
      </c>
      <c r="AB586" t="s">
        <v>1137</v>
      </c>
      <c r="AC586" t="s">
        <v>235</v>
      </c>
      <c r="AL586" t="s">
        <v>217</v>
      </c>
      <c r="AM586" t="s">
        <v>1138</v>
      </c>
      <c r="AN586" t="s">
        <v>6</v>
      </c>
      <c r="AO586" s="57">
        <v>46032.486342592594</v>
      </c>
      <c r="AP586" s="57">
        <v>46297.333333333336</v>
      </c>
      <c r="AR586" t="s">
        <v>218</v>
      </c>
      <c r="AS586" t="s">
        <v>219</v>
      </c>
      <c r="AT586" t="s">
        <v>230</v>
      </c>
      <c r="AU586">
        <v>20261002</v>
      </c>
      <c r="AV586" t="s">
        <v>221</v>
      </c>
      <c r="AW586" t="s">
        <v>876</v>
      </c>
      <c r="AX586" t="s">
        <v>222</v>
      </c>
      <c r="BA586" s="57">
        <v>46297.333333333336</v>
      </c>
      <c r="BB586" t="s">
        <v>1138</v>
      </c>
      <c r="BC586">
        <v>2026</v>
      </c>
      <c r="BD586">
        <v>10</v>
      </c>
      <c r="BE586">
        <v>2</v>
      </c>
      <c r="BF586" s="6">
        <f t="shared" si="27"/>
        <v>46297</v>
      </c>
      <c r="BG586">
        <f t="shared" si="28"/>
        <v>-0.33333333333575865</v>
      </c>
      <c r="BH586" t="str">
        <f t="shared" si="29"/>
        <v>COMPLY</v>
      </c>
      <c r="BI586" t="e">
        <f>VLOOKUP(H586,Sheet2!$A$1:$B$270,2,FALSE)</f>
        <v>#N/A</v>
      </c>
    </row>
    <row r="587" spans="1:61">
      <c r="A587">
        <v>586</v>
      </c>
      <c r="B587">
        <v>1002622270</v>
      </c>
      <c r="C587">
        <v>3</v>
      </c>
      <c r="D587" t="s">
        <v>51</v>
      </c>
      <c r="E587">
        <v>4</v>
      </c>
      <c r="F587" t="s">
        <v>234</v>
      </c>
      <c r="G587" t="s">
        <v>847</v>
      </c>
      <c r="H587" t="s">
        <v>860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46300.507407407407</v>
      </c>
      <c r="P587" s="57">
        <v>46302.452662037038</v>
      </c>
      <c r="Q587">
        <v>69404243</v>
      </c>
      <c r="S587">
        <v>142565401170</v>
      </c>
      <c r="T587" t="s">
        <v>2775</v>
      </c>
      <c r="U587" t="s">
        <v>2776</v>
      </c>
      <c r="V587" t="s">
        <v>2777</v>
      </c>
      <c r="Z587">
        <v>111.101056337356</v>
      </c>
      <c r="AA587">
        <v>-7.5255563355172796</v>
      </c>
      <c r="AB587" t="s">
        <v>2778</v>
      </c>
      <c r="AC587" t="s">
        <v>235</v>
      </c>
      <c r="AL587" t="s">
        <v>217</v>
      </c>
      <c r="AM587" t="s">
        <v>2779</v>
      </c>
      <c r="AN587" t="s">
        <v>6</v>
      </c>
      <c r="AO587" s="57">
        <v>46152.517627314817</v>
      </c>
      <c r="AP587" s="57">
        <v>46301.625</v>
      </c>
      <c r="AR587" t="s">
        <v>218</v>
      </c>
      <c r="AS587" t="s">
        <v>219</v>
      </c>
      <c r="AT587" t="s">
        <v>230</v>
      </c>
      <c r="AU587">
        <v>20261007</v>
      </c>
      <c r="AV587" t="s">
        <v>221</v>
      </c>
      <c r="AW587" t="s">
        <v>881</v>
      </c>
      <c r="AX587" t="s">
        <v>222</v>
      </c>
      <c r="BA587" s="57">
        <v>46301.625</v>
      </c>
      <c r="BB587" t="s">
        <v>2779</v>
      </c>
      <c r="BC587">
        <v>2026</v>
      </c>
      <c r="BD587">
        <v>10</v>
      </c>
      <c r="BE587">
        <v>7</v>
      </c>
      <c r="BF587" s="6">
        <f t="shared" si="27"/>
        <v>46302</v>
      </c>
      <c r="BG587">
        <f t="shared" si="28"/>
        <v>0.375</v>
      </c>
      <c r="BH587" t="str">
        <f t="shared" si="29"/>
        <v>COMPLY</v>
      </c>
      <c r="BI587" t="e">
        <f>VLOOKUP(H587,Sheet2!$A$1:$B$270,2,FALSE)</f>
        <v>#N/A</v>
      </c>
    </row>
    <row r="588" spans="1:61">
      <c r="A588">
        <v>587</v>
      </c>
      <c r="B588">
        <v>1002631672</v>
      </c>
      <c r="C588">
        <v>3</v>
      </c>
      <c r="D588" t="s">
        <v>51</v>
      </c>
      <c r="E588">
        <v>4</v>
      </c>
      <c r="F588" t="s">
        <v>234</v>
      </c>
      <c r="G588" t="s">
        <v>847</v>
      </c>
      <c r="H588" t="s">
        <v>5306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46306.641446759262</v>
      </c>
      <c r="P588" s="57">
        <v>46308.693344907406</v>
      </c>
      <c r="Q588">
        <v>69408215</v>
      </c>
      <c r="S588">
        <v>142567105876</v>
      </c>
      <c r="T588" t="s">
        <v>5307</v>
      </c>
      <c r="U588" t="s">
        <v>5308</v>
      </c>
      <c r="V588" t="s">
        <v>5309</v>
      </c>
      <c r="Z588">
        <v>110.943076</v>
      </c>
      <c r="AA588">
        <v>-7.59694</v>
      </c>
      <c r="AB588" t="s">
        <v>5310</v>
      </c>
      <c r="AC588" t="s">
        <v>235</v>
      </c>
      <c r="AL588" t="s">
        <v>217</v>
      </c>
      <c r="AM588" t="s">
        <v>5311</v>
      </c>
      <c r="AN588" t="s">
        <v>6</v>
      </c>
      <c r="AO588" s="57">
        <v>46336.642453703702</v>
      </c>
      <c r="AP588" s="57">
        <v>46307.625</v>
      </c>
      <c r="AR588" t="s">
        <v>218</v>
      </c>
      <c r="AS588" t="s">
        <v>2008</v>
      </c>
      <c r="AT588" t="s">
        <v>230</v>
      </c>
      <c r="AU588">
        <v>20261013</v>
      </c>
      <c r="AV588" t="s">
        <v>221</v>
      </c>
      <c r="AW588" t="s">
        <v>886</v>
      </c>
      <c r="AX588" t="s">
        <v>222</v>
      </c>
      <c r="BA588" s="57">
        <v>46307.625</v>
      </c>
      <c r="BB588" t="s">
        <v>5311</v>
      </c>
      <c r="BC588">
        <v>2026</v>
      </c>
      <c r="BD588">
        <v>10</v>
      </c>
      <c r="BE588">
        <v>13</v>
      </c>
      <c r="BF588" s="6">
        <f t="shared" si="27"/>
        <v>46308</v>
      </c>
      <c r="BG588">
        <f t="shared" si="28"/>
        <v>0.375</v>
      </c>
      <c r="BH588" t="str">
        <f t="shared" si="29"/>
        <v>COMPLY</v>
      </c>
      <c r="BI588" t="e">
        <f>VLOOKUP(H588,Sheet2!$A$1:$B$270,2,FALSE)</f>
        <v>#N/A</v>
      </c>
    </row>
    <row r="589" spans="1:61">
      <c r="A589">
        <v>588</v>
      </c>
      <c r="B589">
        <v>1002635437</v>
      </c>
      <c r="C589">
        <v>3</v>
      </c>
      <c r="D589" t="s">
        <v>51</v>
      </c>
      <c r="E589">
        <v>4</v>
      </c>
      <c r="F589" t="s">
        <v>234</v>
      </c>
      <c r="G589" t="s">
        <v>847</v>
      </c>
      <c r="H589" t="s">
        <v>5306</v>
      </c>
      <c r="I589" t="s">
        <v>212</v>
      </c>
      <c r="J589" t="s">
        <v>213</v>
      </c>
      <c r="K589" t="s">
        <v>149</v>
      </c>
      <c r="M589" t="s">
        <v>3142</v>
      </c>
      <c r="N589" t="s">
        <v>215</v>
      </c>
      <c r="O589" s="57">
        <v>46308.646655092591</v>
      </c>
      <c r="P589" s="57">
        <v>46308.648680555554</v>
      </c>
      <c r="Q589">
        <v>69409559</v>
      </c>
      <c r="S589">
        <v>142567105885</v>
      </c>
      <c r="T589" t="s">
        <v>6738</v>
      </c>
      <c r="U589" t="s">
        <v>6739</v>
      </c>
      <c r="Z589">
        <v>110.95192</v>
      </c>
      <c r="AA589">
        <v>-7.6332810000000002</v>
      </c>
      <c r="AB589" t="s">
        <v>6740</v>
      </c>
      <c r="AC589" t="s">
        <v>284</v>
      </c>
      <c r="AO589" t="s">
        <v>6690</v>
      </c>
      <c r="AR589" t="s">
        <v>325</v>
      </c>
      <c r="AS589" t="s">
        <v>2008</v>
      </c>
      <c r="AT589" t="s">
        <v>230</v>
      </c>
      <c r="AV589" t="s">
        <v>3143</v>
      </c>
      <c r="AW589" t="s">
        <v>1985</v>
      </c>
      <c r="AX589" t="s">
        <v>222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:61">
      <c r="A590">
        <v>589</v>
      </c>
      <c r="B590">
        <v>1002627119</v>
      </c>
      <c r="C590">
        <v>3</v>
      </c>
      <c r="D590" t="s">
        <v>51</v>
      </c>
      <c r="E590">
        <v>4</v>
      </c>
      <c r="F590" t="s">
        <v>234</v>
      </c>
      <c r="G590" t="s">
        <v>552</v>
      </c>
      <c r="H590" t="s">
        <v>3377</v>
      </c>
      <c r="I590" t="s">
        <v>212</v>
      </c>
      <c r="J590" t="s">
        <v>213</v>
      </c>
      <c r="K590" t="s">
        <v>149</v>
      </c>
      <c r="M590" t="s">
        <v>76</v>
      </c>
      <c r="N590" t="s">
        <v>215</v>
      </c>
      <c r="O590" s="57">
        <v>46303.372060185182</v>
      </c>
      <c r="P590" s="57">
        <v>46307.675266203703</v>
      </c>
      <c r="Q590">
        <v>69406232</v>
      </c>
      <c r="S590">
        <v>142526106862</v>
      </c>
      <c r="T590" t="s">
        <v>4074</v>
      </c>
      <c r="U590" t="s">
        <v>4075</v>
      </c>
      <c r="V590" t="s">
        <v>5312</v>
      </c>
      <c r="Z590">
        <v>110.91012410010801</v>
      </c>
      <c r="AA590">
        <v>-7.5144267536697598</v>
      </c>
      <c r="AB590" t="s">
        <v>4076</v>
      </c>
      <c r="AC590" t="s">
        <v>284</v>
      </c>
      <c r="AL590" t="s">
        <v>217</v>
      </c>
      <c r="AM590" t="s">
        <v>5313</v>
      </c>
      <c r="AN590" t="s">
        <v>6</v>
      </c>
      <c r="AO590" s="57">
        <v>46244.392905092594</v>
      </c>
      <c r="AP590" s="57">
        <v>46308.333333333336</v>
      </c>
      <c r="AR590" t="s">
        <v>218</v>
      </c>
      <c r="AS590" t="s">
        <v>2024</v>
      </c>
      <c r="AT590" t="s">
        <v>230</v>
      </c>
      <c r="AU590">
        <v>20261012</v>
      </c>
      <c r="AV590" t="s">
        <v>221</v>
      </c>
      <c r="AW590" t="s">
        <v>541</v>
      </c>
      <c r="AX590" t="s">
        <v>222</v>
      </c>
      <c r="BA590" s="57">
        <v>46308.333333333336</v>
      </c>
      <c r="BB590" t="s">
        <v>5313</v>
      </c>
      <c r="BC590">
        <v>2026</v>
      </c>
      <c r="BD590">
        <v>10</v>
      </c>
      <c r="BE590">
        <v>12</v>
      </c>
      <c r="BF590" s="6">
        <f t="shared" si="27"/>
        <v>46307</v>
      </c>
      <c r="BG590">
        <f t="shared" si="28"/>
        <v>-1.3333333333357587</v>
      </c>
      <c r="BH590" t="str">
        <f t="shared" si="29"/>
        <v>COMPLY</v>
      </c>
      <c r="BI590" t="e">
        <f>VLOOKUP(H590,Sheet2!$A$1:$B$270,2,FALSE)</f>
        <v>#N/A</v>
      </c>
    </row>
    <row r="591" spans="1:61">
      <c r="A591">
        <v>590</v>
      </c>
      <c r="B591">
        <v>1002624473</v>
      </c>
      <c r="C591">
        <v>3</v>
      </c>
      <c r="D591" t="s">
        <v>51</v>
      </c>
      <c r="E591">
        <v>4</v>
      </c>
      <c r="F591" t="s">
        <v>234</v>
      </c>
      <c r="G591" t="s">
        <v>552</v>
      </c>
      <c r="H591" t="s">
        <v>3377</v>
      </c>
      <c r="I591" t="s">
        <v>212</v>
      </c>
      <c r="J591" t="s">
        <v>213</v>
      </c>
      <c r="K591" t="s">
        <v>149</v>
      </c>
      <c r="M591" t="s">
        <v>1618</v>
      </c>
      <c r="N591" t="s">
        <v>215</v>
      </c>
      <c r="O591" s="57">
        <v>46301.5859837963</v>
      </c>
      <c r="P591" s="57">
        <v>46309.524652777778</v>
      </c>
      <c r="Q591">
        <v>69405094</v>
      </c>
      <c r="S591">
        <v>142526106810</v>
      </c>
      <c r="T591" t="s">
        <v>3378</v>
      </c>
      <c r="U591" t="s">
        <v>3379</v>
      </c>
      <c r="Z591">
        <v>110.8630019</v>
      </c>
      <c r="AA591">
        <v>-7.5670392</v>
      </c>
      <c r="AB591" t="s">
        <v>3380</v>
      </c>
      <c r="AC591" t="s">
        <v>229</v>
      </c>
      <c r="AO591" s="57">
        <v>46183.601145833331</v>
      </c>
      <c r="AR591" t="s">
        <v>5</v>
      </c>
      <c r="AS591" t="s">
        <v>2024</v>
      </c>
      <c r="AT591" t="s">
        <v>230</v>
      </c>
      <c r="AV591" t="s">
        <v>6741</v>
      </c>
      <c r="AW591" t="s">
        <v>541</v>
      </c>
      <c r="AX591" t="s">
        <v>222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e">
        <f>VLOOKUP(H591,Sheet2!$A$1:$B$270,2,FALSE)</f>
        <v>#N/A</v>
      </c>
    </row>
    <row r="592" spans="1:61">
      <c r="A592">
        <v>591</v>
      </c>
      <c r="B592">
        <v>1002621095</v>
      </c>
      <c r="C592">
        <v>3</v>
      </c>
      <c r="D592" t="s">
        <v>51</v>
      </c>
      <c r="E592">
        <v>4</v>
      </c>
      <c r="F592" t="s">
        <v>234</v>
      </c>
      <c r="G592" t="s">
        <v>847</v>
      </c>
      <c r="H592" t="s">
        <v>2002</v>
      </c>
      <c r="I592" t="s">
        <v>212</v>
      </c>
      <c r="J592" t="s">
        <v>213</v>
      </c>
      <c r="K592" t="s">
        <v>149</v>
      </c>
      <c r="M592" t="s">
        <v>76</v>
      </c>
      <c r="N592" t="s">
        <v>215</v>
      </c>
      <c r="O592" s="57">
        <v>46298.66070601852</v>
      </c>
      <c r="P592" s="57">
        <v>46299.477847222224</v>
      </c>
      <c r="Q592">
        <v>69403697</v>
      </c>
      <c r="S592">
        <v>142522107238</v>
      </c>
      <c r="T592" t="s">
        <v>2003</v>
      </c>
      <c r="U592" t="s">
        <v>2004</v>
      </c>
      <c r="V592" t="s">
        <v>2005</v>
      </c>
      <c r="Z592">
        <v>111.10284299999999</v>
      </c>
      <c r="AA592">
        <v>-7.6372296999999998</v>
      </c>
      <c r="AB592" t="s">
        <v>2006</v>
      </c>
      <c r="AC592" t="s">
        <v>229</v>
      </c>
      <c r="AL592" t="s">
        <v>217</v>
      </c>
      <c r="AM592" t="s">
        <v>2007</v>
      </c>
      <c r="AN592" t="s">
        <v>6</v>
      </c>
      <c r="AO592" s="57">
        <v>46091.663622685184</v>
      </c>
      <c r="AP592" s="57">
        <v>46300.333333333336</v>
      </c>
      <c r="AR592" t="s">
        <v>218</v>
      </c>
      <c r="AS592" t="s">
        <v>2008</v>
      </c>
      <c r="AT592" t="s">
        <v>230</v>
      </c>
      <c r="AU592">
        <v>20261004</v>
      </c>
      <c r="AV592" t="s">
        <v>221</v>
      </c>
      <c r="AW592" t="s">
        <v>539</v>
      </c>
      <c r="AX592" t="s">
        <v>222</v>
      </c>
      <c r="BA592" s="57">
        <v>46300.333333333336</v>
      </c>
      <c r="BB592" t="s">
        <v>2007</v>
      </c>
      <c r="BC592">
        <v>2026</v>
      </c>
      <c r="BD592">
        <v>10</v>
      </c>
      <c r="BE592">
        <v>4</v>
      </c>
      <c r="BF592" s="6">
        <f t="shared" si="27"/>
        <v>46299</v>
      </c>
      <c r="BG592">
        <f t="shared" si="28"/>
        <v>-1.3333333333357587</v>
      </c>
      <c r="BH592" t="str">
        <f t="shared" si="29"/>
        <v>COMPLY</v>
      </c>
      <c r="BI592" t="e">
        <f>VLOOKUP(H592,Sheet2!$A$1:$B$270,2,FALSE)</f>
        <v>#N/A</v>
      </c>
    </row>
    <row r="593" spans="1:61">
      <c r="A593">
        <v>592</v>
      </c>
      <c r="B593">
        <v>1002619657</v>
      </c>
      <c r="C593">
        <v>3</v>
      </c>
      <c r="D593" t="s">
        <v>51</v>
      </c>
      <c r="E593">
        <v>4</v>
      </c>
      <c r="F593" t="s">
        <v>234</v>
      </c>
      <c r="G593" t="s">
        <v>552</v>
      </c>
      <c r="H593" t="s">
        <v>2009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46297.518506944441</v>
      </c>
      <c r="P593" s="57">
        <v>46299.345601851855</v>
      </c>
      <c r="Q593">
        <v>69403018</v>
      </c>
      <c r="S593">
        <v>146514602781</v>
      </c>
      <c r="T593" t="s">
        <v>2010</v>
      </c>
      <c r="U593" t="s">
        <v>2011</v>
      </c>
      <c r="V593" t="s">
        <v>2012</v>
      </c>
      <c r="Z593">
        <v>110.86068899999999</v>
      </c>
      <c r="AA593">
        <v>-7.5532440000000003</v>
      </c>
      <c r="AB593" t="s">
        <v>2013</v>
      </c>
      <c r="AC593" t="s">
        <v>235</v>
      </c>
      <c r="AL593" t="s">
        <v>217</v>
      </c>
      <c r="AM593" t="s">
        <v>2014</v>
      </c>
      <c r="AN593" t="s">
        <v>6</v>
      </c>
      <c r="AO593" s="57">
        <v>46063.538553240738</v>
      </c>
      <c r="AP593" s="57">
        <v>46298.458333333336</v>
      </c>
      <c r="AR593" t="s">
        <v>218</v>
      </c>
      <c r="AS593" t="s">
        <v>219</v>
      </c>
      <c r="AT593" t="s">
        <v>230</v>
      </c>
      <c r="AU593">
        <v>20261004</v>
      </c>
      <c r="AV593" t="s">
        <v>221</v>
      </c>
      <c r="AW593" t="s">
        <v>880</v>
      </c>
      <c r="AX593" t="s">
        <v>222</v>
      </c>
      <c r="BA593" s="57">
        <v>46298.458333333336</v>
      </c>
      <c r="BB593" t="s">
        <v>2014</v>
      </c>
      <c r="BC593">
        <v>2026</v>
      </c>
      <c r="BD593">
        <v>10</v>
      </c>
      <c r="BE593">
        <v>4</v>
      </c>
      <c r="BF593" s="6">
        <f t="shared" si="27"/>
        <v>46299</v>
      </c>
      <c r="BG593">
        <f t="shared" si="28"/>
        <v>0.54166666666424135</v>
      </c>
      <c r="BH593" t="str">
        <f t="shared" si="29"/>
        <v>COMPLY</v>
      </c>
      <c r="BI593" t="e">
        <f>VLOOKUP(H593,Sheet2!$A$1:$B$270,2,FALSE)</f>
        <v>#N/A</v>
      </c>
    </row>
    <row r="594" spans="1:61">
      <c r="A594">
        <v>593</v>
      </c>
      <c r="B594">
        <v>1002620709</v>
      </c>
      <c r="C594">
        <v>3</v>
      </c>
      <c r="D594" t="s">
        <v>51</v>
      </c>
      <c r="E594">
        <v>4</v>
      </c>
      <c r="F594" t="s">
        <v>234</v>
      </c>
      <c r="G594" t="s">
        <v>552</v>
      </c>
      <c r="H594" t="s">
        <v>2009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46298.316377314812</v>
      </c>
      <c r="P594" s="57">
        <v>46298.510625000003</v>
      </c>
      <c r="Q594">
        <v>69403424</v>
      </c>
      <c r="S594">
        <v>146514602884</v>
      </c>
      <c r="T594" t="s">
        <v>2015</v>
      </c>
      <c r="U594" t="s">
        <v>2016</v>
      </c>
      <c r="V594" t="s">
        <v>2017</v>
      </c>
      <c r="Z594">
        <v>110.854884</v>
      </c>
      <c r="AA594">
        <v>-7.553229</v>
      </c>
      <c r="AB594" t="s">
        <v>2018</v>
      </c>
      <c r="AC594" t="s">
        <v>235</v>
      </c>
      <c r="AL594" t="s">
        <v>217</v>
      </c>
      <c r="AM594" t="s">
        <v>1406</v>
      </c>
      <c r="AN594" t="s">
        <v>6</v>
      </c>
      <c r="AO594" s="57">
        <v>46091.319432870368</v>
      </c>
      <c r="AP594" s="57">
        <v>46299.333333333336</v>
      </c>
      <c r="AR594" t="s">
        <v>218</v>
      </c>
      <c r="AS594" t="s">
        <v>219</v>
      </c>
      <c r="AT594" t="s">
        <v>230</v>
      </c>
      <c r="AU594">
        <v>20261003</v>
      </c>
      <c r="AV594" t="s">
        <v>221</v>
      </c>
      <c r="AW594" t="s">
        <v>880</v>
      </c>
      <c r="AX594" t="s">
        <v>222</v>
      </c>
      <c r="BA594" s="57">
        <v>46299.333333333336</v>
      </c>
      <c r="BB594" t="s">
        <v>1406</v>
      </c>
      <c r="BC594">
        <v>2026</v>
      </c>
      <c r="BD594">
        <v>10</v>
      </c>
      <c r="BE594">
        <v>3</v>
      </c>
      <c r="BF594" s="6">
        <f t="shared" si="27"/>
        <v>46298</v>
      </c>
      <c r="BG594">
        <f t="shared" si="28"/>
        <v>-1.3333333333357587</v>
      </c>
      <c r="BH594" t="str">
        <f t="shared" si="29"/>
        <v>COMPLY</v>
      </c>
      <c r="BI594" t="e">
        <f>VLOOKUP(H594,Sheet2!$A$1:$B$270,2,FALSE)</f>
        <v>#N/A</v>
      </c>
    </row>
    <row r="595" spans="1:61">
      <c r="A595">
        <v>594</v>
      </c>
      <c r="B595">
        <v>1002634631</v>
      </c>
      <c r="C595">
        <v>3</v>
      </c>
      <c r="D595" t="s">
        <v>51</v>
      </c>
      <c r="E595">
        <v>4</v>
      </c>
      <c r="F595" t="s">
        <v>234</v>
      </c>
      <c r="G595" t="s">
        <v>552</v>
      </c>
      <c r="H595" t="s">
        <v>2009</v>
      </c>
      <c r="I595" t="s">
        <v>212</v>
      </c>
      <c r="J595" t="s">
        <v>213</v>
      </c>
      <c r="K595" t="s">
        <v>149</v>
      </c>
      <c r="M595" t="s">
        <v>255</v>
      </c>
      <c r="N595" t="s">
        <v>215</v>
      </c>
      <c r="O595" s="57">
        <v>46308.464942129627</v>
      </c>
      <c r="P595" s="57">
        <v>46309.484317129631</v>
      </c>
      <c r="Q595">
        <v>69409237</v>
      </c>
      <c r="S595">
        <v>146514602819</v>
      </c>
      <c r="T595" t="s">
        <v>6105</v>
      </c>
      <c r="U595" t="s">
        <v>6106</v>
      </c>
      <c r="V595" t="s">
        <v>6107</v>
      </c>
      <c r="Z595">
        <v>110.838683571134</v>
      </c>
      <c r="AA595">
        <v>-7.5681111059841202</v>
      </c>
      <c r="AB595" t="s">
        <v>6108</v>
      </c>
      <c r="AC595" t="s">
        <v>284</v>
      </c>
      <c r="AL595" t="s">
        <v>217</v>
      </c>
      <c r="AM595" t="s">
        <v>6109</v>
      </c>
      <c r="AN595" t="s">
        <v>6</v>
      </c>
      <c r="AO595" t="s">
        <v>5770</v>
      </c>
      <c r="AP595" s="57">
        <v>46309.458333333336</v>
      </c>
      <c r="AR595" t="s">
        <v>256</v>
      </c>
      <c r="AS595" t="s">
        <v>219</v>
      </c>
      <c r="AT595" t="s">
        <v>230</v>
      </c>
      <c r="AV595" t="s">
        <v>257</v>
      </c>
      <c r="AW595" t="s">
        <v>540</v>
      </c>
      <c r="AX595" t="s">
        <v>222</v>
      </c>
      <c r="BA595" s="57">
        <v>46309.458333333336</v>
      </c>
      <c r="BB595" t="s">
        <v>6109</v>
      </c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:61">
      <c r="A596">
        <v>595</v>
      </c>
      <c r="B596">
        <v>1002617694</v>
      </c>
      <c r="C596">
        <v>3</v>
      </c>
      <c r="D596" t="s">
        <v>51</v>
      </c>
      <c r="E596">
        <v>4</v>
      </c>
      <c r="F596" t="s">
        <v>234</v>
      </c>
      <c r="G596" t="s">
        <v>552</v>
      </c>
      <c r="H596" t="s">
        <v>568</v>
      </c>
      <c r="I596" t="s">
        <v>212</v>
      </c>
      <c r="J596" t="s">
        <v>213</v>
      </c>
      <c r="K596" t="s">
        <v>149</v>
      </c>
      <c r="L596" t="s">
        <v>826</v>
      </c>
      <c r="M596" t="s">
        <v>76</v>
      </c>
      <c r="N596" t="s">
        <v>215</v>
      </c>
      <c r="O596" s="57">
        <v>46296.503935185188</v>
      </c>
      <c r="P596" s="57">
        <v>46296.750034722223</v>
      </c>
      <c r="Q596">
        <v>69402263</v>
      </c>
      <c r="R596">
        <v>2716010314</v>
      </c>
      <c r="S596">
        <v>142505404560</v>
      </c>
      <c r="T596" t="s">
        <v>1139</v>
      </c>
      <c r="U596" t="s">
        <v>1140</v>
      </c>
      <c r="V596" t="s">
        <v>1144</v>
      </c>
      <c r="Z596">
        <v>110.762888789903</v>
      </c>
      <c r="AA596">
        <v>-7.5396775316492004</v>
      </c>
      <c r="AB596" t="s">
        <v>1145</v>
      </c>
      <c r="AC596" t="s">
        <v>235</v>
      </c>
      <c r="AL596" t="s">
        <v>217</v>
      </c>
      <c r="AM596" t="s">
        <v>1146</v>
      </c>
      <c r="AN596" t="s">
        <v>6</v>
      </c>
      <c r="AO596" s="57">
        <v>46032.517557870371</v>
      </c>
      <c r="AP596" s="57">
        <v>46297.458333333336</v>
      </c>
      <c r="AR596" t="s">
        <v>218</v>
      </c>
      <c r="AS596" t="s">
        <v>219</v>
      </c>
      <c r="AT596" t="s">
        <v>230</v>
      </c>
      <c r="AU596">
        <v>20261001</v>
      </c>
      <c r="AV596" t="s">
        <v>221</v>
      </c>
      <c r="AW596" t="s">
        <v>858</v>
      </c>
      <c r="AX596" t="s">
        <v>222</v>
      </c>
      <c r="BA596" s="57">
        <v>46297.458333333336</v>
      </c>
      <c r="BB596" t="s">
        <v>1146</v>
      </c>
      <c r="BC596">
        <v>2026</v>
      </c>
      <c r="BD596">
        <v>10</v>
      </c>
      <c r="BE596">
        <v>1</v>
      </c>
      <c r="BF596" s="6">
        <f t="shared" si="27"/>
        <v>46296</v>
      </c>
      <c r="BG596">
        <f t="shared" si="28"/>
        <v>-1.4583333333357587</v>
      </c>
      <c r="BH596" t="str">
        <f t="shared" si="29"/>
        <v>COMPLY</v>
      </c>
      <c r="BI596" t="e">
        <f>VLOOKUP(H596,Sheet2!$A$1:$B$270,2,FALSE)</f>
        <v>#N/A</v>
      </c>
    </row>
    <row r="597" spans="1:61">
      <c r="A597">
        <v>596</v>
      </c>
      <c r="B597">
        <v>1002621260</v>
      </c>
      <c r="C597">
        <v>3</v>
      </c>
      <c r="D597" t="s">
        <v>51</v>
      </c>
      <c r="E597">
        <v>4</v>
      </c>
      <c r="F597" t="s">
        <v>234</v>
      </c>
      <c r="G597" t="s">
        <v>552</v>
      </c>
      <c r="H597" t="s">
        <v>568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46299.389293981483</v>
      </c>
      <c r="P597" s="57">
        <v>46303.576770833337</v>
      </c>
      <c r="Q597">
        <v>69403811</v>
      </c>
      <c r="S597">
        <v>142505403747</v>
      </c>
      <c r="T597" t="s">
        <v>2019</v>
      </c>
      <c r="U597" t="s">
        <v>2020</v>
      </c>
      <c r="V597" t="s">
        <v>2021</v>
      </c>
      <c r="Z597">
        <v>110.78072280000001</v>
      </c>
      <c r="AA597">
        <v>-7.5764433000000002</v>
      </c>
      <c r="AB597" t="s">
        <v>2022</v>
      </c>
      <c r="AC597" t="s">
        <v>235</v>
      </c>
      <c r="AL597" t="s">
        <v>217</v>
      </c>
      <c r="AM597" t="s">
        <v>2023</v>
      </c>
      <c r="AN597" t="s">
        <v>6</v>
      </c>
      <c r="AO597" s="57">
        <v>46122.392488425925</v>
      </c>
      <c r="AP597" s="57">
        <v>46300.333333333336</v>
      </c>
      <c r="AR597" t="s">
        <v>218</v>
      </c>
      <c r="AS597" t="s">
        <v>219</v>
      </c>
      <c r="AT597" t="s">
        <v>230</v>
      </c>
      <c r="AU597">
        <v>20261008</v>
      </c>
      <c r="AV597" t="s">
        <v>221</v>
      </c>
      <c r="AW597" t="s">
        <v>880</v>
      </c>
      <c r="AX597" t="s">
        <v>222</v>
      </c>
      <c r="BA597" s="57">
        <v>46300.333333333336</v>
      </c>
      <c r="BB597" t="s">
        <v>2023</v>
      </c>
      <c r="BC597">
        <v>2026</v>
      </c>
      <c r="BD597">
        <v>10</v>
      </c>
      <c r="BE597">
        <v>8</v>
      </c>
      <c r="BF597" s="6">
        <f t="shared" si="27"/>
        <v>46303</v>
      </c>
      <c r="BG597">
        <f t="shared" si="28"/>
        <v>2.6666666666642413</v>
      </c>
      <c r="BH597" t="str">
        <f t="shared" si="29"/>
        <v>NOT COMPLY</v>
      </c>
      <c r="BI597" t="e">
        <f>VLOOKUP(H597,Sheet2!$A$1:$B$270,2,FALSE)</f>
        <v>#N/A</v>
      </c>
    </row>
    <row r="598" spans="1:61">
      <c r="A598">
        <v>597</v>
      </c>
      <c r="B598">
        <v>1002624452</v>
      </c>
      <c r="C598">
        <v>3</v>
      </c>
      <c r="D598" t="s">
        <v>51</v>
      </c>
      <c r="E598">
        <v>4</v>
      </c>
      <c r="F598" t="s">
        <v>234</v>
      </c>
      <c r="G598" t="s">
        <v>552</v>
      </c>
      <c r="H598" t="s">
        <v>568</v>
      </c>
      <c r="I598" t="s">
        <v>212</v>
      </c>
      <c r="J598" t="s">
        <v>213</v>
      </c>
      <c r="K598" t="s">
        <v>149</v>
      </c>
      <c r="M598" t="s">
        <v>76</v>
      </c>
      <c r="N598" t="s">
        <v>215</v>
      </c>
      <c r="O598" s="57">
        <v>46301.583541666667</v>
      </c>
      <c r="P598" s="57">
        <v>46303.819918981484</v>
      </c>
      <c r="Q598">
        <v>69405089</v>
      </c>
      <c r="S598">
        <v>142505402851</v>
      </c>
      <c r="T598" t="s">
        <v>3381</v>
      </c>
      <c r="U598" t="s">
        <v>3382</v>
      </c>
      <c r="V598" t="s">
        <v>3383</v>
      </c>
      <c r="Z598">
        <v>110.8203177</v>
      </c>
      <c r="AA598">
        <v>-7.5451522999999998</v>
      </c>
      <c r="AB598" t="s">
        <v>3384</v>
      </c>
      <c r="AC598" t="s">
        <v>225</v>
      </c>
      <c r="AL598" t="s">
        <v>217</v>
      </c>
      <c r="AM598" t="s">
        <v>3385</v>
      </c>
      <c r="AN598" t="s">
        <v>6</v>
      </c>
      <c r="AO598" s="57">
        <v>46183.601145833331</v>
      </c>
      <c r="AP598" s="57">
        <v>46302.458333333336</v>
      </c>
      <c r="AQ598" t="s">
        <v>841</v>
      </c>
      <c r="AR598" t="s">
        <v>218</v>
      </c>
      <c r="AS598" t="s">
        <v>219</v>
      </c>
      <c r="AT598" t="s">
        <v>230</v>
      </c>
      <c r="AU598">
        <v>20261008</v>
      </c>
      <c r="AV598" t="s">
        <v>221</v>
      </c>
      <c r="AW598" t="s">
        <v>1571</v>
      </c>
      <c r="AX598" t="s">
        <v>222</v>
      </c>
      <c r="BA598" s="57">
        <v>46302.458333333336</v>
      </c>
      <c r="BB598" t="s">
        <v>3385</v>
      </c>
      <c r="BC598">
        <v>2026</v>
      </c>
      <c r="BD598">
        <v>10</v>
      </c>
      <c r="BE598">
        <v>8</v>
      </c>
      <c r="BF598" s="6">
        <f t="shared" si="27"/>
        <v>46303</v>
      </c>
      <c r="BG598">
        <f t="shared" si="28"/>
        <v>0.54166666666424135</v>
      </c>
      <c r="BH598" t="str">
        <f t="shared" si="29"/>
        <v>COMPLY</v>
      </c>
      <c r="BI598" t="e">
        <f>VLOOKUP(H598,Sheet2!$A$1:$B$270,2,FALSE)</f>
        <v>#N/A</v>
      </c>
    </row>
    <row r="599" spans="1:61">
      <c r="A599">
        <v>598</v>
      </c>
      <c r="B599">
        <v>1002624187</v>
      </c>
      <c r="C599">
        <v>3</v>
      </c>
      <c r="D599" t="s">
        <v>51</v>
      </c>
      <c r="E599">
        <v>4</v>
      </c>
      <c r="F599" t="s">
        <v>234</v>
      </c>
      <c r="G599" t="s">
        <v>552</v>
      </c>
      <c r="H599" t="s">
        <v>568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46301.528182870374</v>
      </c>
      <c r="P599" s="57">
        <v>46307.547569444447</v>
      </c>
      <c r="Q599">
        <v>69405006</v>
      </c>
      <c r="S599">
        <v>142505402850</v>
      </c>
      <c r="T599" t="s">
        <v>3391</v>
      </c>
      <c r="U599" t="s">
        <v>3392</v>
      </c>
      <c r="V599" t="s">
        <v>3393</v>
      </c>
      <c r="Z599">
        <v>110.8202922</v>
      </c>
      <c r="AA599">
        <v>-7.5436565</v>
      </c>
      <c r="AB599" t="s">
        <v>3394</v>
      </c>
      <c r="AC599" t="s">
        <v>235</v>
      </c>
      <c r="AL599" t="s">
        <v>217</v>
      </c>
      <c r="AM599" t="s">
        <v>3395</v>
      </c>
      <c r="AN599" t="s">
        <v>6</v>
      </c>
      <c r="AO599" s="57">
        <v>46183.559259259258</v>
      </c>
      <c r="AP599" s="57">
        <v>46302.458333333336</v>
      </c>
      <c r="AQ599" t="s">
        <v>841</v>
      </c>
      <c r="AR599" t="s">
        <v>218</v>
      </c>
      <c r="AS599" t="s">
        <v>219</v>
      </c>
      <c r="AT599" t="s">
        <v>230</v>
      </c>
      <c r="AU599">
        <v>20261012</v>
      </c>
      <c r="AV599" t="s">
        <v>221</v>
      </c>
      <c r="AW599" t="s">
        <v>877</v>
      </c>
      <c r="AX599" t="s">
        <v>222</v>
      </c>
      <c r="BA599" s="57">
        <v>46302.458333333336</v>
      </c>
      <c r="BB599" t="s">
        <v>3395</v>
      </c>
      <c r="BC599">
        <v>2026</v>
      </c>
      <c r="BD599">
        <v>10</v>
      </c>
      <c r="BE599">
        <v>12</v>
      </c>
      <c r="BF599" s="6">
        <f t="shared" si="27"/>
        <v>46307</v>
      </c>
      <c r="BG599">
        <f t="shared" si="28"/>
        <v>4.5416666666642413</v>
      </c>
      <c r="BH599" t="str">
        <f t="shared" si="29"/>
        <v>NOT COMPLY</v>
      </c>
      <c r="BI599" t="e">
        <f>VLOOKUP(H599,Sheet2!$A$1:$B$270,2,FALSE)</f>
        <v>#N/A</v>
      </c>
    </row>
    <row r="600" spans="1:61">
      <c r="A600">
        <v>599</v>
      </c>
      <c r="B600">
        <v>1002632982</v>
      </c>
      <c r="C600">
        <v>3</v>
      </c>
      <c r="D600" t="s">
        <v>51</v>
      </c>
      <c r="E600">
        <v>4</v>
      </c>
      <c r="F600" t="s">
        <v>234</v>
      </c>
      <c r="G600" t="s">
        <v>552</v>
      </c>
      <c r="H600" t="s">
        <v>568</v>
      </c>
      <c r="I600" t="s">
        <v>212</v>
      </c>
      <c r="J600" t="s">
        <v>213</v>
      </c>
      <c r="K600" t="s">
        <v>149</v>
      </c>
      <c r="M600" t="s">
        <v>224</v>
      </c>
      <c r="N600" t="s">
        <v>215</v>
      </c>
      <c r="O600" s="57">
        <v>46307.573321759257</v>
      </c>
      <c r="P600" s="57">
        <v>46308.486030092594</v>
      </c>
      <c r="Q600">
        <v>69408643</v>
      </c>
      <c r="S600">
        <v>142505403514</v>
      </c>
      <c r="T600" t="s">
        <v>6110</v>
      </c>
      <c r="U600" t="s">
        <v>6111</v>
      </c>
      <c r="V600" t="s">
        <v>6112</v>
      </c>
      <c r="Z600">
        <v>110.8094309</v>
      </c>
      <c r="AA600">
        <v>-7.5631282000000004</v>
      </c>
      <c r="AB600" t="s">
        <v>6113</v>
      </c>
      <c r="AC600" t="s">
        <v>225</v>
      </c>
      <c r="AL600" t="s">
        <v>217</v>
      </c>
      <c r="AM600" t="s">
        <v>6114</v>
      </c>
      <c r="AN600" t="s">
        <v>6</v>
      </c>
      <c r="AO600" s="57">
        <v>46366.580231481479</v>
      </c>
      <c r="AP600" s="57">
        <v>46308.458333333336</v>
      </c>
      <c r="AR600" t="s">
        <v>18</v>
      </c>
      <c r="AS600" t="s">
        <v>219</v>
      </c>
      <c r="AT600" t="s">
        <v>230</v>
      </c>
      <c r="AV600" t="s">
        <v>226</v>
      </c>
      <c r="AW600" t="s">
        <v>540</v>
      </c>
      <c r="AX600" t="s">
        <v>222</v>
      </c>
      <c r="BA600" s="57">
        <v>46308.458333333336</v>
      </c>
      <c r="BB600" t="s">
        <v>6114</v>
      </c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:61">
      <c r="A601">
        <v>600</v>
      </c>
      <c r="B601">
        <v>1002633071</v>
      </c>
      <c r="C601">
        <v>3</v>
      </c>
      <c r="D601" t="s">
        <v>51</v>
      </c>
      <c r="E601">
        <v>4</v>
      </c>
      <c r="F601" t="s">
        <v>234</v>
      </c>
      <c r="G601" t="s">
        <v>552</v>
      </c>
      <c r="H601" t="s">
        <v>568</v>
      </c>
      <c r="I601" t="s">
        <v>212</v>
      </c>
      <c r="J601" t="s">
        <v>213</v>
      </c>
      <c r="K601" t="s">
        <v>149</v>
      </c>
      <c r="M601" t="s">
        <v>224</v>
      </c>
      <c r="N601" t="s">
        <v>215</v>
      </c>
      <c r="O601" s="57">
        <v>46307.587743055556</v>
      </c>
      <c r="P601" s="57">
        <v>46308.646134259259</v>
      </c>
      <c r="Q601">
        <v>69408690</v>
      </c>
      <c r="S601">
        <v>142505404005</v>
      </c>
      <c r="T601" t="s">
        <v>6115</v>
      </c>
      <c r="U601" t="s">
        <v>6111</v>
      </c>
      <c r="V601" t="s">
        <v>6116</v>
      </c>
      <c r="Z601">
        <v>110.8094309</v>
      </c>
      <c r="AA601">
        <v>-7.5631282000000004</v>
      </c>
      <c r="AB601" t="s">
        <v>6113</v>
      </c>
      <c r="AC601" t="s">
        <v>225</v>
      </c>
      <c r="AL601" t="s">
        <v>217</v>
      </c>
      <c r="AM601" t="s">
        <v>6117</v>
      </c>
      <c r="AN601" t="s">
        <v>6</v>
      </c>
      <c r="AO601" s="57">
        <v>46366.590462962966</v>
      </c>
      <c r="AP601" s="57">
        <v>46308.625</v>
      </c>
      <c r="AR601" t="s">
        <v>18</v>
      </c>
      <c r="AS601" t="s">
        <v>219</v>
      </c>
      <c r="AT601" t="s">
        <v>230</v>
      </c>
      <c r="AV601" t="s">
        <v>226</v>
      </c>
      <c r="AW601" t="s">
        <v>6118</v>
      </c>
      <c r="AX601" t="s">
        <v>222</v>
      </c>
      <c r="BA601" s="57">
        <v>46308.625</v>
      </c>
      <c r="BB601" t="s">
        <v>6117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:61">
      <c r="A602">
        <v>601</v>
      </c>
      <c r="B602">
        <v>1002633052</v>
      </c>
      <c r="C602">
        <v>3</v>
      </c>
      <c r="D602" t="s">
        <v>51</v>
      </c>
      <c r="E602">
        <v>4</v>
      </c>
      <c r="F602" t="s">
        <v>234</v>
      </c>
      <c r="G602" t="s">
        <v>552</v>
      </c>
      <c r="H602" t="s">
        <v>568</v>
      </c>
      <c r="I602" t="s">
        <v>212</v>
      </c>
      <c r="J602" t="s">
        <v>213</v>
      </c>
      <c r="K602" t="s">
        <v>149</v>
      </c>
      <c r="M602" t="s">
        <v>224</v>
      </c>
      <c r="N602" t="s">
        <v>215</v>
      </c>
      <c r="O602" s="57">
        <v>46307.583043981482</v>
      </c>
      <c r="P602" s="57">
        <v>46308.642569444448</v>
      </c>
      <c r="Q602">
        <v>69408672</v>
      </c>
      <c r="S602">
        <v>142505404004</v>
      </c>
      <c r="T602" t="s">
        <v>6119</v>
      </c>
      <c r="U602" t="s">
        <v>6111</v>
      </c>
      <c r="V602" t="s">
        <v>6120</v>
      </c>
      <c r="Z602">
        <v>110.8094309</v>
      </c>
      <c r="AA602">
        <v>-7.5631282000000004</v>
      </c>
      <c r="AB602" t="s">
        <v>6113</v>
      </c>
      <c r="AC602" t="s">
        <v>225</v>
      </c>
      <c r="AL602" t="s">
        <v>217</v>
      </c>
      <c r="AM602" t="s">
        <v>6121</v>
      </c>
      <c r="AN602" t="s">
        <v>6</v>
      </c>
      <c r="AO602" s="57">
        <v>46366.584814814814</v>
      </c>
      <c r="AP602" s="57">
        <v>46308.625</v>
      </c>
      <c r="AR602" t="s">
        <v>18</v>
      </c>
      <c r="AS602" t="s">
        <v>219</v>
      </c>
      <c r="AT602" t="s">
        <v>230</v>
      </c>
      <c r="AV602" t="s">
        <v>226</v>
      </c>
      <c r="AW602" t="s">
        <v>829</v>
      </c>
      <c r="AX602" t="s">
        <v>222</v>
      </c>
      <c r="BA602" s="57">
        <v>46308.625</v>
      </c>
      <c r="BB602" t="s">
        <v>6121</v>
      </c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:61">
      <c r="A603">
        <v>602</v>
      </c>
      <c r="B603">
        <v>1002633976</v>
      </c>
      <c r="C603">
        <v>3</v>
      </c>
      <c r="D603" t="s">
        <v>51</v>
      </c>
      <c r="E603">
        <v>4</v>
      </c>
      <c r="F603" t="s">
        <v>234</v>
      </c>
      <c r="G603" t="s">
        <v>552</v>
      </c>
      <c r="H603" t="s">
        <v>568</v>
      </c>
      <c r="I603" t="s">
        <v>212</v>
      </c>
      <c r="J603" t="s">
        <v>213</v>
      </c>
      <c r="K603" t="s">
        <v>149</v>
      </c>
      <c r="L603" t="s">
        <v>214</v>
      </c>
      <c r="M603" t="s">
        <v>224</v>
      </c>
      <c r="N603" t="s">
        <v>215</v>
      </c>
      <c r="O603" s="57">
        <v>46308.349004629628</v>
      </c>
      <c r="P603" s="57">
        <v>46309.33766203704</v>
      </c>
      <c r="Q603">
        <v>69409018</v>
      </c>
      <c r="S603">
        <v>142505403140</v>
      </c>
      <c r="T603" t="s">
        <v>6122</v>
      </c>
      <c r="U603" t="s">
        <v>6123</v>
      </c>
      <c r="V603" t="s">
        <v>6124</v>
      </c>
      <c r="Z603">
        <v>110.791978</v>
      </c>
      <c r="AA603">
        <v>-7.5614559999999997</v>
      </c>
      <c r="AB603" t="s">
        <v>6125</v>
      </c>
      <c r="AC603" t="s">
        <v>235</v>
      </c>
      <c r="AL603" t="s">
        <v>217</v>
      </c>
      <c r="AM603" t="s">
        <v>5997</v>
      </c>
      <c r="AN603" t="s">
        <v>6</v>
      </c>
      <c r="AO603" t="s">
        <v>5998</v>
      </c>
      <c r="AP603" s="57">
        <v>46309.333333333336</v>
      </c>
      <c r="AR603" t="s">
        <v>18</v>
      </c>
      <c r="AS603" t="s">
        <v>219</v>
      </c>
      <c r="AT603" t="s">
        <v>230</v>
      </c>
      <c r="AV603" t="s">
        <v>226</v>
      </c>
      <c r="AW603" t="s">
        <v>886</v>
      </c>
      <c r="AX603" t="s">
        <v>222</v>
      </c>
      <c r="BA603" s="57">
        <v>46309.333333333336</v>
      </c>
      <c r="BB603" t="s">
        <v>5997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:61">
      <c r="A604">
        <v>603</v>
      </c>
      <c r="B604">
        <v>1002624136</v>
      </c>
      <c r="C604">
        <v>3</v>
      </c>
      <c r="D604" t="s">
        <v>51</v>
      </c>
      <c r="E604">
        <v>4</v>
      </c>
      <c r="F604" t="s">
        <v>234</v>
      </c>
      <c r="G604" t="s">
        <v>552</v>
      </c>
      <c r="H604" t="s">
        <v>568</v>
      </c>
      <c r="I604" t="s">
        <v>212</v>
      </c>
      <c r="J604" t="s">
        <v>213</v>
      </c>
      <c r="K604" t="s">
        <v>149</v>
      </c>
      <c r="L604" t="s">
        <v>214</v>
      </c>
      <c r="M604" t="s">
        <v>839</v>
      </c>
      <c r="N604" t="s">
        <v>215</v>
      </c>
      <c r="O604" s="57">
        <v>46301.507337962961</v>
      </c>
      <c r="P604" s="57">
        <v>46302.705243055556</v>
      </c>
      <c r="Q604">
        <v>69404963</v>
      </c>
      <c r="S604">
        <v>142505402849</v>
      </c>
      <c r="T604" t="s">
        <v>3386</v>
      </c>
      <c r="U604" t="s">
        <v>3387</v>
      </c>
      <c r="V604" t="s">
        <v>3388</v>
      </c>
      <c r="Z604">
        <v>110.785877</v>
      </c>
      <c r="AA604">
        <v>-7.5340049999999996</v>
      </c>
      <c r="AB604" t="s">
        <v>3389</v>
      </c>
      <c r="AC604" t="s">
        <v>235</v>
      </c>
      <c r="AL604" t="s">
        <v>217</v>
      </c>
      <c r="AM604" t="s">
        <v>3390</v>
      </c>
      <c r="AN604" t="s">
        <v>6</v>
      </c>
      <c r="AO604" s="57">
        <v>46183.517812500002</v>
      </c>
      <c r="AP604" s="57">
        <v>46302.458333333336</v>
      </c>
      <c r="AQ604" t="s">
        <v>838</v>
      </c>
      <c r="AR604" t="s">
        <v>840</v>
      </c>
      <c r="AS604" t="s">
        <v>219</v>
      </c>
      <c r="AT604" t="s">
        <v>230</v>
      </c>
      <c r="AV604" t="s">
        <v>4077</v>
      </c>
      <c r="AW604" t="s">
        <v>1851</v>
      </c>
      <c r="AX604" t="s">
        <v>222</v>
      </c>
      <c r="BA604" s="57">
        <v>46302.458333333336</v>
      </c>
      <c r="BB604" t="s">
        <v>3390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:61">
      <c r="A605">
        <v>604</v>
      </c>
      <c r="B605">
        <v>1002635147</v>
      </c>
      <c r="C605">
        <v>3</v>
      </c>
      <c r="D605" t="s">
        <v>51</v>
      </c>
      <c r="E605">
        <v>4</v>
      </c>
      <c r="F605" t="s">
        <v>234</v>
      </c>
      <c r="G605" t="s">
        <v>552</v>
      </c>
      <c r="H605" t="s">
        <v>568</v>
      </c>
      <c r="I605" t="s">
        <v>212</v>
      </c>
      <c r="J605" t="s">
        <v>213</v>
      </c>
      <c r="K605" t="s">
        <v>149</v>
      </c>
      <c r="M605" t="s">
        <v>3142</v>
      </c>
      <c r="N605" t="s">
        <v>215</v>
      </c>
      <c r="O605" s="57">
        <v>46308.586180555554</v>
      </c>
      <c r="P605" s="57">
        <v>46308.587731481479</v>
      </c>
      <c r="Q605">
        <v>69409444</v>
      </c>
      <c r="S605">
        <v>142505404146</v>
      </c>
      <c r="T605" t="s">
        <v>6126</v>
      </c>
      <c r="U605" t="s">
        <v>6127</v>
      </c>
      <c r="Z605">
        <v>110.777205</v>
      </c>
      <c r="AA605">
        <v>-7.5536811999999998</v>
      </c>
      <c r="AB605" t="s">
        <v>6128</v>
      </c>
      <c r="AC605" t="s">
        <v>284</v>
      </c>
      <c r="AO605" t="s">
        <v>5780</v>
      </c>
      <c r="AR605" t="s">
        <v>325</v>
      </c>
      <c r="AS605" t="s">
        <v>219</v>
      </c>
      <c r="AT605" t="s">
        <v>230</v>
      </c>
      <c r="AV605" t="s">
        <v>3143</v>
      </c>
      <c r="AW605" t="s">
        <v>1474</v>
      </c>
      <c r="AX605" t="s">
        <v>222</v>
      </c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:61">
      <c r="A606">
        <v>605</v>
      </c>
      <c r="B606">
        <v>1002617638</v>
      </c>
      <c r="C606">
        <v>3</v>
      </c>
      <c r="D606" t="s">
        <v>51</v>
      </c>
      <c r="E606">
        <v>4</v>
      </c>
      <c r="F606" t="s">
        <v>234</v>
      </c>
      <c r="G606" t="s">
        <v>552</v>
      </c>
      <c r="H606" t="s">
        <v>568</v>
      </c>
      <c r="I606" t="s">
        <v>212</v>
      </c>
      <c r="J606" t="s">
        <v>213</v>
      </c>
      <c r="K606" t="s">
        <v>149</v>
      </c>
      <c r="L606" t="s">
        <v>826</v>
      </c>
      <c r="M606" t="s">
        <v>1919</v>
      </c>
      <c r="N606" t="s">
        <v>215</v>
      </c>
      <c r="O606" s="57">
        <v>46296.486574074072</v>
      </c>
      <c r="P606" s="57">
        <v>46300.570370370369</v>
      </c>
      <c r="Q606">
        <v>69402275</v>
      </c>
      <c r="R606">
        <v>2716011842</v>
      </c>
      <c r="S606">
        <v>142505404559</v>
      </c>
      <c r="T606" t="s">
        <v>1139</v>
      </c>
      <c r="U606" t="s">
        <v>1140</v>
      </c>
      <c r="V606" t="s">
        <v>1141</v>
      </c>
      <c r="Z606">
        <v>110.762864306951</v>
      </c>
      <c r="AA606">
        <v>-7.5397335047301803</v>
      </c>
      <c r="AB606" t="s">
        <v>1142</v>
      </c>
      <c r="AC606" t="s">
        <v>235</v>
      </c>
      <c r="AL606" t="s">
        <v>217</v>
      </c>
      <c r="AM606" t="s">
        <v>1143</v>
      </c>
      <c r="AN606" t="s">
        <v>6</v>
      </c>
      <c r="AO606" s="57">
        <v>46032.517557870371</v>
      </c>
      <c r="AP606" s="57">
        <v>46297.333333333336</v>
      </c>
      <c r="AQ606" t="s">
        <v>841</v>
      </c>
      <c r="AR606" t="s">
        <v>12</v>
      </c>
      <c r="AS606" t="s">
        <v>219</v>
      </c>
      <c r="AT606" t="s">
        <v>230</v>
      </c>
      <c r="AV606" t="s">
        <v>1627</v>
      </c>
      <c r="AW606" t="s">
        <v>858</v>
      </c>
      <c r="AX606" t="s">
        <v>222</v>
      </c>
      <c r="BA606" s="57">
        <v>46297.333333333336</v>
      </c>
      <c r="BB606" t="s">
        <v>1143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:61">
      <c r="A607">
        <v>606</v>
      </c>
      <c r="B607">
        <v>1002626809</v>
      </c>
      <c r="C607">
        <v>3</v>
      </c>
      <c r="D607" t="s">
        <v>51</v>
      </c>
      <c r="E607">
        <v>4</v>
      </c>
      <c r="F607" t="s">
        <v>234</v>
      </c>
      <c r="G607" t="s">
        <v>552</v>
      </c>
      <c r="H607" t="s">
        <v>4078</v>
      </c>
      <c r="I607" t="s">
        <v>212</v>
      </c>
      <c r="J607" t="s">
        <v>213</v>
      </c>
      <c r="K607" t="s">
        <v>149</v>
      </c>
      <c r="M607" t="s">
        <v>76</v>
      </c>
      <c r="N607" t="s">
        <v>215</v>
      </c>
      <c r="O607" s="57">
        <v>46302.700879629629</v>
      </c>
      <c r="P607" s="57">
        <v>46303.636608796296</v>
      </c>
      <c r="Q607">
        <v>69406092</v>
      </c>
      <c r="S607">
        <v>142566103204</v>
      </c>
      <c r="T607" t="s">
        <v>4088</v>
      </c>
      <c r="U607" t="s">
        <v>4089</v>
      </c>
      <c r="V607" t="s">
        <v>4090</v>
      </c>
      <c r="Z607">
        <v>107.43881703891699</v>
      </c>
      <c r="AA607">
        <v>-5.8624016044081904</v>
      </c>
      <c r="AB607" t="s">
        <v>4091</v>
      </c>
      <c r="AC607" t="s">
        <v>225</v>
      </c>
      <c r="AL607" t="s">
        <v>217</v>
      </c>
      <c r="AM607" t="s">
        <v>4092</v>
      </c>
      <c r="AN607" t="s">
        <v>6</v>
      </c>
      <c r="AO607" s="57">
        <v>46213.736238425925</v>
      </c>
      <c r="AP607" s="57">
        <v>46304.333333333336</v>
      </c>
      <c r="AR607" t="s">
        <v>218</v>
      </c>
      <c r="AS607" t="s">
        <v>2024</v>
      </c>
      <c r="AT607" t="s">
        <v>230</v>
      </c>
      <c r="AU607">
        <v>20261008</v>
      </c>
      <c r="AV607" t="s">
        <v>221</v>
      </c>
      <c r="AW607" t="s">
        <v>540</v>
      </c>
      <c r="AX607" t="s">
        <v>222</v>
      </c>
      <c r="BA607" s="57">
        <v>46304.333333333336</v>
      </c>
      <c r="BB607" t="s">
        <v>4092</v>
      </c>
      <c r="BC607">
        <v>2026</v>
      </c>
      <c r="BD607">
        <v>10</v>
      </c>
      <c r="BE607">
        <v>8</v>
      </c>
      <c r="BF607" s="6">
        <f t="shared" si="27"/>
        <v>46303</v>
      </c>
      <c r="BG607">
        <f t="shared" si="28"/>
        <v>-1.3333333333357587</v>
      </c>
      <c r="BH607" t="str">
        <f t="shared" si="29"/>
        <v>COMPLY</v>
      </c>
      <c r="BI607" t="e">
        <f>VLOOKUP(H607,Sheet2!$A$1:$B$270,2,FALSE)</f>
        <v>#N/A</v>
      </c>
    </row>
    <row r="608" spans="1:61">
      <c r="A608">
        <v>607</v>
      </c>
      <c r="B608">
        <v>1002625665</v>
      </c>
      <c r="C608">
        <v>3</v>
      </c>
      <c r="D608" t="s">
        <v>51</v>
      </c>
      <c r="E608">
        <v>4</v>
      </c>
      <c r="F608" t="s">
        <v>234</v>
      </c>
      <c r="G608" t="s">
        <v>552</v>
      </c>
      <c r="H608" t="s">
        <v>4078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46302.443506944444</v>
      </c>
      <c r="P608" s="57">
        <v>46302.718738425923</v>
      </c>
      <c r="Q608">
        <v>69405608</v>
      </c>
      <c r="S608">
        <v>142566103201</v>
      </c>
      <c r="T608" t="s">
        <v>4079</v>
      </c>
      <c r="U608" t="s">
        <v>4080</v>
      </c>
      <c r="V608" t="s">
        <v>4081</v>
      </c>
      <c r="Z608">
        <v>110.84105026019201</v>
      </c>
      <c r="AA608">
        <v>-7.5486086549801499</v>
      </c>
      <c r="AB608" t="s">
        <v>4082</v>
      </c>
      <c r="AC608" t="s">
        <v>2478</v>
      </c>
      <c r="AL608" t="s">
        <v>217</v>
      </c>
      <c r="AM608" t="s">
        <v>4050</v>
      </c>
      <c r="AN608" t="s">
        <v>6</v>
      </c>
      <c r="AO608" s="57">
        <v>46213.444687499999</v>
      </c>
      <c r="AP608" s="57">
        <v>46303.458333333336</v>
      </c>
      <c r="AR608" t="s">
        <v>218</v>
      </c>
      <c r="AS608" t="s">
        <v>2024</v>
      </c>
      <c r="AT608" t="s">
        <v>230</v>
      </c>
      <c r="AU608">
        <v>20261007</v>
      </c>
      <c r="AV608" t="s">
        <v>221</v>
      </c>
      <c r="AW608" t="s">
        <v>880</v>
      </c>
      <c r="AX608" t="s">
        <v>222</v>
      </c>
      <c r="BA608" s="57">
        <v>46303.458333333336</v>
      </c>
      <c r="BB608" t="s">
        <v>4050</v>
      </c>
      <c r="BC608">
        <v>2026</v>
      </c>
      <c r="BD608">
        <v>10</v>
      </c>
      <c r="BE608">
        <v>7</v>
      </c>
      <c r="BF608" s="6">
        <f t="shared" si="27"/>
        <v>46302</v>
      </c>
      <c r="BG608">
        <f t="shared" si="28"/>
        <v>-1.4583333333357587</v>
      </c>
      <c r="BH608" t="str">
        <f t="shared" si="29"/>
        <v>COMPLY</v>
      </c>
      <c r="BI608" t="e">
        <f>VLOOKUP(H608,Sheet2!$A$1:$B$270,2,FALSE)</f>
        <v>#N/A</v>
      </c>
    </row>
    <row r="609" spans="1:61">
      <c r="A609">
        <v>608</v>
      </c>
      <c r="B609">
        <v>1002633339</v>
      </c>
      <c r="C609">
        <v>3</v>
      </c>
      <c r="D609" t="s">
        <v>51</v>
      </c>
      <c r="E609">
        <v>4</v>
      </c>
      <c r="F609" t="s">
        <v>234</v>
      </c>
      <c r="G609" t="s">
        <v>552</v>
      </c>
      <c r="H609" t="s">
        <v>4078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46307.635185185187</v>
      </c>
      <c r="P609" s="57">
        <v>46308.920752314814</v>
      </c>
      <c r="Q609">
        <v>69408799</v>
      </c>
      <c r="S609">
        <v>142566103386</v>
      </c>
      <c r="T609" t="s">
        <v>6138</v>
      </c>
      <c r="U609" t="s">
        <v>6139</v>
      </c>
      <c r="V609" t="s">
        <v>6140</v>
      </c>
      <c r="Z609">
        <v>110.827985580324</v>
      </c>
      <c r="AA609">
        <v>-7.39849729795597</v>
      </c>
      <c r="AB609" t="s">
        <v>6141</v>
      </c>
      <c r="AC609" t="s">
        <v>235</v>
      </c>
      <c r="AL609" t="s">
        <v>217</v>
      </c>
      <c r="AM609" t="s">
        <v>6142</v>
      </c>
      <c r="AN609" t="s">
        <v>6</v>
      </c>
      <c r="AO609" s="57">
        <v>46366.642951388887</v>
      </c>
      <c r="AP609" s="57">
        <v>46308.625</v>
      </c>
      <c r="AR609" t="s">
        <v>218</v>
      </c>
      <c r="AS609" t="s">
        <v>2024</v>
      </c>
      <c r="AT609" t="s">
        <v>230</v>
      </c>
      <c r="AU609">
        <v>20261013</v>
      </c>
      <c r="AV609" t="s">
        <v>221</v>
      </c>
      <c r="AW609" t="s">
        <v>236</v>
      </c>
      <c r="AX609" t="s">
        <v>222</v>
      </c>
      <c r="BA609" s="57">
        <v>46308.625</v>
      </c>
      <c r="BB609" t="s">
        <v>6142</v>
      </c>
      <c r="BC609">
        <v>2026</v>
      </c>
      <c r="BD609">
        <v>10</v>
      </c>
      <c r="BE609">
        <v>13</v>
      </c>
      <c r="BF609" s="6">
        <f t="shared" si="27"/>
        <v>46308</v>
      </c>
      <c r="BG609">
        <f t="shared" si="28"/>
        <v>-0.625</v>
      </c>
      <c r="BH609" t="str">
        <f t="shared" si="29"/>
        <v>COMPLY</v>
      </c>
      <c r="BI609" t="e">
        <f>VLOOKUP(H609,Sheet2!$A$1:$B$270,2,FALSE)</f>
        <v>#N/A</v>
      </c>
    </row>
    <row r="610" spans="1:61">
      <c r="A610">
        <v>609</v>
      </c>
      <c r="B610">
        <v>1002633488</v>
      </c>
      <c r="C610">
        <v>3</v>
      </c>
      <c r="D610" t="s">
        <v>51</v>
      </c>
      <c r="E610">
        <v>4</v>
      </c>
      <c r="F610" t="s">
        <v>234</v>
      </c>
      <c r="G610" t="s">
        <v>552</v>
      </c>
      <c r="H610" t="s">
        <v>4078</v>
      </c>
      <c r="I610" t="s">
        <v>212</v>
      </c>
      <c r="J610" t="s">
        <v>213</v>
      </c>
      <c r="K610" t="s">
        <v>149</v>
      </c>
      <c r="M610" t="s">
        <v>76</v>
      </c>
      <c r="N610" t="s">
        <v>215</v>
      </c>
      <c r="O610" s="57">
        <v>46307.663148148145</v>
      </c>
      <c r="P610" s="57">
        <v>46308.722488425927</v>
      </c>
      <c r="Q610">
        <v>69408877</v>
      </c>
      <c r="S610">
        <v>142566103388</v>
      </c>
      <c r="T610" t="s">
        <v>4083</v>
      </c>
      <c r="U610" t="s">
        <v>6129</v>
      </c>
      <c r="V610" t="s">
        <v>6130</v>
      </c>
      <c r="Z610">
        <v>110.81948585340599</v>
      </c>
      <c r="AA610">
        <v>-7.5184277776925104</v>
      </c>
      <c r="AB610" t="s">
        <v>6131</v>
      </c>
      <c r="AC610" t="s">
        <v>229</v>
      </c>
      <c r="AL610" t="s">
        <v>217</v>
      </c>
      <c r="AM610" t="s">
        <v>6132</v>
      </c>
      <c r="AN610" t="s">
        <v>6</v>
      </c>
      <c r="AO610" s="57">
        <v>46366.684236111112</v>
      </c>
      <c r="AP610" s="57">
        <v>46308.625</v>
      </c>
      <c r="AR610" t="s">
        <v>218</v>
      </c>
      <c r="AS610" t="s">
        <v>2024</v>
      </c>
      <c r="AT610" t="s">
        <v>230</v>
      </c>
      <c r="AU610">
        <v>20261013</v>
      </c>
      <c r="AV610" t="s">
        <v>221</v>
      </c>
      <c r="AW610" t="s">
        <v>540</v>
      </c>
      <c r="AX610" t="s">
        <v>222</v>
      </c>
      <c r="BA610" s="57">
        <v>46308.625</v>
      </c>
      <c r="BB610" t="s">
        <v>6132</v>
      </c>
      <c r="BC610">
        <v>2026</v>
      </c>
      <c r="BD610">
        <v>10</v>
      </c>
      <c r="BE610">
        <v>13</v>
      </c>
      <c r="BF610" s="6">
        <f t="shared" si="27"/>
        <v>46308</v>
      </c>
      <c r="BG610">
        <f t="shared" si="28"/>
        <v>-0.625</v>
      </c>
      <c r="BH610" t="str">
        <f t="shared" si="29"/>
        <v>COMPLY</v>
      </c>
      <c r="BI610" t="e">
        <f>VLOOKUP(H610,Sheet2!$A$1:$B$270,2,FALSE)</f>
        <v>#N/A</v>
      </c>
    </row>
    <row r="611" spans="1:61">
      <c r="A611">
        <v>610</v>
      </c>
      <c r="B611">
        <v>1002633215</v>
      </c>
      <c r="C611">
        <v>3</v>
      </c>
      <c r="D611" t="s">
        <v>51</v>
      </c>
      <c r="E611">
        <v>4</v>
      </c>
      <c r="F611" t="s">
        <v>234</v>
      </c>
      <c r="G611" t="s">
        <v>552</v>
      </c>
      <c r="H611" t="s">
        <v>4078</v>
      </c>
      <c r="I611" t="s">
        <v>212</v>
      </c>
      <c r="J611" t="s">
        <v>213</v>
      </c>
      <c r="K611" t="s">
        <v>149</v>
      </c>
      <c r="M611" t="s">
        <v>224</v>
      </c>
      <c r="N611" t="s">
        <v>563</v>
      </c>
      <c r="O611" s="57">
        <v>46307.616793981484</v>
      </c>
      <c r="P611" s="57">
        <v>46308.638379629629</v>
      </c>
      <c r="Q611">
        <v>69383033</v>
      </c>
      <c r="S611">
        <v>142566103385</v>
      </c>
      <c r="T611" t="s">
        <v>1714</v>
      </c>
      <c r="U611" t="s">
        <v>6133</v>
      </c>
      <c r="V611" t="s">
        <v>6134</v>
      </c>
      <c r="Z611">
        <v>110.8271111</v>
      </c>
      <c r="AA611">
        <v>-7.3980183000000004</v>
      </c>
      <c r="AB611" t="s">
        <v>6135</v>
      </c>
      <c r="AC611" t="s">
        <v>284</v>
      </c>
      <c r="AL611" t="s">
        <v>217</v>
      </c>
      <c r="AM611" t="s">
        <v>6136</v>
      </c>
      <c r="AN611" t="s">
        <v>6</v>
      </c>
      <c r="AO611" s="57">
        <v>46366.642951388887</v>
      </c>
      <c r="AP611" s="57">
        <v>46308.625</v>
      </c>
      <c r="AR611" t="s">
        <v>18</v>
      </c>
      <c r="AS611" t="s">
        <v>2024</v>
      </c>
      <c r="AT611" t="s">
        <v>230</v>
      </c>
      <c r="AV611" t="s">
        <v>226</v>
      </c>
      <c r="AW611" t="s">
        <v>6137</v>
      </c>
      <c r="AX611" t="s">
        <v>222</v>
      </c>
      <c r="BA611" s="57">
        <v>46308.625</v>
      </c>
      <c r="BB611" t="s">
        <v>6136</v>
      </c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:61">
      <c r="A612">
        <v>611</v>
      </c>
      <c r="B612">
        <v>1002632051</v>
      </c>
      <c r="C612">
        <v>3</v>
      </c>
      <c r="D612" t="s">
        <v>51</v>
      </c>
      <c r="E612">
        <v>4</v>
      </c>
      <c r="F612" t="s">
        <v>234</v>
      </c>
      <c r="G612" t="s">
        <v>552</v>
      </c>
      <c r="H612" t="s">
        <v>4078</v>
      </c>
      <c r="I612" t="s">
        <v>212</v>
      </c>
      <c r="J612" t="s">
        <v>213</v>
      </c>
      <c r="K612" t="s">
        <v>149</v>
      </c>
      <c r="L612" t="s">
        <v>214</v>
      </c>
      <c r="M612" t="s">
        <v>1626</v>
      </c>
      <c r="N612" t="s">
        <v>215</v>
      </c>
      <c r="O612" s="57">
        <v>46307.381527777776</v>
      </c>
      <c r="P612" s="57">
        <v>46308.399976851855</v>
      </c>
      <c r="Q612">
        <v>69406121</v>
      </c>
      <c r="T612" t="s">
        <v>4083</v>
      </c>
      <c r="V612" t="s">
        <v>4085</v>
      </c>
      <c r="Z612">
        <v>110.819594</v>
      </c>
      <c r="AA612">
        <v>-7.5183580000000001</v>
      </c>
      <c r="AB612" t="s">
        <v>4086</v>
      </c>
      <c r="AC612" t="s">
        <v>235</v>
      </c>
      <c r="AL612" t="s">
        <v>217</v>
      </c>
      <c r="AM612" t="s">
        <v>4087</v>
      </c>
      <c r="AN612" t="s">
        <v>6</v>
      </c>
      <c r="AO612" s="57">
        <v>46366.392314814817</v>
      </c>
      <c r="AP612" s="57">
        <v>46304</v>
      </c>
      <c r="AR612" t="s">
        <v>1631</v>
      </c>
      <c r="AS612" t="s">
        <v>2024</v>
      </c>
      <c r="AT612" t="s">
        <v>230</v>
      </c>
      <c r="AV612" t="s">
        <v>4460</v>
      </c>
      <c r="AW612" t="s">
        <v>879</v>
      </c>
      <c r="AX612" t="s">
        <v>222</v>
      </c>
      <c r="AZ612" t="s">
        <v>4460</v>
      </c>
      <c r="BA612" s="57">
        <v>46304.333333333336</v>
      </c>
      <c r="BB612" t="s">
        <v>4087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:61">
      <c r="A613">
        <v>612</v>
      </c>
      <c r="B613">
        <v>1002626895</v>
      </c>
      <c r="C613">
        <v>3</v>
      </c>
      <c r="D613" t="s">
        <v>51</v>
      </c>
      <c r="E613">
        <v>4</v>
      </c>
      <c r="F613" t="s">
        <v>234</v>
      </c>
      <c r="G613" t="s">
        <v>552</v>
      </c>
      <c r="H613" t="s">
        <v>4078</v>
      </c>
      <c r="I613" t="s">
        <v>212</v>
      </c>
      <c r="J613" t="s">
        <v>213</v>
      </c>
      <c r="K613" t="s">
        <v>149</v>
      </c>
      <c r="L613" t="s">
        <v>214</v>
      </c>
      <c r="M613" t="s">
        <v>1919</v>
      </c>
      <c r="N613" t="s">
        <v>215</v>
      </c>
      <c r="O613" s="57">
        <v>46302.743530092594</v>
      </c>
      <c r="P613" s="57">
        <v>46307.382037037038</v>
      </c>
      <c r="Q613">
        <v>69406121</v>
      </c>
      <c r="S613">
        <v>142566103205</v>
      </c>
      <c r="T613" t="s">
        <v>4083</v>
      </c>
      <c r="U613" t="s">
        <v>4084</v>
      </c>
      <c r="V613" t="s">
        <v>4085</v>
      </c>
      <c r="Z613">
        <v>110.819649</v>
      </c>
      <c r="AA613">
        <v>-7.5182690000000001</v>
      </c>
      <c r="AB613" t="s">
        <v>4086</v>
      </c>
      <c r="AC613" t="s">
        <v>235</v>
      </c>
      <c r="AL613" t="s">
        <v>217</v>
      </c>
      <c r="AM613" t="s">
        <v>4087</v>
      </c>
      <c r="AN613" t="s">
        <v>6</v>
      </c>
      <c r="AO613" s="57">
        <v>46213.746666666666</v>
      </c>
      <c r="AP613" s="57">
        <v>46304.333333333336</v>
      </c>
      <c r="AQ613" t="s">
        <v>838</v>
      </c>
      <c r="AR613" t="s">
        <v>12</v>
      </c>
      <c r="AS613" t="s">
        <v>2024</v>
      </c>
      <c r="AT613" t="s">
        <v>230</v>
      </c>
      <c r="AV613" t="s">
        <v>1627</v>
      </c>
      <c r="AW613" t="s">
        <v>879</v>
      </c>
      <c r="AX613" t="s">
        <v>222</v>
      </c>
      <c r="BA613" s="57">
        <v>46304.333333333336</v>
      </c>
      <c r="BB613" t="s">
        <v>4087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:61">
      <c r="A614">
        <v>613</v>
      </c>
      <c r="B614">
        <v>1002617973</v>
      </c>
      <c r="C614">
        <v>3</v>
      </c>
      <c r="D614" t="s">
        <v>51</v>
      </c>
      <c r="E614">
        <v>4</v>
      </c>
      <c r="F614" t="s">
        <v>234</v>
      </c>
      <c r="G614" t="s">
        <v>863</v>
      </c>
      <c r="H614" t="s">
        <v>887</v>
      </c>
      <c r="I614" t="s">
        <v>212</v>
      </c>
      <c r="J614" t="s">
        <v>213</v>
      </c>
      <c r="K614" t="s">
        <v>149</v>
      </c>
      <c r="M614" t="s">
        <v>76</v>
      </c>
      <c r="N614" t="s">
        <v>215</v>
      </c>
      <c r="O614" s="57">
        <v>46296.581493055557</v>
      </c>
      <c r="P614" s="57">
        <v>46298.538472222222</v>
      </c>
      <c r="Q614">
        <v>69402411</v>
      </c>
      <c r="S614">
        <v>142523108896</v>
      </c>
      <c r="T614" t="s">
        <v>1147</v>
      </c>
      <c r="U614" t="s">
        <v>1148</v>
      </c>
      <c r="V614" t="s">
        <v>1149</v>
      </c>
      <c r="Z614">
        <v>111.127386046067</v>
      </c>
      <c r="AA614">
        <v>-7.8303749684347101</v>
      </c>
      <c r="AB614" t="s">
        <v>1150</v>
      </c>
      <c r="AC614" t="s">
        <v>284</v>
      </c>
      <c r="AL614" t="s">
        <v>217</v>
      </c>
      <c r="AM614" t="s">
        <v>1151</v>
      </c>
      <c r="AN614" t="s">
        <v>6</v>
      </c>
      <c r="AO614" s="57">
        <v>46032.590474537035</v>
      </c>
      <c r="AP614" s="57">
        <v>46298.333333333336</v>
      </c>
      <c r="AR614" t="s">
        <v>218</v>
      </c>
      <c r="AS614" t="s">
        <v>219</v>
      </c>
      <c r="AT614" t="s">
        <v>230</v>
      </c>
      <c r="AU614">
        <v>20261003</v>
      </c>
      <c r="AV614" t="s">
        <v>221</v>
      </c>
      <c r="AW614" t="s">
        <v>539</v>
      </c>
      <c r="AX614" t="s">
        <v>222</v>
      </c>
      <c r="BA614" s="57">
        <v>46298.333333333336</v>
      </c>
      <c r="BB614" t="s">
        <v>1151</v>
      </c>
      <c r="BC614">
        <v>2026</v>
      </c>
      <c r="BD614">
        <v>10</v>
      </c>
      <c r="BE614">
        <v>3</v>
      </c>
      <c r="BF614" s="6">
        <f t="shared" si="27"/>
        <v>46298</v>
      </c>
      <c r="BG614">
        <f t="shared" si="28"/>
        <v>-0.33333333333575865</v>
      </c>
      <c r="BH614" t="str">
        <f t="shared" si="29"/>
        <v>COMPLY</v>
      </c>
      <c r="BI614" t="e">
        <f>VLOOKUP(H614,Sheet2!$A$1:$B$270,2,FALSE)</f>
        <v>#N/A</v>
      </c>
    </row>
    <row r="615" spans="1:61">
      <c r="A615">
        <v>614</v>
      </c>
      <c r="B615">
        <v>1002620950</v>
      </c>
      <c r="C615">
        <v>3</v>
      </c>
      <c r="D615" t="s">
        <v>51</v>
      </c>
      <c r="E615">
        <v>4</v>
      </c>
      <c r="F615" t="s">
        <v>234</v>
      </c>
      <c r="G615" t="s">
        <v>863</v>
      </c>
      <c r="H615" t="s">
        <v>887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46298.535185185188</v>
      </c>
      <c r="P615" s="57">
        <v>46299.665717592594</v>
      </c>
      <c r="Q615">
        <v>69403592</v>
      </c>
      <c r="S615">
        <v>142523108356</v>
      </c>
      <c r="T615" t="s">
        <v>2030</v>
      </c>
      <c r="U615" t="s">
        <v>2031</v>
      </c>
      <c r="V615" t="s">
        <v>2032</v>
      </c>
      <c r="Z615">
        <v>111.06861960000001</v>
      </c>
      <c r="AA615">
        <v>-7.8193758999999998</v>
      </c>
      <c r="AB615" t="s">
        <v>2033</v>
      </c>
      <c r="AC615" t="s">
        <v>235</v>
      </c>
      <c r="AL615" t="s">
        <v>217</v>
      </c>
      <c r="AM615" t="s">
        <v>1597</v>
      </c>
      <c r="AN615" t="s">
        <v>6</v>
      </c>
      <c r="AO615" s="57">
        <v>46091.549074074072</v>
      </c>
      <c r="AP615" s="57">
        <v>46299.458333333336</v>
      </c>
      <c r="AR615" t="s">
        <v>218</v>
      </c>
      <c r="AS615" t="s">
        <v>219</v>
      </c>
      <c r="AT615" t="s">
        <v>230</v>
      </c>
      <c r="AU615">
        <v>20261004</v>
      </c>
      <c r="AV615" t="s">
        <v>221</v>
      </c>
      <c r="AW615" t="s">
        <v>880</v>
      </c>
      <c r="AX615" t="s">
        <v>222</v>
      </c>
      <c r="BA615" s="57">
        <v>46299.458333333336</v>
      </c>
      <c r="BB615" t="s">
        <v>1597</v>
      </c>
      <c r="BC615">
        <v>2026</v>
      </c>
      <c r="BD615">
        <v>10</v>
      </c>
      <c r="BE615">
        <v>4</v>
      </c>
      <c r="BF615" s="6">
        <f t="shared" si="27"/>
        <v>46299</v>
      </c>
      <c r="BG615">
        <f t="shared" si="28"/>
        <v>-0.45833333333575865</v>
      </c>
      <c r="BH615" t="str">
        <f t="shared" si="29"/>
        <v>COMPLY</v>
      </c>
      <c r="BI615" t="e">
        <f>VLOOKUP(H615,Sheet2!$A$1:$B$270,2,FALSE)</f>
        <v>#N/A</v>
      </c>
    </row>
    <row r="616" spans="1:61">
      <c r="A616">
        <v>615</v>
      </c>
      <c r="B616">
        <v>1002624040</v>
      </c>
      <c r="C616">
        <v>3</v>
      </c>
      <c r="D616" t="s">
        <v>51</v>
      </c>
      <c r="E616">
        <v>4</v>
      </c>
      <c r="F616" t="s">
        <v>234</v>
      </c>
      <c r="G616" t="s">
        <v>863</v>
      </c>
      <c r="H616" t="s">
        <v>887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46301.482407407406</v>
      </c>
      <c r="P616" s="57">
        <v>46302.488425925927</v>
      </c>
      <c r="Q616">
        <v>69404902</v>
      </c>
      <c r="S616">
        <v>142523108357</v>
      </c>
      <c r="T616" t="s">
        <v>3396</v>
      </c>
      <c r="U616" t="s">
        <v>3397</v>
      </c>
      <c r="V616" t="s">
        <v>3398</v>
      </c>
      <c r="Z616">
        <v>111.0700698</v>
      </c>
      <c r="AA616">
        <v>-7.7782329999999904</v>
      </c>
      <c r="AB616" t="s">
        <v>3399</v>
      </c>
      <c r="AC616" t="s">
        <v>235</v>
      </c>
      <c r="AL616" t="s">
        <v>217</v>
      </c>
      <c r="AM616" t="s">
        <v>3400</v>
      </c>
      <c r="AN616" t="s">
        <v>6</v>
      </c>
      <c r="AO616" s="57">
        <v>46183.486203703702</v>
      </c>
      <c r="AP616" s="57">
        <v>46302.333333333336</v>
      </c>
      <c r="AR616" t="s">
        <v>218</v>
      </c>
      <c r="AS616" t="s">
        <v>219</v>
      </c>
      <c r="AT616" t="s">
        <v>230</v>
      </c>
      <c r="AU616">
        <v>20261007</v>
      </c>
      <c r="AV616" t="s">
        <v>221</v>
      </c>
      <c r="AW616" t="s">
        <v>880</v>
      </c>
      <c r="AX616" t="s">
        <v>222</v>
      </c>
      <c r="BA616" s="57">
        <v>46302.333333333336</v>
      </c>
      <c r="BB616" t="s">
        <v>3400</v>
      </c>
      <c r="BC616">
        <v>2026</v>
      </c>
      <c r="BD616">
        <v>10</v>
      </c>
      <c r="BE616">
        <v>7</v>
      </c>
      <c r="BF616" s="6">
        <f t="shared" si="27"/>
        <v>46302</v>
      </c>
      <c r="BG616">
        <f t="shared" si="28"/>
        <v>-0.33333333333575865</v>
      </c>
      <c r="BH616" t="str">
        <f t="shared" si="29"/>
        <v>COMPLY</v>
      </c>
      <c r="BI616" t="e">
        <f>VLOOKUP(H616,Sheet2!$A$1:$B$270,2,FALSE)</f>
        <v>#N/A</v>
      </c>
    </row>
    <row r="617" spans="1:61">
      <c r="A617">
        <v>616</v>
      </c>
      <c r="B617">
        <v>1002619578</v>
      </c>
      <c r="C617">
        <v>3</v>
      </c>
      <c r="D617" t="s">
        <v>51</v>
      </c>
      <c r="E617">
        <v>4</v>
      </c>
      <c r="F617" t="s">
        <v>234</v>
      </c>
      <c r="G617" t="s">
        <v>863</v>
      </c>
      <c r="H617" t="s">
        <v>887</v>
      </c>
      <c r="I617" t="s">
        <v>212</v>
      </c>
      <c r="J617" t="s">
        <v>213</v>
      </c>
      <c r="K617" t="s">
        <v>149</v>
      </c>
      <c r="L617" t="s">
        <v>214</v>
      </c>
      <c r="M617" t="s">
        <v>1919</v>
      </c>
      <c r="N617" t="s">
        <v>215</v>
      </c>
      <c r="O617" s="57">
        <v>46297.483032407406</v>
      </c>
      <c r="P617" s="57">
        <v>46300.631099537037</v>
      </c>
      <c r="Q617">
        <v>69402956</v>
      </c>
      <c r="S617">
        <v>142523108354</v>
      </c>
      <c r="T617" t="s">
        <v>2025</v>
      </c>
      <c r="U617" t="s">
        <v>2026</v>
      </c>
      <c r="V617" t="s">
        <v>2027</v>
      </c>
      <c r="Z617">
        <v>111.08164600000001</v>
      </c>
      <c r="AA617">
        <v>-7.7886013999999903</v>
      </c>
      <c r="AB617" t="s">
        <v>2028</v>
      </c>
      <c r="AC617" t="s">
        <v>235</v>
      </c>
      <c r="AL617" t="s">
        <v>217</v>
      </c>
      <c r="AM617" t="s">
        <v>2029</v>
      </c>
      <c r="AN617" t="s">
        <v>6</v>
      </c>
      <c r="AO617" s="57">
        <v>46063.486087962963</v>
      </c>
      <c r="AP617" s="57">
        <v>46300.333333333336</v>
      </c>
      <c r="AQ617" t="s">
        <v>841</v>
      </c>
      <c r="AR617" t="s">
        <v>12</v>
      </c>
      <c r="AS617" t="s">
        <v>219</v>
      </c>
      <c r="AT617" t="s">
        <v>230</v>
      </c>
      <c r="AV617" t="s">
        <v>1627</v>
      </c>
      <c r="AW617" t="s">
        <v>880</v>
      </c>
      <c r="AX617" t="s">
        <v>222</v>
      </c>
      <c r="BA617" s="57">
        <v>46300.333333333336</v>
      </c>
      <c r="BB617" t="s">
        <v>2029</v>
      </c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:61">
      <c r="A618">
        <v>617</v>
      </c>
      <c r="B618">
        <v>1002621082</v>
      </c>
      <c r="C618">
        <v>3</v>
      </c>
      <c r="D618" t="s">
        <v>51</v>
      </c>
      <c r="E618">
        <v>4</v>
      </c>
      <c r="F618" t="s">
        <v>234</v>
      </c>
      <c r="G618" t="s">
        <v>863</v>
      </c>
      <c r="H618" t="s">
        <v>2034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46298.641377314816</v>
      </c>
      <c r="P618" s="57">
        <v>46301.386180555557</v>
      </c>
      <c r="Q618">
        <v>69403685</v>
      </c>
      <c r="S618">
        <v>143554100304</v>
      </c>
      <c r="T618" t="s">
        <v>2035</v>
      </c>
      <c r="U618" t="s">
        <v>2036</v>
      </c>
      <c r="V618" t="s">
        <v>2037</v>
      </c>
      <c r="Z618">
        <v>110.8010781</v>
      </c>
      <c r="AA618">
        <v>-7.8243926000000004</v>
      </c>
      <c r="AB618" t="s">
        <v>2038</v>
      </c>
      <c r="AC618" t="s">
        <v>235</v>
      </c>
      <c r="AL618" t="s">
        <v>217</v>
      </c>
      <c r="AM618" t="s">
        <v>1426</v>
      </c>
      <c r="AN618" t="s">
        <v>6</v>
      </c>
      <c r="AO618" s="57">
        <v>46091.642442129632</v>
      </c>
      <c r="AP618" s="57">
        <v>46299.625</v>
      </c>
      <c r="AR618" t="s">
        <v>218</v>
      </c>
      <c r="AS618" t="s">
        <v>219</v>
      </c>
      <c r="AT618" t="s">
        <v>230</v>
      </c>
      <c r="AU618">
        <v>20261006</v>
      </c>
      <c r="AV618" t="s">
        <v>221</v>
      </c>
      <c r="AW618" t="s">
        <v>877</v>
      </c>
      <c r="AX618" t="s">
        <v>222</v>
      </c>
      <c r="BA618" s="57">
        <v>46299.625</v>
      </c>
      <c r="BB618" t="s">
        <v>1426</v>
      </c>
      <c r="BC618">
        <v>2026</v>
      </c>
      <c r="BD618">
        <v>10</v>
      </c>
      <c r="BE618">
        <v>6</v>
      </c>
      <c r="BF618" s="6">
        <f t="shared" si="27"/>
        <v>46301</v>
      </c>
      <c r="BG618">
        <f t="shared" si="28"/>
        <v>1.375</v>
      </c>
      <c r="BH618" t="str">
        <f t="shared" si="29"/>
        <v>NOT COMPLY</v>
      </c>
      <c r="BI618" t="e">
        <f>VLOOKUP(H618,Sheet2!$A$1:$B$270,2,FALSE)</f>
        <v>#N/A</v>
      </c>
    </row>
    <row r="619" spans="1:61">
      <c r="A619">
        <v>618</v>
      </c>
      <c r="B619">
        <v>1002621515</v>
      </c>
      <c r="C619">
        <v>3</v>
      </c>
      <c r="D619" t="s">
        <v>51</v>
      </c>
      <c r="E619">
        <v>4</v>
      </c>
      <c r="F619" t="s">
        <v>234</v>
      </c>
      <c r="G619" t="s">
        <v>863</v>
      </c>
      <c r="H619" t="s">
        <v>2034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46299.805960648147</v>
      </c>
      <c r="P619" s="57">
        <v>46300.955335648148</v>
      </c>
      <c r="Q619">
        <v>69403996</v>
      </c>
      <c r="S619">
        <v>143554101237</v>
      </c>
      <c r="T619" t="s">
        <v>2039</v>
      </c>
      <c r="U619" t="s">
        <v>2040</v>
      </c>
      <c r="V619" t="s">
        <v>2041</v>
      </c>
      <c r="Z619">
        <v>110.84886109999999</v>
      </c>
      <c r="AA619">
        <v>-7.8933388999999998</v>
      </c>
      <c r="AB619" t="s">
        <v>2042</v>
      </c>
      <c r="AC619" t="s">
        <v>235</v>
      </c>
      <c r="AL619" t="s">
        <v>217</v>
      </c>
      <c r="AM619" t="s">
        <v>2043</v>
      </c>
      <c r="AN619" t="s">
        <v>6</v>
      </c>
      <c r="AO619" s="57">
        <v>46122.809201388889</v>
      </c>
      <c r="AP619" s="57">
        <v>46301.333333333336</v>
      </c>
      <c r="AR619" t="s">
        <v>218</v>
      </c>
      <c r="AS619" t="s">
        <v>219</v>
      </c>
      <c r="AT619" t="s">
        <v>230</v>
      </c>
      <c r="AU619">
        <v>20261005</v>
      </c>
      <c r="AV619" t="s">
        <v>221</v>
      </c>
      <c r="AW619" t="s">
        <v>876</v>
      </c>
      <c r="AX619" t="s">
        <v>222</v>
      </c>
      <c r="BA619" s="57">
        <v>46301.333333333336</v>
      </c>
      <c r="BB619" t="s">
        <v>2043</v>
      </c>
      <c r="BC619">
        <v>2026</v>
      </c>
      <c r="BD619">
        <v>10</v>
      </c>
      <c r="BE619">
        <v>5</v>
      </c>
      <c r="BF619" s="6">
        <f t="shared" si="27"/>
        <v>46300</v>
      </c>
      <c r="BG619">
        <f t="shared" si="28"/>
        <v>-1.3333333333357587</v>
      </c>
      <c r="BH619" t="str">
        <f t="shared" si="29"/>
        <v>COMPLY</v>
      </c>
      <c r="BI619" t="e">
        <f>VLOOKUP(H619,Sheet2!$A$1:$B$270,2,FALSE)</f>
        <v>#N/A</v>
      </c>
    </row>
    <row r="620" spans="1:61">
      <c r="A620">
        <v>619</v>
      </c>
      <c r="B620">
        <v>1002622830</v>
      </c>
      <c r="C620">
        <v>3</v>
      </c>
      <c r="D620" t="s">
        <v>51</v>
      </c>
      <c r="E620">
        <v>4</v>
      </c>
      <c r="F620" t="s">
        <v>234</v>
      </c>
      <c r="G620" t="s">
        <v>863</v>
      </c>
      <c r="H620" t="s">
        <v>2034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46300.638645833336</v>
      </c>
      <c r="P620" s="57">
        <v>46302.601284722223</v>
      </c>
      <c r="Q620">
        <v>69404492</v>
      </c>
      <c r="S620">
        <v>143554101855</v>
      </c>
      <c r="T620" t="s">
        <v>2780</v>
      </c>
      <c r="U620" t="s">
        <v>2781</v>
      </c>
      <c r="V620" t="s">
        <v>2782</v>
      </c>
      <c r="Z620">
        <v>110.9588067</v>
      </c>
      <c r="AA620">
        <v>-7.7902945999999904</v>
      </c>
      <c r="AB620" t="s">
        <v>2783</v>
      </c>
      <c r="AC620" t="s">
        <v>235</v>
      </c>
      <c r="AL620" t="s">
        <v>217</v>
      </c>
      <c r="AM620" t="s">
        <v>2784</v>
      </c>
      <c r="AN620" t="s">
        <v>6</v>
      </c>
      <c r="AO620" s="57">
        <v>46152.642523148148</v>
      </c>
      <c r="AP620" s="57">
        <v>46301.625</v>
      </c>
      <c r="AR620" t="s">
        <v>218</v>
      </c>
      <c r="AS620" t="s">
        <v>219</v>
      </c>
      <c r="AT620" t="s">
        <v>230</v>
      </c>
      <c r="AU620">
        <v>20261007</v>
      </c>
      <c r="AV620" t="s">
        <v>221</v>
      </c>
      <c r="AW620" t="s">
        <v>880</v>
      </c>
      <c r="AX620" t="s">
        <v>222</v>
      </c>
      <c r="BA620" s="57">
        <v>46301.625</v>
      </c>
      <c r="BB620" t="s">
        <v>2784</v>
      </c>
      <c r="BC620">
        <v>2026</v>
      </c>
      <c r="BD620">
        <v>10</v>
      </c>
      <c r="BE620">
        <v>7</v>
      </c>
      <c r="BF620" s="6">
        <f t="shared" si="27"/>
        <v>46302</v>
      </c>
      <c r="BG620">
        <f t="shared" si="28"/>
        <v>0.375</v>
      </c>
      <c r="BH620" t="str">
        <f t="shared" si="29"/>
        <v>COMPLY</v>
      </c>
      <c r="BI620" t="e">
        <f>VLOOKUP(H620,Sheet2!$A$1:$B$270,2,FALSE)</f>
        <v>#N/A</v>
      </c>
    </row>
    <row r="621" spans="1:61">
      <c r="A621">
        <v>620</v>
      </c>
      <c r="B621">
        <v>1002632010</v>
      </c>
      <c r="C621">
        <v>3</v>
      </c>
      <c r="D621" t="s">
        <v>51</v>
      </c>
      <c r="E621">
        <v>4</v>
      </c>
      <c r="F621" t="s">
        <v>234</v>
      </c>
      <c r="G621" t="s">
        <v>863</v>
      </c>
      <c r="H621" t="s">
        <v>2034</v>
      </c>
      <c r="I621" t="s">
        <v>212</v>
      </c>
      <c r="J621" t="s">
        <v>213</v>
      </c>
      <c r="K621" t="s">
        <v>149</v>
      </c>
      <c r="L621" t="s">
        <v>214</v>
      </c>
      <c r="M621" t="s">
        <v>2115</v>
      </c>
      <c r="N621" t="s">
        <v>215</v>
      </c>
      <c r="O621" s="57">
        <v>46307.372476851851</v>
      </c>
      <c r="P621" s="57">
        <v>46308.423703703702</v>
      </c>
      <c r="Q621">
        <v>69407133</v>
      </c>
      <c r="T621" t="s">
        <v>5314</v>
      </c>
      <c r="V621" t="s">
        <v>5316</v>
      </c>
      <c r="Z621">
        <v>110.830084</v>
      </c>
      <c r="AA621">
        <v>-7.8472670000000004</v>
      </c>
      <c r="AB621" t="s">
        <v>5317</v>
      </c>
      <c r="AC621" t="s">
        <v>235</v>
      </c>
      <c r="AL621" t="s">
        <v>217</v>
      </c>
      <c r="AM621" t="s">
        <v>5318</v>
      </c>
      <c r="AN621" t="s">
        <v>6</v>
      </c>
      <c r="AO621" s="57">
        <v>46366.392314814817</v>
      </c>
      <c r="AP621" s="57">
        <v>46305</v>
      </c>
      <c r="AR621" t="s">
        <v>543</v>
      </c>
      <c r="AS621" t="s">
        <v>219</v>
      </c>
      <c r="AT621" t="s">
        <v>230</v>
      </c>
      <c r="AV621" t="s">
        <v>6143</v>
      </c>
      <c r="AW621" t="s">
        <v>880</v>
      </c>
      <c r="AX621" t="s">
        <v>222</v>
      </c>
      <c r="BA621" s="57">
        <v>46305.333333333336</v>
      </c>
      <c r="BB621" t="s">
        <v>5318</v>
      </c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:61">
      <c r="A622">
        <v>621</v>
      </c>
      <c r="B622">
        <v>1002629174</v>
      </c>
      <c r="C622">
        <v>3</v>
      </c>
      <c r="D622" t="s">
        <v>51</v>
      </c>
      <c r="E622">
        <v>4</v>
      </c>
      <c r="F622" t="s">
        <v>234</v>
      </c>
      <c r="G622" t="s">
        <v>863</v>
      </c>
      <c r="H622" t="s">
        <v>2034</v>
      </c>
      <c r="I622" t="s">
        <v>212</v>
      </c>
      <c r="J622" t="s">
        <v>213</v>
      </c>
      <c r="K622" t="s">
        <v>149</v>
      </c>
      <c r="L622" t="s">
        <v>214</v>
      </c>
      <c r="M622" t="s">
        <v>1919</v>
      </c>
      <c r="N622" t="s">
        <v>215</v>
      </c>
      <c r="O622" s="57">
        <v>46304.432337962964</v>
      </c>
      <c r="P622" s="57">
        <v>46307.373148148145</v>
      </c>
      <c r="Q622">
        <v>69407133</v>
      </c>
      <c r="S622">
        <v>143554102008</v>
      </c>
      <c r="T622" t="s">
        <v>5314</v>
      </c>
      <c r="U622" t="s">
        <v>5315</v>
      </c>
      <c r="V622" t="s">
        <v>5316</v>
      </c>
      <c r="Z622">
        <v>110.8306061</v>
      </c>
      <c r="AA622">
        <v>-7.8486443000000001</v>
      </c>
      <c r="AB622" t="s">
        <v>5317</v>
      </c>
      <c r="AC622" t="s">
        <v>235</v>
      </c>
      <c r="AL622" t="s">
        <v>217</v>
      </c>
      <c r="AM622" t="s">
        <v>5318</v>
      </c>
      <c r="AN622" t="s">
        <v>6</v>
      </c>
      <c r="AO622" s="57">
        <v>46275.434861111113</v>
      </c>
      <c r="AP622" s="57">
        <v>46305.333333333336</v>
      </c>
      <c r="AQ622" t="s">
        <v>838</v>
      </c>
      <c r="AR622" t="s">
        <v>12</v>
      </c>
      <c r="AS622" t="s">
        <v>219</v>
      </c>
      <c r="AT622" t="s">
        <v>230</v>
      </c>
      <c r="AV622" t="s">
        <v>1627</v>
      </c>
      <c r="AW622" t="s">
        <v>880</v>
      </c>
      <c r="AX622" t="s">
        <v>222</v>
      </c>
      <c r="BA622" s="57">
        <v>46305.333333333336</v>
      </c>
      <c r="BB622" t="s">
        <v>5318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:61">
      <c r="A623">
        <v>622</v>
      </c>
      <c r="B623">
        <v>1002629209</v>
      </c>
      <c r="C623">
        <v>3</v>
      </c>
      <c r="D623" t="s">
        <v>55</v>
      </c>
      <c r="E623">
        <v>5</v>
      </c>
      <c r="F623" t="s">
        <v>260</v>
      </c>
      <c r="G623" t="s">
        <v>122</v>
      </c>
      <c r="H623" t="s">
        <v>338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46304.438657407409</v>
      </c>
      <c r="P623" s="57">
        <v>46304.740798611114</v>
      </c>
      <c r="Q623">
        <v>69407143</v>
      </c>
      <c r="S623">
        <v>152443207656</v>
      </c>
      <c r="T623" t="s">
        <v>5319</v>
      </c>
      <c r="U623" t="s">
        <v>5320</v>
      </c>
      <c r="V623" t="s">
        <v>5321</v>
      </c>
      <c r="Z623">
        <v>112.461293041706</v>
      </c>
      <c r="AA623">
        <v>-7.2663236464183401</v>
      </c>
      <c r="AB623" t="s">
        <v>5322</v>
      </c>
      <c r="AC623" t="s">
        <v>216</v>
      </c>
      <c r="AL623" t="s">
        <v>217</v>
      </c>
      <c r="AM623" t="s">
        <v>5318</v>
      </c>
      <c r="AN623" t="s">
        <v>6</v>
      </c>
      <c r="AO623" s="57">
        <v>46275.444502314815</v>
      </c>
      <c r="AP623" s="57">
        <v>46305.333333333336</v>
      </c>
      <c r="AR623" t="s">
        <v>218</v>
      </c>
      <c r="AS623" t="s">
        <v>827</v>
      </c>
      <c r="AT623" t="s">
        <v>230</v>
      </c>
      <c r="AU623">
        <v>20261009</v>
      </c>
      <c r="AV623" t="s">
        <v>221</v>
      </c>
      <c r="AW623" t="s">
        <v>923</v>
      </c>
      <c r="AX623" t="s">
        <v>222</v>
      </c>
      <c r="BA623" s="57">
        <v>46305.333333333336</v>
      </c>
      <c r="BB623" t="s">
        <v>5318</v>
      </c>
      <c r="BC623">
        <v>2026</v>
      </c>
      <c r="BD623">
        <v>10</v>
      </c>
      <c r="BE623">
        <v>9</v>
      </c>
      <c r="BF623" s="6">
        <f t="shared" si="27"/>
        <v>46304</v>
      </c>
      <c r="BG623">
        <f t="shared" si="28"/>
        <v>-1.3333333333357587</v>
      </c>
      <c r="BH623" t="str">
        <f t="shared" si="29"/>
        <v>COMPLY</v>
      </c>
      <c r="BI623" t="str">
        <f>VLOOKUP(H623,Sheet2!$A$1:$B$270,2,FALSE)</f>
        <v>GRESIK</v>
      </c>
    </row>
    <row r="624" spans="1:61">
      <c r="A624">
        <v>623</v>
      </c>
      <c r="B624">
        <v>1002635006</v>
      </c>
      <c r="C624">
        <v>3</v>
      </c>
      <c r="D624" t="s">
        <v>42</v>
      </c>
      <c r="E624">
        <v>5</v>
      </c>
      <c r="F624" t="s">
        <v>232</v>
      </c>
      <c r="G624" t="s">
        <v>103</v>
      </c>
      <c r="H624" t="s">
        <v>389</v>
      </c>
      <c r="I624" t="s">
        <v>212</v>
      </c>
      <c r="J624" t="s">
        <v>213</v>
      </c>
      <c r="K624" t="s">
        <v>149</v>
      </c>
      <c r="M624" t="s">
        <v>76</v>
      </c>
      <c r="N624" t="s">
        <v>215</v>
      </c>
      <c r="O624" s="57">
        <v>46308.563055555554</v>
      </c>
      <c r="P624" s="57">
        <v>46308.768993055557</v>
      </c>
      <c r="Q624">
        <v>69409383</v>
      </c>
      <c r="S624">
        <v>152318240550</v>
      </c>
      <c r="T624" t="s">
        <v>6144</v>
      </c>
      <c r="U624" t="s">
        <v>6145</v>
      </c>
      <c r="V624" t="s">
        <v>6146</v>
      </c>
      <c r="Z624">
        <v>112.2744764</v>
      </c>
      <c r="AA624">
        <v>-7.5931864999999998</v>
      </c>
      <c r="AB624" t="s">
        <v>6147</v>
      </c>
      <c r="AC624" t="s">
        <v>229</v>
      </c>
      <c r="AL624" t="s">
        <v>217</v>
      </c>
      <c r="AM624" t="s">
        <v>6109</v>
      </c>
      <c r="AN624" t="s">
        <v>6</v>
      </c>
      <c r="AO624" t="s">
        <v>6148</v>
      </c>
      <c r="AP624" s="57">
        <v>46309.458333333336</v>
      </c>
      <c r="AR624" t="s">
        <v>218</v>
      </c>
      <c r="AS624" t="s">
        <v>103</v>
      </c>
      <c r="AT624" t="s">
        <v>220</v>
      </c>
      <c r="AU624">
        <v>20261013</v>
      </c>
      <c r="AV624" t="s">
        <v>221</v>
      </c>
      <c r="AW624" t="s">
        <v>1474</v>
      </c>
      <c r="AX624" t="s">
        <v>222</v>
      </c>
      <c r="BA624" s="57">
        <v>46309.458333333336</v>
      </c>
      <c r="BB624" t="s">
        <v>6109</v>
      </c>
      <c r="BC624">
        <v>2026</v>
      </c>
      <c r="BD624">
        <v>10</v>
      </c>
      <c r="BE624">
        <v>13</v>
      </c>
      <c r="BF624" s="6">
        <f t="shared" si="27"/>
        <v>46308</v>
      </c>
      <c r="BG624">
        <f t="shared" si="28"/>
        <v>-1.4583333333357587</v>
      </c>
      <c r="BH624" t="str">
        <f t="shared" si="29"/>
        <v>COMPLY</v>
      </c>
      <c r="BI624" t="str">
        <f>VLOOKUP(H624,Sheet2!$A$1:$B$270,2,FALSE)</f>
        <v>MOJOKERTO</v>
      </c>
    </row>
    <row r="625" spans="1:61">
      <c r="A625">
        <v>624</v>
      </c>
      <c r="B625">
        <v>1002623737</v>
      </c>
      <c r="C625">
        <v>3</v>
      </c>
      <c r="D625" t="s">
        <v>42</v>
      </c>
      <c r="E625">
        <v>5</v>
      </c>
      <c r="F625" t="s">
        <v>232</v>
      </c>
      <c r="G625" t="s">
        <v>103</v>
      </c>
      <c r="H625" t="s">
        <v>389</v>
      </c>
      <c r="I625" t="s">
        <v>212</v>
      </c>
      <c r="J625" t="s">
        <v>213</v>
      </c>
      <c r="K625" t="s">
        <v>149</v>
      </c>
      <c r="L625" t="s">
        <v>214</v>
      </c>
      <c r="M625" t="s">
        <v>1401</v>
      </c>
      <c r="N625" t="s">
        <v>215</v>
      </c>
      <c r="O625" s="57">
        <v>46301.422627314816</v>
      </c>
      <c r="P625" s="57">
        <v>46301.713541666664</v>
      </c>
      <c r="Q625">
        <v>69404770</v>
      </c>
      <c r="S625">
        <v>152318241730</v>
      </c>
      <c r="T625" t="s">
        <v>3401</v>
      </c>
      <c r="U625" t="s">
        <v>3402</v>
      </c>
      <c r="V625" t="s">
        <v>3403</v>
      </c>
      <c r="Z625">
        <v>112.23193209999999</v>
      </c>
      <c r="AA625">
        <v>-7.5616674000000001</v>
      </c>
      <c r="AB625" t="s">
        <v>3404</v>
      </c>
      <c r="AC625" t="s">
        <v>216</v>
      </c>
      <c r="AL625" t="s">
        <v>217</v>
      </c>
      <c r="AM625" t="s">
        <v>3165</v>
      </c>
      <c r="AN625" t="s">
        <v>6</v>
      </c>
      <c r="AO625" s="57">
        <v>46183.424027777779</v>
      </c>
      <c r="AP625" s="57">
        <v>46302.333333333336</v>
      </c>
      <c r="AR625" t="s">
        <v>14</v>
      </c>
      <c r="AS625" t="s">
        <v>103</v>
      </c>
      <c r="AT625" t="s">
        <v>342</v>
      </c>
      <c r="AV625" t="s">
        <v>3405</v>
      </c>
      <c r="AW625" t="s">
        <v>3406</v>
      </c>
      <c r="AX625" t="s">
        <v>222</v>
      </c>
      <c r="BA625" s="57">
        <v>46302.333333333336</v>
      </c>
      <c r="BB625" t="s">
        <v>3165</v>
      </c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str">
        <f>VLOOKUP(H625,Sheet2!$A$1:$B$270,2,FALSE)</f>
        <v>MOJOKERTO</v>
      </c>
    </row>
    <row r="626" spans="1:61">
      <c r="A626">
        <v>625</v>
      </c>
      <c r="B626">
        <v>1002617289</v>
      </c>
      <c r="C626">
        <v>3</v>
      </c>
      <c r="D626" t="s">
        <v>42</v>
      </c>
      <c r="E626">
        <v>5</v>
      </c>
      <c r="F626" t="s">
        <v>232</v>
      </c>
      <c r="G626" t="s">
        <v>103</v>
      </c>
      <c r="H626" t="s">
        <v>293</v>
      </c>
      <c r="I626" t="s">
        <v>212</v>
      </c>
      <c r="J626" t="s">
        <v>213</v>
      </c>
      <c r="K626" t="s">
        <v>149</v>
      </c>
      <c r="M626" t="s">
        <v>76</v>
      </c>
      <c r="N626" t="s">
        <v>215</v>
      </c>
      <c r="O626" s="57">
        <v>46296.428113425929</v>
      </c>
      <c r="P626" s="57">
        <v>46296.669687499998</v>
      </c>
      <c r="Q626">
        <v>69400158</v>
      </c>
      <c r="S626">
        <v>152319207912</v>
      </c>
      <c r="T626" t="s">
        <v>920</v>
      </c>
      <c r="U626" t="s">
        <v>1152</v>
      </c>
      <c r="V626" t="s">
        <v>1153</v>
      </c>
      <c r="Z626">
        <v>112.34041568000001</v>
      </c>
      <c r="AA626">
        <v>-7.546673052</v>
      </c>
      <c r="AB626" t="s">
        <v>921</v>
      </c>
      <c r="AC626" t="s">
        <v>229</v>
      </c>
      <c r="AL626" t="s">
        <v>217</v>
      </c>
      <c r="AM626" t="s">
        <v>1154</v>
      </c>
      <c r="AN626" t="s">
        <v>6</v>
      </c>
      <c r="AO626" s="57">
        <v>46032.434247685182</v>
      </c>
      <c r="AR626" t="s">
        <v>218</v>
      </c>
      <c r="AS626" t="s">
        <v>103</v>
      </c>
      <c r="AT626" t="s">
        <v>230</v>
      </c>
      <c r="AU626">
        <v>20261001</v>
      </c>
      <c r="AV626" t="s">
        <v>221</v>
      </c>
      <c r="AW626" t="s">
        <v>540</v>
      </c>
      <c r="AX626" t="s">
        <v>222</v>
      </c>
      <c r="BA626" s="57">
        <v>46296.291666666664</v>
      </c>
      <c r="BB626" t="s">
        <v>1154</v>
      </c>
      <c r="BC626">
        <v>2026</v>
      </c>
      <c r="BD626">
        <v>10</v>
      </c>
      <c r="BE626">
        <v>1</v>
      </c>
      <c r="BF626" s="6">
        <f t="shared" si="27"/>
        <v>46296</v>
      </c>
      <c r="BG626">
        <f t="shared" si="28"/>
        <v>-0.29166666666424135</v>
      </c>
      <c r="BH626" t="str">
        <f t="shared" si="29"/>
        <v>COMPLY</v>
      </c>
      <c r="BI626" t="str">
        <f>VLOOKUP(H626,Sheet2!$A$1:$B$270,2,FALSE)</f>
        <v>MOJOKERTO</v>
      </c>
    </row>
    <row r="627" spans="1:61">
      <c r="A627">
        <v>626</v>
      </c>
      <c r="B627">
        <v>1002620432</v>
      </c>
      <c r="C627">
        <v>3</v>
      </c>
      <c r="D627" t="s">
        <v>42</v>
      </c>
      <c r="E627">
        <v>5</v>
      </c>
      <c r="F627" t="s">
        <v>232</v>
      </c>
      <c r="G627" t="s">
        <v>103</v>
      </c>
      <c r="H627" t="s">
        <v>293</v>
      </c>
      <c r="I627" t="s">
        <v>212</v>
      </c>
      <c r="J627" t="s">
        <v>213</v>
      </c>
      <c r="K627" t="s">
        <v>149</v>
      </c>
      <c r="M627" t="s">
        <v>76</v>
      </c>
      <c r="N627" t="s">
        <v>215</v>
      </c>
      <c r="O627" s="57">
        <v>46297.685277777775</v>
      </c>
      <c r="P627" s="57">
        <v>46298.615486111114</v>
      </c>
      <c r="Q627">
        <v>69403314</v>
      </c>
      <c r="S627">
        <v>152319208071</v>
      </c>
      <c r="T627" t="s">
        <v>2050</v>
      </c>
      <c r="U627" t="s">
        <v>2051</v>
      </c>
      <c r="V627" t="s">
        <v>2052</v>
      </c>
      <c r="Z627">
        <v>112.33218859999999</v>
      </c>
      <c r="AA627">
        <v>-7.5730507999999999</v>
      </c>
      <c r="AB627" t="s">
        <v>2053</v>
      </c>
      <c r="AC627" t="s">
        <v>229</v>
      </c>
      <c r="AL627" t="s">
        <v>217</v>
      </c>
      <c r="AM627" t="s">
        <v>2054</v>
      </c>
      <c r="AN627" t="s">
        <v>6</v>
      </c>
      <c r="AO627" s="57">
        <v>46063.694699074076</v>
      </c>
      <c r="AP627" s="57">
        <v>46298.625</v>
      </c>
      <c r="AR627" t="s">
        <v>218</v>
      </c>
      <c r="AS627" t="s">
        <v>103</v>
      </c>
      <c r="AT627" t="s">
        <v>230</v>
      </c>
      <c r="AU627">
        <v>20261003</v>
      </c>
      <c r="AV627" t="s">
        <v>221</v>
      </c>
      <c r="AW627" t="s">
        <v>540</v>
      </c>
      <c r="AX627" t="s">
        <v>222</v>
      </c>
      <c r="BA627" s="57">
        <v>46298.625</v>
      </c>
      <c r="BB627" t="s">
        <v>2054</v>
      </c>
      <c r="BC627">
        <v>2026</v>
      </c>
      <c r="BD627">
        <v>10</v>
      </c>
      <c r="BE627">
        <v>3</v>
      </c>
      <c r="BF627" s="6">
        <f t="shared" si="27"/>
        <v>46298</v>
      </c>
      <c r="BG627">
        <f t="shared" si="28"/>
        <v>-0.625</v>
      </c>
      <c r="BH627" t="str">
        <f t="shared" si="29"/>
        <v>COMPLY</v>
      </c>
      <c r="BI627" t="str">
        <f>VLOOKUP(H627,Sheet2!$A$1:$B$270,2,FALSE)</f>
        <v>MOJOKERTO</v>
      </c>
    </row>
    <row r="628" spans="1:61">
      <c r="A628">
        <v>627</v>
      </c>
      <c r="B628">
        <v>1002621327</v>
      </c>
      <c r="C628">
        <v>3</v>
      </c>
      <c r="D628" t="s">
        <v>42</v>
      </c>
      <c r="E628">
        <v>5</v>
      </c>
      <c r="F628" t="s">
        <v>232</v>
      </c>
      <c r="G628" t="s">
        <v>103</v>
      </c>
      <c r="H628" t="s">
        <v>293</v>
      </c>
      <c r="I628" t="s">
        <v>212</v>
      </c>
      <c r="J628" t="s">
        <v>213</v>
      </c>
      <c r="K628" t="s">
        <v>149</v>
      </c>
      <c r="M628" t="s">
        <v>76</v>
      </c>
      <c r="N628" t="s">
        <v>215</v>
      </c>
      <c r="O628" s="57">
        <v>46299.464375000003</v>
      </c>
      <c r="P628" s="57">
        <v>46299.756944444445</v>
      </c>
      <c r="Q628">
        <v>69403842</v>
      </c>
      <c r="S628">
        <v>152319209069</v>
      </c>
      <c r="T628" t="s">
        <v>2055</v>
      </c>
      <c r="U628" t="s">
        <v>2056</v>
      </c>
      <c r="V628" t="s">
        <v>2057</v>
      </c>
      <c r="Z628">
        <v>112.4319852</v>
      </c>
      <c r="AA628">
        <v>-7.4631537000000003</v>
      </c>
      <c r="AB628" t="s">
        <v>2058</v>
      </c>
      <c r="AC628" t="s">
        <v>229</v>
      </c>
      <c r="AL628" t="s">
        <v>217</v>
      </c>
      <c r="AM628" t="s">
        <v>2059</v>
      </c>
      <c r="AN628" t="s">
        <v>6</v>
      </c>
      <c r="AO628" s="57">
        <v>46122.475601851853</v>
      </c>
      <c r="AP628" s="57">
        <v>46300.333333333336</v>
      </c>
      <c r="AR628" t="s">
        <v>218</v>
      </c>
      <c r="AS628" t="s">
        <v>103</v>
      </c>
      <c r="AT628" t="s">
        <v>230</v>
      </c>
      <c r="AU628">
        <v>20261004</v>
      </c>
      <c r="AV628" t="s">
        <v>221</v>
      </c>
      <c r="AW628" t="s">
        <v>540</v>
      </c>
      <c r="AX628" t="s">
        <v>222</v>
      </c>
      <c r="BA628" s="57">
        <v>46300.333333333336</v>
      </c>
      <c r="BB628" t="s">
        <v>2059</v>
      </c>
      <c r="BC628">
        <v>2026</v>
      </c>
      <c r="BD628">
        <v>10</v>
      </c>
      <c r="BE628">
        <v>4</v>
      </c>
      <c r="BF628" s="6">
        <f t="shared" si="27"/>
        <v>46299</v>
      </c>
      <c r="BG628">
        <f t="shared" si="28"/>
        <v>-1.3333333333357587</v>
      </c>
      <c r="BH628" t="str">
        <f t="shared" si="29"/>
        <v>COMPLY</v>
      </c>
      <c r="BI628" t="str">
        <f>VLOOKUP(H628,Sheet2!$A$1:$B$270,2,FALSE)</f>
        <v>MOJOKERTO</v>
      </c>
    </row>
    <row r="629" spans="1:61">
      <c r="A629">
        <v>628</v>
      </c>
      <c r="B629">
        <v>1002621279</v>
      </c>
      <c r="C629">
        <v>3</v>
      </c>
      <c r="D629" t="s">
        <v>42</v>
      </c>
      <c r="E629">
        <v>5</v>
      </c>
      <c r="F629" t="s">
        <v>232</v>
      </c>
      <c r="G629" t="s">
        <v>103</v>
      </c>
      <c r="H629" t="s">
        <v>293</v>
      </c>
      <c r="I629" t="s">
        <v>212</v>
      </c>
      <c r="J629" t="s">
        <v>213</v>
      </c>
      <c r="K629" t="s">
        <v>149</v>
      </c>
      <c r="M629" t="s">
        <v>76</v>
      </c>
      <c r="N629" t="s">
        <v>215</v>
      </c>
      <c r="O629" s="57">
        <v>46299.416342592594</v>
      </c>
      <c r="P629" s="57">
        <v>46299.578553240739</v>
      </c>
      <c r="Q629">
        <v>69403163</v>
      </c>
      <c r="S629">
        <v>152319209068</v>
      </c>
      <c r="T629" t="s">
        <v>2044</v>
      </c>
      <c r="U629" t="s">
        <v>2045</v>
      </c>
      <c r="V629" t="s">
        <v>2060</v>
      </c>
      <c r="Z629">
        <v>112.41571193</v>
      </c>
      <c r="AA629">
        <v>-7.6101747749999999</v>
      </c>
      <c r="AB629" t="s">
        <v>2047</v>
      </c>
      <c r="AC629" t="s">
        <v>229</v>
      </c>
      <c r="AL629" t="s">
        <v>217</v>
      </c>
      <c r="AM629" t="s">
        <v>1516</v>
      </c>
      <c r="AN629" t="s">
        <v>6</v>
      </c>
      <c r="AO629" s="57">
        <v>46122.423935185187</v>
      </c>
      <c r="AR629" t="s">
        <v>218</v>
      </c>
      <c r="AS629" t="s">
        <v>103</v>
      </c>
      <c r="AT629" t="s">
        <v>230</v>
      </c>
      <c r="AU629">
        <v>20261004</v>
      </c>
      <c r="AV629" t="s">
        <v>221</v>
      </c>
      <c r="AW629" t="s">
        <v>540</v>
      </c>
      <c r="AX629" t="s">
        <v>222</v>
      </c>
      <c r="BA629" s="57">
        <v>46299.291666666664</v>
      </c>
      <c r="BB629" t="s">
        <v>1516</v>
      </c>
      <c r="BC629">
        <v>2026</v>
      </c>
      <c r="BD629">
        <v>10</v>
      </c>
      <c r="BE629">
        <v>4</v>
      </c>
      <c r="BF629" s="6">
        <f t="shared" si="27"/>
        <v>46299</v>
      </c>
      <c r="BG629">
        <f t="shared" si="28"/>
        <v>-0.29166666666424135</v>
      </c>
      <c r="BH629" t="str">
        <f t="shared" si="29"/>
        <v>COMPLY</v>
      </c>
      <c r="BI629" t="str">
        <f>VLOOKUP(H629,Sheet2!$A$1:$B$270,2,FALSE)</f>
        <v>MOJOKERTO</v>
      </c>
    </row>
    <row r="630" spans="1:61">
      <c r="A630">
        <v>629</v>
      </c>
      <c r="B630">
        <v>1002621982</v>
      </c>
      <c r="C630">
        <v>3</v>
      </c>
      <c r="D630" t="s">
        <v>42</v>
      </c>
      <c r="E630">
        <v>5</v>
      </c>
      <c r="F630" t="s">
        <v>232</v>
      </c>
      <c r="G630" t="s">
        <v>103</v>
      </c>
      <c r="H630" t="s">
        <v>293</v>
      </c>
      <c r="I630" t="s">
        <v>212</v>
      </c>
      <c r="J630" t="s">
        <v>213</v>
      </c>
      <c r="K630" t="s">
        <v>149</v>
      </c>
      <c r="L630" t="s">
        <v>214</v>
      </c>
      <c r="M630" t="s">
        <v>76</v>
      </c>
      <c r="N630" t="s">
        <v>215</v>
      </c>
      <c r="O630" s="57">
        <v>46300.443460648145</v>
      </c>
      <c r="P630" s="57">
        <v>46300.82775462963</v>
      </c>
      <c r="Q630">
        <v>69404170</v>
      </c>
      <c r="S630">
        <v>152319209240</v>
      </c>
      <c r="T630" t="s">
        <v>2785</v>
      </c>
      <c r="U630" t="s">
        <v>2786</v>
      </c>
      <c r="V630" t="s">
        <v>2787</v>
      </c>
      <c r="Z630">
        <v>112.41521299999999</v>
      </c>
      <c r="AA630">
        <v>-7.6101979999999996</v>
      </c>
      <c r="AB630" t="s">
        <v>2788</v>
      </c>
      <c r="AC630" t="s">
        <v>235</v>
      </c>
      <c r="AL630" t="s">
        <v>217</v>
      </c>
      <c r="AM630" t="s">
        <v>2633</v>
      </c>
      <c r="AN630" t="s">
        <v>6</v>
      </c>
      <c r="AO630" s="57">
        <v>46152.444537037038</v>
      </c>
      <c r="AP630" s="57">
        <v>46301.333333333336</v>
      </c>
      <c r="AR630" t="s">
        <v>218</v>
      </c>
      <c r="AS630" t="s">
        <v>103</v>
      </c>
      <c r="AT630" t="s">
        <v>230</v>
      </c>
      <c r="AU630">
        <v>20261005</v>
      </c>
      <c r="AV630" t="s">
        <v>221</v>
      </c>
      <c r="AW630" t="s">
        <v>2049</v>
      </c>
      <c r="AX630" t="s">
        <v>222</v>
      </c>
      <c r="BA630" s="57">
        <v>46301.333333333336</v>
      </c>
      <c r="BB630" t="s">
        <v>2633</v>
      </c>
      <c r="BC630">
        <v>2026</v>
      </c>
      <c r="BD630">
        <v>10</v>
      </c>
      <c r="BE630">
        <v>5</v>
      </c>
      <c r="BF630" s="6">
        <f t="shared" si="27"/>
        <v>46300</v>
      </c>
      <c r="BG630">
        <f t="shared" si="28"/>
        <v>-1.3333333333357587</v>
      </c>
      <c r="BH630" t="str">
        <f t="shared" si="29"/>
        <v>COMPLY</v>
      </c>
      <c r="BI630" t="str">
        <f>VLOOKUP(H630,Sheet2!$A$1:$B$270,2,FALSE)</f>
        <v>MOJOKERTO</v>
      </c>
    </row>
    <row r="631" spans="1:61">
      <c r="A631">
        <v>630</v>
      </c>
      <c r="B631">
        <v>1002624019</v>
      </c>
      <c r="C631">
        <v>3</v>
      </c>
      <c r="D631" t="s">
        <v>42</v>
      </c>
      <c r="E631">
        <v>5</v>
      </c>
      <c r="F631" t="s">
        <v>232</v>
      </c>
      <c r="G631" t="s">
        <v>103</v>
      </c>
      <c r="H631" t="s">
        <v>293</v>
      </c>
      <c r="I631" t="s">
        <v>212</v>
      </c>
      <c r="J631" t="s">
        <v>213</v>
      </c>
      <c r="K631" t="s">
        <v>149</v>
      </c>
      <c r="M631" t="s">
        <v>76</v>
      </c>
      <c r="N631" t="s">
        <v>215</v>
      </c>
      <c r="O631" s="57">
        <v>46301.479444444441</v>
      </c>
      <c r="P631" s="57">
        <v>46302.740358796298</v>
      </c>
      <c r="Q631">
        <v>69404899</v>
      </c>
      <c r="S631">
        <v>152319209244</v>
      </c>
      <c r="T631" t="s">
        <v>3407</v>
      </c>
      <c r="U631" t="s">
        <v>3408</v>
      </c>
      <c r="V631" t="s">
        <v>4093</v>
      </c>
      <c r="Z631">
        <v>112.3178399</v>
      </c>
      <c r="AA631">
        <v>-7.5928291999999997</v>
      </c>
      <c r="AB631" t="s">
        <v>3409</v>
      </c>
      <c r="AC631" t="s">
        <v>229</v>
      </c>
      <c r="AL631" t="s">
        <v>217</v>
      </c>
      <c r="AM631" t="s">
        <v>4094</v>
      </c>
      <c r="AN631" t="s">
        <v>6</v>
      </c>
      <c r="AO631" s="57">
        <v>46183.486203703702</v>
      </c>
      <c r="AP631" s="57">
        <v>46303.625</v>
      </c>
      <c r="AR631" t="s">
        <v>218</v>
      </c>
      <c r="AS631" t="s">
        <v>103</v>
      </c>
      <c r="AT631" t="s">
        <v>342</v>
      </c>
      <c r="AU631">
        <v>20261007</v>
      </c>
      <c r="AV631" t="s">
        <v>221</v>
      </c>
      <c r="AW631" t="s">
        <v>540</v>
      </c>
      <c r="AX631" t="s">
        <v>222</v>
      </c>
      <c r="BA631" s="57">
        <v>46303.625</v>
      </c>
      <c r="BB631" t="s">
        <v>4094</v>
      </c>
      <c r="BC631">
        <v>2026</v>
      </c>
      <c r="BD631">
        <v>10</v>
      </c>
      <c r="BE631">
        <v>7</v>
      </c>
      <c r="BF631" s="6">
        <f t="shared" si="27"/>
        <v>46302</v>
      </c>
      <c r="BG631">
        <f t="shared" si="28"/>
        <v>-1.625</v>
      </c>
      <c r="BH631" t="str">
        <f t="shared" si="29"/>
        <v>COMPLY</v>
      </c>
      <c r="BI631" t="str">
        <f>VLOOKUP(H631,Sheet2!$A$1:$B$270,2,FALSE)</f>
        <v>MOJOKERTO</v>
      </c>
    </row>
    <row r="632" spans="1:61">
      <c r="A632">
        <v>631</v>
      </c>
      <c r="B632">
        <v>1002634266</v>
      </c>
      <c r="C632">
        <v>3</v>
      </c>
      <c r="D632" t="s">
        <v>42</v>
      </c>
      <c r="E632">
        <v>5</v>
      </c>
      <c r="F632" t="s">
        <v>232</v>
      </c>
      <c r="G632" t="s">
        <v>103</v>
      </c>
      <c r="H632" t="s">
        <v>293</v>
      </c>
      <c r="I632" t="s">
        <v>212</v>
      </c>
      <c r="J632" t="s">
        <v>213</v>
      </c>
      <c r="K632" t="s">
        <v>149</v>
      </c>
      <c r="M632" t="s">
        <v>76</v>
      </c>
      <c r="N632" t="s">
        <v>215</v>
      </c>
      <c r="O632" s="57">
        <v>46308.410370370373</v>
      </c>
      <c r="P632" s="57">
        <v>46308.729768518519</v>
      </c>
      <c r="Q632">
        <v>69409104</v>
      </c>
      <c r="S632">
        <v>152319208396</v>
      </c>
      <c r="T632" t="s">
        <v>6149</v>
      </c>
      <c r="U632" t="s">
        <v>6150</v>
      </c>
      <c r="V632" t="s">
        <v>6151</v>
      </c>
      <c r="Z632">
        <v>112.3220087</v>
      </c>
      <c r="AA632">
        <v>-7.4596939999999998</v>
      </c>
      <c r="AB632" t="s">
        <v>6152</v>
      </c>
      <c r="AC632" t="s">
        <v>229</v>
      </c>
      <c r="AL632" t="s">
        <v>217</v>
      </c>
      <c r="AM632" t="s">
        <v>6153</v>
      </c>
      <c r="AN632" t="s">
        <v>6</v>
      </c>
      <c r="AO632" t="s">
        <v>5840</v>
      </c>
      <c r="AP632" s="57">
        <v>46309.333333333336</v>
      </c>
      <c r="AR632" t="s">
        <v>218</v>
      </c>
      <c r="AS632" t="s">
        <v>103</v>
      </c>
      <c r="AT632" t="s">
        <v>220</v>
      </c>
      <c r="AU632">
        <v>20261013</v>
      </c>
      <c r="AV632" t="s">
        <v>221</v>
      </c>
      <c r="AW632" t="s">
        <v>576</v>
      </c>
      <c r="AX632" t="s">
        <v>222</v>
      </c>
      <c r="BA632" s="57">
        <v>46309.333333333336</v>
      </c>
      <c r="BB632" t="s">
        <v>6153</v>
      </c>
      <c r="BC632">
        <v>2026</v>
      </c>
      <c r="BD632">
        <v>10</v>
      </c>
      <c r="BE632">
        <v>13</v>
      </c>
      <c r="BF632" s="6">
        <f t="shared" si="27"/>
        <v>46308</v>
      </c>
      <c r="BG632">
        <f t="shared" si="28"/>
        <v>-1.3333333333357587</v>
      </c>
      <c r="BH632" t="str">
        <f t="shared" si="29"/>
        <v>COMPLY</v>
      </c>
      <c r="BI632" t="str">
        <f>VLOOKUP(H632,Sheet2!$A$1:$B$270,2,FALSE)</f>
        <v>MOJOKERTO</v>
      </c>
    </row>
    <row r="633" spans="1:61">
      <c r="A633">
        <v>632</v>
      </c>
      <c r="B633">
        <v>1002620059</v>
      </c>
      <c r="C633">
        <v>3</v>
      </c>
      <c r="D633" t="s">
        <v>42</v>
      </c>
      <c r="E633">
        <v>5</v>
      </c>
      <c r="F633" t="s">
        <v>232</v>
      </c>
      <c r="G633" t="s">
        <v>103</v>
      </c>
      <c r="H633" t="s">
        <v>293</v>
      </c>
      <c r="I633" t="s">
        <v>212</v>
      </c>
      <c r="J633" t="s">
        <v>213</v>
      </c>
      <c r="K633" t="s">
        <v>149</v>
      </c>
      <c r="L633" t="s">
        <v>214</v>
      </c>
      <c r="M633" t="s">
        <v>1401</v>
      </c>
      <c r="N633" t="s">
        <v>215</v>
      </c>
      <c r="O633" s="57">
        <v>46297.612210648149</v>
      </c>
      <c r="P633" s="57">
        <v>46299.416331018518</v>
      </c>
      <c r="Q633">
        <v>69403163</v>
      </c>
      <c r="S633">
        <v>152319209578</v>
      </c>
      <c r="T633" t="s">
        <v>2044</v>
      </c>
      <c r="U633" t="s">
        <v>2045</v>
      </c>
      <c r="V633" t="s">
        <v>2046</v>
      </c>
      <c r="Z633">
        <v>112.41521400000001</v>
      </c>
      <c r="AA633">
        <v>-7.6101939999999999</v>
      </c>
      <c r="AB633" t="s">
        <v>2047</v>
      </c>
      <c r="AC633" t="s">
        <v>235</v>
      </c>
      <c r="AL633" t="s">
        <v>217</v>
      </c>
      <c r="AM633" t="s">
        <v>1506</v>
      </c>
      <c r="AN633" t="s">
        <v>6</v>
      </c>
      <c r="AO633" s="57">
        <v>46063.652951388889</v>
      </c>
      <c r="AP633" s="57">
        <v>46298.458333333336</v>
      </c>
      <c r="AQ633" t="s">
        <v>841</v>
      </c>
      <c r="AR633" t="s">
        <v>14</v>
      </c>
      <c r="AS633" t="s">
        <v>103</v>
      </c>
      <c r="AT633" t="s">
        <v>230</v>
      </c>
      <c r="AV633" t="s">
        <v>2048</v>
      </c>
      <c r="AW633" t="s">
        <v>2049</v>
      </c>
      <c r="AX633" t="s">
        <v>222</v>
      </c>
      <c r="BA633" s="57">
        <v>46298.458333333336</v>
      </c>
      <c r="BB633" t="s">
        <v>1506</v>
      </c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str">
        <f>VLOOKUP(H633,Sheet2!$A$1:$B$270,2,FALSE)</f>
        <v>MOJOKERTO</v>
      </c>
    </row>
    <row r="634" spans="1:61">
      <c r="A634">
        <v>633</v>
      </c>
      <c r="B634">
        <v>1002635838</v>
      </c>
      <c r="C634">
        <v>3</v>
      </c>
      <c r="D634" t="s">
        <v>42</v>
      </c>
      <c r="E634">
        <v>5</v>
      </c>
      <c r="F634" t="s">
        <v>232</v>
      </c>
      <c r="G634" t="s">
        <v>103</v>
      </c>
      <c r="H634" t="s">
        <v>293</v>
      </c>
      <c r="I634" t="s">
        <v>212</v>
      </c>
      <c r="J634" t="s">
        <v>213</v>
      </c>
      <c r="K634" t="s">
        <v>149</v>
      </c>
      <c r="M634" t="s">
        <v>238</v>
      </c>
      <c r="N634" t="s">
        <v>215</v>
      </c>
      <c r="O634" s="57">
        <v>46308.774305555555</v>
      </c>
      <c r="P634" s="57">
        <v>46308.805567129632</v>
      </c>
      <c r="Q634">
        <v>69409693</v>
      </c>
      <c r="S634">
        <v>152319208402</v>
      </c>
      <c r="T634" t="s">
        <v>6742</v>
      </c>
      <c r="U634" t="s">
        <v>6743</v>
      </c>
      <c r="V634" t="s">
        <v>6744</v>
      </c>
      <c r="Z634">
        <v>112.339487965351</v>
      </c>
      <c r="AA634">
        <v>-7.5194993817665701</v>
      </c>
      <c r="AB634" t="s">
        <v>6745</v>
      </c>
      <c r="AC634" t="s">
        <v>229</v>
      </c>
      <c r="AL634" t="s">
        <v>217</v>
      </c>
      <c r="AM634" t="s">
        <v>6746</v>
      </c>
      <c r="AN634" t="s">
        <v>6</v>
      </c>
      <c r="AO634" t="s">
        <v>6629</v>
      </c>
      <c r="AP634" s="57">
        <v>46310.333333333336</v>
      </c>
      <c r="AR634" t="s">
        <v>239</v>
      </c>
      <c r="AS634" t="s">
        <v>103</v>
      </c>
      <c r="AT634" t="s">
        <v>220</v>
      </c>
      <c r="AV634" t="s">
        <v>238</v>
      </c>
      <c r="AW634" t="s">
        <v>576</v>
      </c>
      <c r="AX634" t="s">
        <v>222</v>
      </c>
      <c r="BA634" s="57">
        <v>46310.333333333336</v>
      </c>
      <c r="BB634" t="s">
        <v>6746</v>
      </c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str">
        <f>VLOOKUP(H634,Sheet2!$A$1:$B$270,2,FALSE)</f>
        <v>MOJOKERTO</v>
      </c>
    </row>
    <row r="635" spans="1:61">
      <c r="A635">
        <v>634</v>
      </c>
      <c r="B635">
        <v>1002635845</v>
      </c>
      <c r="C635">
        <v>3</v>
      </c>
      <c r="D635" t="s">
        <v>42</v>
      </c>
      <c r="E635">
        <v>5</v>
      </c>
      <c r="F635" t="s">
        <v>232</v>
      </c>
      <c r="G635" t="s">
        <v>103</v>
      </c>
      <c r="H635" t="s">
        <v>293</v>
      </c>
      <c r="I635" t="s">
        <v>212</v>
      </c>
      <c r="J635" t="s">
        <v>213</v>
      </c>
      <c r="K635" t="s">
        <v>149</v>
      </c>
      <c r="M635" t="s">
        <v>238</v>
      </c>
      <c r="N635" t="s">
        <v>215</v>
      </c>
      <c r="O635" s="57">
        <v>46308.77888888889</v>
      </c>
      <c r="P635" s="57">
        <v>46308.812581018516</v>
      </c>
      <c r="Q635">
        <v>69409723</v>
      </c>
      <c r="S635">
        <v>152319208404</v>
      </c>
      <c r="T635" t="s">
        <v>6742</v>
      </c>
      <c r="U635" t="s">
        <v>6743</v>
      </c>
      <c r="V635" t="s">
        <v>6747</v>
      </c>
      <c r="Z635">
        <v>112.33935580000001</v>
      </c>
      <c r="AA635">
        <v>-7.5193956999999996</v>
      </c>
      <c r="AB635" t="s">
        <v>6748</v>
      </c>
      <c r="AC635" t="s">
        <v>229</v>
      </c>
      <c r="AL635" t="s">
        <v>217</v>
      </c>
      <c r="AM635" t="s">
        <v>6749</v>
      </c>
      <c r="AN635" t="s">
        <v>6</v>
      </c>
      <c r="AO635" t="s">
        <v>6750</v>
      </c>
      <c r="AP635" s="57">
        <v>46310.333333333336</v>
      </c>
      <c r="AR635" t="s">
        <v>239</v>
      </c>
      <c r="AS635" t="s">
        <v>103</v>
      </c>
      <c r="AT635" t="s">
        <v>220</v>
      </c>
      <c r="AV635" t="s">
        <v>238</v>
      </c>
      <c r="AW635" t="s">
        <v>576</v>
      </c>
      <c r="AX635" t="s">
        <v>222</v>
      </c>
      <c r="BA635" s="57">
        <v>46310.333333333336</v>
      </c>
      <c r="BB635" t="s">
        <v>6749</v>
      </c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str">
        <f>VLOOKUP(H635,Sheet2!$A$1:$B$270,2,FALSE)</f>
        <v>MOJOKERTO</v>
      </c>
    </row>
    <row r="636" spans="1:61">
      <c r="A636">
        <v>635</v>
      </c>
      <c r="B636">
        <v>1002630361</v>
      </c>
      <c r="C636">
        <v>3</v>
      </c>
      <c r="D636" t="s">
        <v>42</v>
      </c>
      <c r="E636">
        <v>5</v>
      </c>
      <c r="F636" t="s">
        <v>232</v>
      </c>
      <c r="G636" t="s">
        <v>103</v>
      </c>
      <c r="H636" t="s">
        <v>399</v>
      </c>
      <c r="I636" t="s">
        <v>212</v>
      </c>
      <c r="J636" t="s">
        <v>213</v>
      </c>
      <c r="K636" t="s">
        <v>149</v>
      </c>
      <c r="M636" t="s">
        <v>76</v>
      </c>
      <c r="N636" t="s">
        <v>215</v>
      </c>
      <c r="O636" s="57">
        <v>46304.685763888891</v>
      </c>
      <c r="P636" s="57">
        <v>46305.529826388891</v>
      </c>
      <c r="Q636">
        <v>69407588</v>
      </c>
      <c r="S636">
        <v>152322205107</v>
      </c>
      <c r="T636" t="s">
        <v>5323</v>
      </c>
      <c r="U636" t="s">
        <v>5324</v>
      </c>
      <c r="V636" t="s">
        <v>5325</v>
      </c>
      <c r="Z636">
        <v>112.26580439999999</v>
      </c>
      <c r="AA636">
        <v>-7.6995317999999999</v>
      </c>
      <c r="AB636" t="s">
        <v>5326</v>
      </c>
      <c r="AC636" t="s">
        <v>229</v>
      </c>
      <c r="AL636" t="s">
        <v>217</v>
      </c>
      <c r="AM636" t="s">
        <v>5327</v>
      </c>
      <c r="AN636" t="s">
        <v>6</v>
      </c>
      <c r="AO636" s="57">
        <v>46275.725983796299</v>
      </c>
      <c r="AP636" s="57">
        <v>46306.333333333336</v>
      </c>
      <c r="AR636" t="s">
        <v>218</v>
      </c>
      <c r="AS636" t="s">
        <v>103</v>
      </c>
      <c r="AT636" t="s">
        <v>230</v>
      </c>
      <c r="AU636">
        <v>20261010</v>
      </c>
      <c r="AV636" t="s">
        <v>221</v>
      </c>
      <c r="AW636" t="s">
        <v>541</v>
      </c>
      <c r="AX636" t="s">
        <v>222</v>
      </c>
      <c r="BA636" s="57">
        <v>46306.333333333336</v>
      </c>
      <c r="BB636" t="s">
        <v>5327</v>
      </c>
      <c r="BC636">
        <v>2026</v>
      </c>
      <c r="BD636">
        <v>10</v>
      </c>
      <c r="BE636">
        <v>10</v>
      </c>
      <c r="BF636" s="6">
        <f t="shared" si="27"/>
        <v>46305</v>
      </c>
      <c r="BG636">
        <f t="shared" si="28"/>
        <v>-1.3333333333357587</v>
      </c>
      <c r="BH636" t="str">
        <f t="shared" si="29"/>
        <v>COMPLY</v>
      </c>
      <c r="BI636" t="str">
        <f>VLOOKUP(H636,Sheet2!$A$1:$B$270,2,FALSE)</f>
        <v>MOJOKERTO</v>
      </c>
    </row>
    <row r="637" spans="1:61">
      <c r="A637">
        <v>636</v>
      </c>
      <c r="B637">
        <v>1002632672</v>
      </c>
      <c r="C637">
        <v>3</v>
      </c>
      <c r="D637" t="s">
        <v>42</v>
      </c>
      <c r="E637">
        <v>5</v>
      </c>
      <c r="F637" t="s">
        <v>232</v>
      </c>
      <c r="G637" t="s">
        <v>103</v>
      </c>
      <c r="H637" t="s">
        <v>399</v>
      </c>
      <c r="I637" t="s">
        <v>212</v>
      </c>
      <c r="J637" t="s">
        <v>213</v>
      </c>
      <c r="K637" t="s">
        <v>149</v>
      </c>
      <c r="M637" t="s">
        <v>76</v>
      </c>
      <c r="N637" t="s">
        <v>215</v>
      </c>
      <c r="O637" s="57">
        <v>46307.489976851852</v>
      </c>
      <c r="P637" s="57">
        <v>46307.603993055556</v>
      </c>
      <c r="Q637">
        <v>69405766</v>
      </c>
      <c r="S637">
        <v>152322205116</v>
      </c>
      <c r="T637" t="s">
        <v>4095</v>
      </c>
      <c r="U637" t="s">
        <v>6154</v>
      </c>
      <c r="V637" t="s">
        <v>6155</v>
      </c>
      <c r="Z637">
        <v>112.2722</v>
      </c>
      <c r="AA637">
        <v>-7.6902999999999997</v>
      </c>
      <c r="AB637" t="s">
        <v>4098</v>
      </c>
      <c r="AC637" t="s">
        <v>229</v>
      </c>
      <c r="AL637" t="s">
        <v>217</v>
      </c>
      <c r="AM637" t="s">
        <v>6156</v>
      </c>
      <c r="AN637" t="s">
        <v>6</v>
      </c>
      <c r="AO637" s="57">
        <v>46366.517546296294</v>
      </c>
      <c r="AR637" t="s">
        <v>218</v>
      </c>
      <c r="AS637" t="s">
        <v>103</v>
      </c>
      <c r="AT637" t="s">
        <v>230</v>
      </c>
      <c r="AU637">
        <v>20261012</v>
      </c>
      <c r="AV637" t="s">
        <v>221</v>
      </c>
      <c r="AW637" t="s">
        <v>1985</v>
      </c>
      <c r="AX637" t="s">
        <v>222</v>
      </c>
      <c r="BA637" s="57">
        <v>46307.291666666664</v>
      </c>
      <c r="BB637" t="s">
        <v>6156</v>
      </c>
      <c r="BC637">
        <v>2026</v>
      </c>
      <c r="BD637">
        <v>10</v>
      </c>
      <c r="BE637">
        <v>12</v>
      </c>
      <c r="BF637" s="6">
        <f t="shared" si="27"/>
        <v>46307</v>
      </c>
      <c r="BG637">
        <f t="shared" si="28"/>
        <v>-0.29166666666424135</v>
      </c>
      <c r="BH637" t="str">
        <f t="shared" si="29"/>
        <v>COMPLY</v>
      </c>
      <c r="BI637" t="str">
        <f>VLOOKUP(H637,Sheet2!$A$1:$B$270,2,FALSE)</f>
        <v>MOJOKERTO</v>
      </c>
    </row>
    <row r="638" spans="1:61">
      <c r="A638">
        <v>637</v>
      </c>
      <c r="B638">
        <v>1002625962</v>
      </c>
      <c r="C638">
        <v>3</v>
      </c>
      <c r="D638" t="s">
        <v>42</v>
      </c>
      <c r="E638">
        <v>5</v>
      </c>
      <c r="F638" t="s">
        <v>232</v>
      </c>
      <c r="G638" t="s">
        <v>103</v>
      </c>
      <c r="H638" t="s">
        <v>399</v>
      </c>
      <c r="I638" t="s">
        <v>212</v>
      </c>
      <c r="J638" t="s">
        <v>213</v>
      </c>
      <c r="K638" t="s">
        <v>149</v>
      </c>
      <c r="L638" t="s">
        <v>214</v>
      </c>
      <c r="M638" t="s">
        <v>1401</v>
      </c>
      <c r="N638" t="s">
        <v>215</v>
      </c>
      <c r="O638" s="57">
        <v>46302.5156712963</v>
      </c>
      <c r="P638" s="57">
        <v>46307.489976851852</v>
      </c>
      <c r="Q638">
        <v>69405766</v>
      </c>
      <c r="S638">
        <v>152322205098</v>
      </c>
      <c r="T638" t="s">
        <v>4095</v>
      </c>
      <c r="U638" t="s">
        <v>4096</v>
      </c>
      <c r="V638" t="s">
        <v>4097</v>
      </c>
      <c r="Z638">
        <v>112.272306</v>
      </c>
      <c r="AA638">
        <v>-7.69</v>
      </c>
      <c r="AB638" t="s">
        <v>4098</v>
      </c>
      <c r="AC638" t="s">
        <v>235</v>
      </c>
      <c r="AL638" t="s">
        <v>217</v>
      </c>
      <c r="AM638" t="s">
        <v>3808</v>
      </c>
      <c r="AN638" t="s">
        <v>6</v>
      </c>
      <c r="AO638" s="57">
        <v>46213.517812500002</v>
      </c>
      <c r="AP638" s="57">
        <v>46303.458333333336</v>
      </c>
      <c r="AQ638" t="s">
        <v>841</v>
      </c>
      <c r="AR638" t="s">
        <v>14</v>
      </c>
      <c r="AS638" t="s">
        <v>103</v>
      </c>
      <c r="AT638" t="s">
        <v>230</v>
      </c>
      <c r="AV638" t="s">
        <v>6157</v>
      </c>
      <c r="AW638" t="s">
        <v>880</v>
      </c>
      <c r="AX638" t="s">
        <v>222</v>
      </c>
      <c r="BA638" s="57">
        <v>46303.458333333336</v>
      </c>
      <c r="BB638" t="s">
        <v>3808</v>
      </c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str">
        <f>VLOOKUP(H638,Sheet2!$A$1:$B$270,2,FALSE)</f>
        <v>MOJOKERTO</v>
      </c>
    </row>
    <row r="639" spans="1:61">
      <c r="A639">
        <v>638</v>
      </c>
      <c r="B639">
        <v>1002625084</v>
      </c>
      <c r="C639">
        <v>3</v>
      </c>
      <c r="D639" t="s">
        <v>42</v>
      </c>
      <c r="E639">
        <v>5</v>
      </c>
      <c r="F639" t="s">
        <v>232</v>
      </c>
      <c r="G639" t="s">
        <v>103</v>
      </c>
      <c r="H639" t="s">
        <v>361</v>
      </c>
      <c r="I639" t="s">
        <v>212</v>
      </c>
      <c r="J639" t="s">
        <v>213</v>
      </c>
      <c r="K639" t="s">
        <v>149</v>
      </c>
      <c r="M639" t="s">
        <v>76</v>
      </c>
      <c r="N639" t="s">
        <v>215</v>
      </c>
      <c r="O639" s="57">
        <v>46301.713541666664</v>
      </c>
      <c r="P639" s="57">
        <v>46301.799409722225</v>
      </c>
      <c r="Q639">
        <v>69404770</v>
      </c>
      <c r="S639">
        <v>152333218089</v>
      </c>
      <c r="T639" t="s">
        <v>3401</v>
      </c>
      <c r="U639" t="s">
        <v>3410</v>
      </c>
      <c r="V639" t="s">
        <v>3411</v>
      </c>
      <c r="Z639">
        <v>112.2278</v>
      </c>
      <c r="AA639">
        <v>-7.4635999999999996</v>
      </c>
      <c r="AB639" t="s">
        <v>3404</v>
      </c>
      <c r="AC639" t="s">
        <v>216</v>
      </c>
      <c r="AL639" t="s">
        <v>217</v>
      </c>
      <c r="AM639" t="s">
        <v>3412</v>
      </c>
      <c r="AN639" t="s">
        <v>6</v>
      </c>
      <c r="AO639" s="57">
        <v>46183.725902777776</v>
      </c>
      <c r="AR639" t="s">
        <v>218</v>
      </c>
      <c r="AS639" t="s">
        <v>103</v>
      </c>
      <c r="AT639" t="s">
        <v>342</v>
      </c>
      <c r="AU639">
        <v>20261006</v>
      </c>
      <c r="AV639" t="s">
        <v>221</v>
      </c>
      <c r="AW639" t="s">
        <v>1571</v>
      </c>
      <c r="AX639" t="s">
        <v>222</v>
      </c>
      <c r="BA639" s="57">
        <v>46301.291666666664</v>
      </c>
      <c r="BB639" t="s">
        <v>3412</v>
      </c>
      <c r="BC639">
        <v>2026</v>
      </c>
      <c r="BD639">
        <v>10</v>
      </c>
      <c r="BE639">
        <v>6</v>
      </c>
      <c r="BF639" s="6">
        <f t="shared" si="27"/>
        <v>46301</v>
      </c>
      <c r="BG639">
        <f t="shared" si="28"/>
        <v>-0.29166666666424135</v>
      </c>
      <c r="BH639" t="str">
        <f t="shared" si="29"/>
        <v>COMPLY</v>
      </c>
      <c r="BI639" t="str">
        <f>VLOOKUP(H639,Sheet2!$A$1:$B$270,2,FALSE)</f>
        <v>MOJOKERTO</v>
      </c>
    </row>
    <row r="640" spans="1:61">
      <c r="A640">
        <v>639</v>
      </c>
      <c r="B640">
        <v>1002632893</v>
      </c>
      <c r="C640">
        <v>3</v>
      </c>
      <c r="D640" t="s">
        <v>42</v>
      </c>
      <c r="E640">
        <v>5</v>
      </c>
      <c r="F640" t="s">
        <v>232</v>
      </c>
      <c r="G640" t="s">
        <v>103</v>
      </c>
      <c r="H640" t="s">
        <v>361</v>
      </c>
      <c r="I640" t="s">
        <v>212</v>
      </c>
      <c r="J640" t="s">
        <v>213</v>
      </c>
      <c r="K640" t="s">
        <v>149</v>
      </c>
      <c r="M640" t="s">
        <v>76</v>
      </c>
      <c r="N640" t="s">
        <v>215</v>
      </c>
      <c r="O640" s="57">
        <v>46307.554988425924</v>
      </c>
      <c r="P640" s="57">
        <v>46307.861666666664</v>
      </c>
      <c r="Q640">
        <v>69408647</v>
      </c>
      <c r="S640">
        <v>152333218616</v>
      </c>
      <c r="T640" t="s">
        <v>6158</v>
      </c>
      <c r="U640" t="s">
        <v>6159</v>
      </c>
      <c r="V640" t="s">
        <v>6160</v>
      </c>
      <c r="Z640">
        <v>112.2500142</v>
      </c>
      <c r="AA640">
        <v>-7.4453601000000003</v>
      </c>
      <c r="AB640" t="s">
        <v>6161</v>
      </c>
      <c r="AC640" t="s">
        <v>229</v>
      </c>
      <c r="AL640" t="s">
        <v>217</v>
      </c>
      <c r="AM640" t="s">
        <v>6162</v>
      </c>
      <c r="AN640" t="s">
        <v>6</v>
      </c>
      <c r="AO640" s="57">
        <v>46366.55909722222</v>
      </c>
      <c r="AP640" s="57">
        <v>46308.458333333336</v>
      </c>
      <c r="AR640" t="s">
        <v>218</v>
      </c>
      <c r="AS640" t="s">
        <v>103</v>
      </c>
      <c r="AT640" t="s">
        <v>230</v>
      </c>
      <c r="AU640">
        <v>20261012</v>
      </c>
      <c r="AV640" t="s">
        <v>221</v>
      </c>
      <c r="AW640" t="s">
        <v>539</v>
      </c>
      <c r="AX640" t="s">
        <v>222</v>
      </c>
      <c r="BA640" s="57">
        <v>46308.458333333336</v>
      </c>
      <c r="BB640" t="s">
        <v>6162</v>
      </c>
      <c r="BC640">
        <v>2026</v>
      </c>
      <c r="BD640">
        <v>10</v>
      </c>
      <c r="BE640">
        <v>12</v>
      </c>
      <c r="BF640" s="6">
        <f t="shared" si="27"/>
        <v>46307</v>
      </c>
      <c r="BG640">
        <f t="shared" si="28"/>
        <v>-1.4583333333357587</v>
      </c>
      <c r="BH640" t="str">
        <f t="shared" si="29"/>
        <v>COMPLY</v>
      </c>
      <c r="BI640" t="str">
        <f>VLOOKUP(H640,Sheet2!$A$1:$B$270,2,FALSE)</f>
        <v>MOJOKERTO</v>
      </c>
    </row>
    <row r="641" spans="1:61">
      <c r="A641">
        <v>640</v>
      </c>
      <c r="B641">
        <v>1002633296</v>
      </c>
      <c r="C641">
        <v>3</v>
      </c>
      <c r="D641" t="s">
        <v>42</v>
      </c>
      <c r="E641">
        <v>5</v>
      </c>
      <c r="F641" t="s">
        <v>232</v>
      </c>
      <c r="G641" t="s">
        <v>105</v>
      </c>
      <c r="H641" t="s">
        <v>368</v>
      </c>
      <c r="I641" t="s">
        <v>212</v>
      </c>
      <c r="J641" t="s">
        <v>213</v>
      </c>
      <c r="K641" t="s">
        <v>149</v>
      </c>
      <c r="M641" t="s">
        <v>76</v>
      </c>
      <c r="N641" t="s">
        <v>215</v>
      </c>
      <c r="O641" s="57">
        <v>46307.627662037034</v>
      </c>
      <c r="P641" s="57">
        <v>46307.745196759257</v>
      </c>
      <c r="Q641">
        <v>69408792</v>
      </c>
      <c r="S641">
        <v>152329215910</v>
      </c>
      <c r="T641" t="s">
        <v>6163</v>
      </c>
      <c r="U641" t="s">
        <v>6164</v>
      </c>
      <c r="V641" t="s">
        <v>6165</v>
      </c>
      <c r="Z641">
        <v>112.500576669691</v>
      </c>
      <c r="AA641">
        <v>-7.6171210702727103</v>
      </c>
      <c r="AB641" t="s">
        <v>6166</v>
      </c>
      <c r="AC641" t="s">
        <v>229</v>
      </c>
      <c r="AL641" t="s">
        <v>217</v>
      </c>
      <c r="AM641" t="s">
        <v>6132</v>
      </c>
      <c r="AN641" t="s">
        <v>6</v>
      </c>
      <c r="AO641" s="57">
        <v>46366.642951388887</v>
      </c>
      <c r="AP641" s="57">
        <v>46308.625</v>
      </c>
      <c r="AR641" t="s">
        <v>218</v>
      </c>
      <c r="AS641" t="s">
        <v>105</v>
      </c>
      <c r="AT641" t="s">
        <v>220</v>
      </c>
      <c r="AU641">
        <v>20261012</v>
      </c>
      <c r="AV641" t="s">
        <v>221</v>
      </c>
      <c r="AW641" t="s">
        <v>576</v>
      </c>
      <c r="AX641" t="s">
        <v>222</v>
      </c>
      <c r="BA641" s="57">
        <v>46308.625</v>
      </c>
      <c r="BB641" t="s">
        <v>6132</v>
      </c>
      <c r="BC641">
        <v>2026</v>
      </c>
      <c r="BD641">
        <v>10</v>
      </c>
      <c r="BE641">
        <v>12</v>
      </c>
      <c r="BF641" s="6">
        <f t="shared" si="27"/>
        <v>46307</v>
      </c>
      <c r="BG641">
        <f t="shared" si="28"/>
        <v>-1.625</v>
      </c>
      <c r="BH641" t="str">
        <f t="shared" si="29"/>
        <v>COMPLY</v>
      </c>
      <c r="BI641" t="str">
        <f>VLOOKUP(H641,Sheet2!$A$1:$B$270,2,FALSE)</f>
        <v>MOJOKERTO</v>
      </c>
    </row>
    <row r="642" spans="1:61">
      <c r="A642">
        <v>641</v>
      </c>
      <c r="B642">
        <v>1002623081</v>
      </c>
      <c r="C642">
        <v>3</v>
      </c>
      <c r="D642" t="s">
        <v>42</v>
      </c>
      <c r="E642">
        <v>5</v>
      </c>
      <c r="F642" t="s">
        <v>232</v>
      </c>
      <c r="G642" t="s">
        <v>105</v>
      </c>
      <c r="H642" t="s">
        <v>292</v>
      </c>
      <c r="I642" t="s">
        <v>212</v>
      </c>
      <c r="J642" t="s">
        <v>213</v>
      </c>
      <c r="K642" t="s">
        <v>149</v>
      </c>
      <c r="M642" t="s">
        <v>76</v>
      </c>
      <c r="N642" t="s">
        <v>215</v>
      </c>
      <c r="O642" s="57">
        <v>46300.679074074076</v>
      </c>
      <c r="P642" s="57">
        <v>46302.093854166669</v>
      </c>
      <c r="Q642">
        <v>69404523</v>
      </c>
      <c r="S642">
        <v>152313206944</v>
      </c>
      <c r="T642" t="s">
        <v>2789</v>
      </c>
      <c r="U642" t="s">
        <v>2790</v>
      </c>
      <c r="V642" t="s">
        <v>3413</v>
      </c>
      <c r="Z642">
        <v>112.4775321</v>
      </c>
      <c r="AA642">
        <v>-7.4051733000000004</v>
      </c>
      <c r="AB642" t="s">
        <v>2791</v>
      </c>
      <c r="AC642" t="s">
        <v>229</v>
      </c>
      <c r="AL642" t="s">
        <v>217</v>
      </c>
      <c r="AM642" t="s">
        <v>3414</v>
      </c>
      <c r="AN642" t="s">
        <v>6</v>
      </c>
      <c r="AO642" s="57">
        <v>46152.684560185182</v>
      </c>
      <c r="AP642" s="57">
        <v>46302.625</v>
      </c>
      <c r="AR642" t="s">
        <v>218</v>
      </c>
      <c r="AS642" t="s">
        <v>105</v>
      </c>
      <c r="AT642" t="s">
        <v>220</v>
      </c>
      <c r="AU642">
        <v>20261007</v>
      </c>
      <c r="AV642" t="s">
        <v>221</v>
      </c>
      <c r="AW642" t="s">
        <v>540</v>
      </c>
      <c r="AX642" t="s">
        <v>222</v>
      </c>
      <c r="BA642" s="57">
        <v>46302.625</v>
      </c>
      <c r="BB642" t="s">
        <v>3414</v>
      </c>
      <c r="BC642">
        <v>2026</v>
      </c>
      <c r="BD642">
        <v>10</v>
      </c>
      <c r="BE642">
        <v>7</v>
      </c>
      <c r="BF642" s="6">
        <f t="shared" ref="BF642:BF705" si="30">DATE(BC642,BD642,BE642)</f>
        <v>46302</v>
      </c>
      <c r="BG642">
        <f t="shared" ref="BG642:BG705" si="31">BF642-BA642</f>
        <v>-0.625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MOJOKERTO</v>
      </c>
    </row>
    <row r="643" spans="1:61">
      <c r="A643">
        <v>642</v>
      </c>
      <c r="B643">
        <v>1002621112</v>
      </c>
      <c r="C643">
        <v>3</v>
      </c>
      <c r="D643" t="s">
        <v>42</v>
      </c>
      <c r="E643">
        <v>5</v>
      </c>
      <c r="F643" t="s">
        <v>232</v>
      </c>
      <c r="G643" t="s">
        <v>105</v>
      </c>
      <c r="H643" t="s">
        <v>432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46298.667754629627</v>
      </c>
      <c r="P643" s="57">
        <v>46299.536249999997</v>
      </c>
      <c r="Q643">
        <v>69403702</v>
      </c>
      <c r="S643">
        <v>152330220813</v>
      </c>
      <c r="T643" t="s">
        <v>2061</v>
      </c>
      <c r="U643" t="s">
        <v>2062</v>
      </c>
      <c r="V643" t="s">
        <v>2063</v>
      </c>
      <c r="Z643">
        <v>112.5627245</v>
      </c>
      <c r="AA643">
        <v>-7.5215709999999998</v>
      </c>
      <c r="AB643" t="s">
        <v>2064</v>
      </c>
      <c r="AC643" t="s">
        <v>235</v>
      </c>
      <c r="AL643" t="s">
        <v>217</v>
      </c>
      <c r="AM643" t="s">
        <v>2065</v>
      </c>
      <c r="AN643" t="s">
        <v>6</v>
      </c>
      <c r="AO643" s="57">
        <v>46091.684004629627</v>
      </c>
      <c r="AP643" s="57">
        <v>46299.625</v>
      </c>
      <c r="AR643" t="s">
        <v>218</v>
      </c>
      <c r="AS643" t="s">
        <v>105</v>
      </c>
      <c r="AT643" t="s">
        <v>230</v>
      </c>
      <c r="AU643">
        <v>20261004</v>
      </c>
      <c r="AV643" t="s">
        <v>221</v>
      </c>
      <c r="AW643" t="s">
        <v>877</v>
      </c>
      <c r="AX643" t="s">
        <v>222</v>
      </c>
      <c r="BA643" s="57">
        <v>46299.625</v>
      </c>
      <c r="BB643" t="s">
        <v>2065</v>
      </c>
      <c r="BC643">
        <v>2026</v>
      </c>
      <c r="BD643">
        <v>10</v>
      </c>
      <c r="BE643">
        <v>4</v>
      </c>
      <c r="BF643" s="6">
        <f t="shared" si="30"/>
        <v>46299</v>
      </c>
      <c r="BG643">
        <f t="shared" si="31"/>
        <v>-0.625</v>
      </c>
      <c r="BH643" t="str">
        <f t="shared" si="32"/>
        <v>COMPLY</v>
      </c>
      <c r="BI643" t="str">
        <f>VLOOKUP(H643,Sheet2!$A$1:$B$270,2,FALSE)</f>
        <v>MOJOKERTO</v>
      </c>
    </row>
    <row r="644" spans="1:61">
      <c r="A644">
        <v>643</v>
      </c>
      <c r="B644">
        <v>1002632263</v>
      </c>
      <c r="C644">
        <v>3</v>
      </c>
      <c r="D644" t="s">
        <v>42</v>
      </c>
      <c r="E644">
        <v>5</v>
      </c>
      <c r="F644" t="s">
        <v>232</v>
      </c>
      <c r="G644" t="s">
        <v>105</v>
      </c>
      <c r="H644" t="s">
        <v>432</v>
      </c>
      <c r="I644" t="s">
        <v>212</v>
      </c>
      <c r="J644" t="s">
        <v>213</v>
      </c>
      <c r="K644" t="s">
        <v>149</v>
      </c>
      <c r="M644" t="s">
        <v>76</v>
      </c>
      <c r="N644" t="s">
        <v>215</v>
      </c>
      <c r="O644" s="57">
        <v>46307.421516203707</v>
      </c>
      <c r="P644" s="57">
        <v>46307.61582175926</v>
      </c>
      <c r="Q644">
        <v>69408427</v>
      </c>
      <c r="S644">
        <v>152330220851</v>
      </c>
      <c r="T644" t="s">
        <v>6167</v>
      </c>
      <c r="U644" t="s">
        <v>6168</v>
      </c>
      <c r="V644" t="s">
        <v>6169</v>
      </c>
      <c r="Z644">
        <v>112.585166</v>
      </c>
      <c r="AA644">
        <v>-7.5190168999999996</v>
      </c>
      <c r="AB644" t="s">
        <v>6170</v>
      </c>
      <c r="AC644" t="s">
        <v>229</v>
      </c>
      <c r="AL644" t="s">
        <v>217</v>
      </c>
      <c r="AM644" t="s">
        <v>6171</v>
      </c>
      <c r="AN644" t="s">
        <v>6</v>
      </c>
      <c r="AO644" s="57">
        <v>46366.434120370373</v>
      </c>
      <c r="AP644" s="57">
        <v>46308.333333333336</v>
      </c>
      <c r="AR644" t="s">
        <v>218</v>
      </c>
      <c r="AS644" t="s">
        <v>105</v>
      </c>
      <c r="AT644" t="s">
        <v>230</v>
      </c>
      <c r="AU644">
        <v>20261012</v>
      </c>
      <c r="AV644" t="s">
        <v>221</v>
      </c>
      <c r="AW644" t="s">
        <v>1517</v>
      </c>
      <c r="AX644" t="s">
        <v>222</v>
      </c>
      <c r="BA644" s="57">
        <v>46308.333333333336</v>
      </c>
      <c r="BB644" t="s">
        <v>6171</v>
      </c>
      <c r="BC644">
        <v>2026</v>
      </c>
      <c r="BD644">
        <v>10</v>
      </c>
      <c r="BE644">
        <v>12</v>
      </c>
      <c r="BF644" s="6">
        <f t="shared" si="30"/>
        <v>46307</v>
      </c>
      <c r="BG644">
        <f t="shared" si="31"/>
        <v>-1.3333333333357587</v>
      </c>
      <c r="BH644" t="str">
        <f t="shared" si="32"/>
        <v>COMPLY</v>
      </c>
      <c r="BI644" t="str">
        <f>VLOOKUP(H644,Sheet2!$A$1:$B$270,2,FALSE)</f>
        <v>MOJOKERTO</v>
      </c>
    </row>
    <row r="645" spans="1:61">
      <c r="A645">
        <v>644</v>
      </c>
      <c r="B645">
        <v>1002625275</v>
      </c>
      <c r="C645">
        <v>3</v>
      </c>
      <c r="D645" t="s">
        <v>42</v>
      </c>
      <c r="E645">
        <v>5</v>
      </c>
      <c r="F645" t="s">
        <v>232</v>
      </c>
      <c r="G645" t="s">
        <v>105</v>
      </c>
      <c r="H645" t="s">
        <v>432</v>
      </c>
      <c r="I645" t="s">
        <v>212</v>
      </c>
      <c r="J645" t="s">
        <v>213</v>
      </c>
      <c r="K645" t="s">
        <v>149</v>
      </c>
      <c r="L645" t="s">
        <v>214</v>
      </c>
      <c r="M645" t="s">
        <v>4099</v>
      </c>
      <c r="N645" t="s">
        <v>215</v>
      </c>
      <c r="O645" s="57">
        <v>46302.343506944446</v>
      </c>
      <c r="P645" s="57">
        <v>46302.351458333331</v>
      </c>
      <c r="Q645">
        <v>69405440</v>
      </c>
      <c r="S645">
        <v>152330220948</v>
      </c>
      <c r="T645" t="s">
        <v>4100</v>
      </c>
      <c r="U645" t="s">
        <v>4101</v>
      </c>
      <c r="V645" t="s">
        <v>4102</v>
      </c>
      <c r="Z645">
        <v>112.576537504792</v>
      </c>
      <c r="AA645">
        <v>-7.5477270610609004</v>
      </c>
      <c r="AB645" t="s">
        <v>4103</v>
      </c>
      <c r="AC645" t="s">
        <v>216</v>
      </c>
      <c r="AL645" t="s">
        <v>217</v>
      </c>
      <c r="AM645" t="s">
        <v>4104</v>
      </c>
      <c r="AN645" t="s">
        <v>6</v>
      </c>
      <c r="AO645" s="57">
        <v>46213.351041666669</v>
      </c>
      <c r="AP645" s="57">
        <v>46303</v>
      </c>
      <c r="AR645" t="s">
        <v>239</v>
      </c>
      <c r="AS645" t="s">
        <v>105</v>
      </c>
      <c r="AT645" t="s">
        <v>342</v>
      </c>
      <c r="AV645" t="s">
        <v>4105</v>
      </c>
      <c r="AW645" t="s">
        <v>2326</v>
      </c>
      <c r="AX645" t="s">
        <v>222</v>
      </c>
      <c r="BA645" s="57">
        <v>46303.333333333336</v>
      </c>
      <c r="BB645" t="s">
        <v>4104</v>
      </c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str">
        <f>VLOOKUP(H645,Sheet2!$A$1:$B$270,2,FALSE)</f>
        <v>MOJOKERTO</v>
      </c>
    </row>
    <row r="646" spans="1:61">
      <c r="A646">
        <v>645</v>
      </c>
      <c r="B646">
        <v>1002626207</v>
      </c>
      <c r="C646">
        <v>3</v>
      </c>
      <c r="D646" t="s">
        <v>42</v>
      </c>
      <c r="E646">
        <v>5</v>
      </c>
      <c r="F646" t="s">
        <v>232</v>
      </c>
      <c r="G646" t="s">
        <v>105</v>
      </c>
      <c r="H646" t="s">
        <v>264</v>
      </c>
      <c r="I646" t="s">
        <v>212</v>
      </c>
      <c r="J646" t="s">
        <v>213</v>
      </c>
      <c r="K646" t="s">
        <v>149</v>
      </c>
      <c r="M646" t="s">
        <v>76</v>
      </c>
      <c r="N646" t="s">
        <v>215</v>
      </c>
      <c r="O646" s="57">
        <v>46302.574560185189</v>
      </c>
      <c r="P646" s="57">
        <v>46302.760775462964</v>
      </c>
      <c r="Q646">
        <v>69405885</v>
      </c>
      <c r="R646">
        <v>3215210027</v>
      </c>
      <c r="S646">
        <v>152321203997</v>
      </c>
      <c r="T646" t="s">
        <v>4106</v>
      </c>
      <c r="U646" t="s">
        <v>4107</v>
      </c>
      <c r="V646" t="s">
        <v>4108</v>
      </c>
      <c r="Z646">
        <v>112.6213029</v>
      </c>
      <c r="AA646">
        <v>-7.5633458999999998</v>
      </c>
      <c r="AB646" t="s">
        <v>4109</v>
      </c>
      <c r="AC646" t="s">
        <v>229</v>
      </c>
      <c r="AL646" t="s">
        <v>217</v>
      </c>
      <c r="AM646" t="s">
        <v>4110</v>
      </c>
      <c r="AN646" t="s">
        <v>6</v>
      </c>
      <c r="AO646" s="57">
        <v>46213.580034722225</v>
      </c>
      <c r="AP646" s="57">
        <v>46303.625</v>
      </c>
      <c r="AR646" t="s">
        <v>218</v>
      </c>
      <c r="AS646" t="s">
        <v>105</v>
      </c>
      <c r="AT646" t="s">
        <v>230</v>
      </c>
      <c r="AU646">
        <v>20261007</v>
      </c>
      <c r="AV646" t="s">
        <v>221</v>
      </c>
      <c r="AW646" t="s">
        <v>540</v>
      </c>
      <c r="AX646" t="s">
        <v>222</v>
      </c>
      <c r="BA646" s="57">
        <v>46303.625</v>
      </c>
      <c r="BB646" t="s">
        <v>4110</v>
      </c>
      <c r="BC646">
        <v>2026</v>
      </c>
      <c r="BD646">
        <v>10</v>
      </c>
      <c r="BE646">
        <v>7</v>
      </c>
      <c r="BF646" s="6">
        <f t="shared" si="30"/>
        <v>46302</v>
      </c>
      <c r="BG646">
        <f t="shared" si="31"/>
        <v>-1.625</v>
      </c>
      <c r="BH646" t="str">
        <f t="shared" si="32"/>
        <v>COMPLY</v>
      </c>
      <c r="BI646" t="str">
        <f>VLOOKUP(H646,Sheet2!$A$1:$B$270,2,FALSE)</f>
        <v>MOJOKERTO</v>
      </c>
    </row>
    <row r="647" spans="1:61">
      <c r="A647">
        <v>646</v>
      </c>
      <c r="B647">
        <v>1002634919</v>
      </c>
      <c r="C647">
        <v>3</v>
      </c>
      <c r="D647" t="s">
        <v>42</v>
      </c>
      <c r="E647">
        <v>5</v>
      </c>
      <c r="F647" t="s">
        <v>232</v>
      </c>
      <c r="G647" t="s">
        <v>105</v>
      </c>
      <c r="H647" t="s">
        <v>264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46308.543599537035</v>
      </c>
      <c r="P647" s="57">
        <v>46309.522129629629</v>
      </c>
      <c r="Q647">
        <v>69409367</v>
      </c>
      <c r="S647">
        <v>152321204001</v>
      </c>
      <c r="T647" t="s">
        <v>6172</v>
      </c>
      <c r="U647" t="s">
        <v>6173</v>
      </c>
      <c r="V647" t="s">
        <v>6174</v>
      </c>
      <c r="Z647">
        <v>112.61274</v>
      </c>
      <c r="AA647">
        <v>-7.5573600000000001</v>
      </c>
      <c r="AB647" t="s">
        <v>6175</v>
      </c>
      <c r="AC647" t="s">
        <v>235</v>
      </c>
      <c r="AL647" t="s">
        <v>217</v>
      </c>
      <c r="AM647" t="s">
        <v>6176</v>
      </c>
      <c r="AN647" t="s">
        <v>6</v>
      </c>
      <c r="AO647" t="s">
        <v>5865</v>
      </c>
      <c r="AP647" s="57">
        <v>46309.458333333336</v>
      </c>
      <c r="AR647" t="s">
        <v>218</v>
      </c>
      <c r="AS647" t="s">
        <v>105</v>
      </c>
      <c r="AT647" t="s">
        <v>230</v>
      </c>
      <c r="AU647">
        <v>20261014</v>
      </c>
      <c r="AV647" t="s">
        <v>221</v>
      </c>
      <c r="AW647" t="s">
        <v>883</v>
      </c>
      <c r="AX647" t="s">
        <v>222</v>
      </c>
      <c r="BA647" s="57">
        <v>46309.458333333336</v>
      </c>
      <c r="BB647" t="s">
        <v>6176</v>
      </c>
      <c r="BC647">
        <v>2026</v>
      </c>
      <c r="BD647">
        <v>10</v>
      </c>
      <c r="BE647">
        <v>14</v>
      </c>
      <c r="BF647" s="6">
        <f t="shared" si="30"/>
        <v>46309</v>
      </c>
      <c r="BG647">
        <f t="shared" si="31"/>
        <v>-0.45833333333575865</v>
      </c>
      <c r="BH647" t="str">
        <f t="shared" si="32"/>
        <v>COMPLY</v>
      </c>
      <c r="BI647" t="str">
        <f>VLOOKUP(H647,Sheet2!$A$1:$B$270,2,FALSE)</f>
        <v>MOJOKERTO</v>
      </c>
    </row>
    <row r="648" spans="1:61">
      <c r="A648">
        <v>647</v>
      </c>
      <c r="B648">
        <v>1002616829</v>
      </c>
      <c r="C648">
        <v>3</v>
      </c>
      <c r="D648" t="s">
        <v>42</v>
      </c>
      <c r="E648">
        <v>5</v>
      </c>
      <c r="F648" t="s">
        <v>232</v>
      </c>
      <c r="G648" t="s">
        <v>105</v>
      </c>
      <c r="H648" t="s">
        <v>369</v>
      </c>
      <c r="I648" t="s">
        <v>212</v>
      </c>
      <c r="J648" t="s">
        <v>213</v>
      </c>
      <c r="K648" t="s">
        <v>149</v>
      </c>
      <c r="M648" t="s">
        <v>76</v>
      </c>
      <c r="N648" t="s">
        <v>215</v>
      </c>
      <c r="O648" s="57">
        <v>46296.328032407408</v>
      </c>
      <c r="P648" s="57">
        <v>46297.849548611113</v>
      </c>
      <c r="Q648">
        <v>69402000</v>
      </c>
      <c r="S648">
        <v>152312243348</v>
      </c>
      <c r="T648" t="s">
        <v>1155</v>
      </c>
      <c r="U648" t="s">
        <v>1156</v>
      </c>
      <c r="V648" t="s">
        <v>1157</v>
      </c>
      <c r="Z648">
        <v>112.43383559999999</v>
      </c>
      <c r="AA648">
        <v>-7.4922269000000004</v>
      </c>
      <c r="AB648" t="s">
        <v>1158</v>
      </c>
      <c r="AC648" t="s">
        <v>229</v>
      </c>
      <c r="AL648" t="s">
        <v>217</v>
      </c>
      <c r="AM648" t="s">
        <v>1159</v>
      </c>
      <c r="AN648" t="s">
        <v>6</v>
      </c>
      <c r="AO648" s="57">
        <v>46032.330370370371</v>
      </c>
      <c r="AP648" s="57">
        <v>46297.333333333336</v>
      </c>
      <c r="AR648" t="s">
        <v>218</v>
      </c>
      <c r="AS648" t="s">
        <v>105</v>
      </c>
      <c r="AT648" t="s">
        <v>230</v>
      </c>
      <c r="AU648">
        <v>20261002</v>
      </c>
      <c r="AV648" t="s">
        <v>221</v>
      </c>
      <c r="AW648" t="s">
        <v>540</v>
      </c>
      <c r="AX648" t="s">
        <v>222</v>
      </c>
      <c r="BA648" s="57">
        <v>46297.333333333336</v>
      </c>
      <c r="BB648" t="s">
        <v>1159</v>
      </c>
      <c r="BC648">
        <v>2026</v>
      </c>
      <c r="BD648">
        <v>10</v>
      </c>
      <c r="BE648">
        <v>2</v>
      </c>
      <c r="BF648" s="6">
        <f t="shared" si="30"/>
        <v>46297</v>
      </c>
      <c r="BG648">
        <f t="shared" si="31"/>
        <v>-0.33333333333575865</v>
      </c>
      <c r="BH648" t="str">
        <f t="shared" si="32"/>
        <v>COMPLY</v>
      </c>
      <c r="BI648" t="str">
        <f>VLOOKUP(H648,Sheet2!$A$1:$B$270,2,FALSE)</f>
        <v>MOJOKERTO</v>
      </c>
    </row>
    <row r="649" spans="1:61">
      <c r="A649">
        <v>648</v>
      </c>
      <c r="B649">
        <v>1002619197</v>
      </c>
      <c r="C649">
        <v>3</v>
      </c>
      <c r="D649" t="s">
        <v>42</v>
      </c>
      <c r="E649">
        <v>5</v>
      </c>
      <c r="F649" t="s">
        <v>232</v>
      </c>
      <c r="G649" t="s">
        <v>105</v>
      </c>
      <c r="H649" t="s">
        <v>369</v>
      </c>
      <c r="I649" t="s">
        <v>212</v>
      </c>
      <c r="J649" t="s">
        <v>213</v>
      </c>
      <c r="K649" t="s">
        <v>149</v>
      </c>
      <c r="M649" t="s">
        <v>76</v>
      </c>
      <c r="N649" t="s">
        <v>215</v>
      </c>
      <c r="O649" s="57">
        <v>46297.410694444443</v>
      </c>
      <c r="P649" s="57">
        <v>46297.918055555558</v>
      </c>
      <c r="Q649">
        <v>69402821</v>
      </c>
      <c r="S649">
        <v>152312243562</v>
      </c>
      <c r="T649" t="s">
        <v>2066</v>
      </c>
      <c r="U649" t="s">
        <v>2067</v>
      </c>
      <c r="V649" t="s">
        <v>2068</v>
      </c>
      <c r="Z649">
        <v>112.370482</v>
      </c>
      <c r="AA649">
        <v>-7.4588653999999996</v>
      </c>
      <c r="AB649" t="s">
        <v>2069</v>
      </c>
      <c r="AC649" t="s">
        <v>229</v>
      </c>
      <c r="AL649" t="s">
        <v>217</v>
      </c>
      <c r="AM649" t="s">
        <v>2070</v>
      </c>
      <c r="AN649" t="s">
        <v>6</v>
      </c>
      <c r="AO649" s="57">
        <v>46063.42392361111</v>
      </c>
      <c r="AP649" s="57">
        <v>46298.458333333336</v>
      </c>
      <c r="AR649" t="s">
        <v>218</v>
      </c>
      <c r="AS649" t="s">
        <v>105</v>
      </c>
      <c r="AT649" t="s">
        <v>230</v>
      </c>
      <c r="AU649">
        <v>20261002</v>
      </c>
      <c r="AV649" t="s">
        <v>221</v>
      </c>
      <c r="AW649" t="s">
        <v>540</v>
      </c>
      <c r="AX649" t="s">
        <v>222</v>
      </c>
      <c r="BA649" s="57">
        <v>46298.458333333336</v>
      </c>
      <c r="BB649" t="s">
        <v>2070</v>
      </c>
      <c r="BC649">
        <v>2026</v>
      </c>
      <c r="BD649">
        <v>10</v>
      </c>
      <c r="BE649">
        <v>2</v>
      </c>
      <c r="BF649" s="6">
        <f t="shared" si="30"/>
        <v>46297</v>
      </c>
      <c r="BG649">
        <f t="shared" si="31"/>
        <v>-1.4583333333357587</v>
      </c>
      <c r="BH649" t="str">
        <f t="shared" si="32"/>
        <v>COMPLY</v>
      </c>
      <c r="BI649" t="str">
        <f>VLOOKUP(H649,Sheet2!$A$1:$B$270,2,FALSE)</f>
        <v>MOJOKERTO</v>
      </c>
    </row>
    <row r="650" spans="1:61">
      <c r="A650">
        <v>649</v>
      </c>
      <c r="B650">
        <v>1002621142</v>
      </c>
      <c r="C650">
        <v>3</v>
      </c>
      <c r="D650" t="s">
        <v>42</v>
      </c>
      <c r="E650">
        <v>5</v>
      </c>
      <c r="F650" t="s">
        <v>232</v>
      </c>
      <c r="G650" t="s">
        <v>105</v>
      </c>
      <c r="H650" t="s">
        <v>369</v>
      </c>
      <c r="I650" t="s">
        <v>212</v>
      </c>
      <c r="J650" t="s">
        <v>213</v>
      </c>
      <c r="K650" t="s">
        <v>149</v>
      </c>
      <c r="M650" t="s">
        <v>76</v>
      </c>
      <c r="N650" t="s">
        <v>215</v>
      </c>
      <c r="O650" s="57">
        <v>46298.69604166667</v>
      </c>
      <c r="P650" s="57">
        <v>46301.671064814815</v>
      </c>
      <c r="Q650">
        <v>69403723</v>
      </c>
      <c r="S650">
        <v>152312243367</v>
      </c>
      <c r="T650" t="s">
        <v>2076</v>
      </c>
      <c r="U650" t="s">
        <v>2077</v>
      </c>
      <c r="V650" t="s">
        <v>2792</v>
      </c>
      <c r="Z650">
        <v>112.442802</v>
      </c>
      <c r="AA650">
        <v>-7.4717848</v>
      </c>
      <c r="AB650" t="s">
        <v>2078</v>
      </c>
      <c r="AC650" t="s">
        <v>229</v>
      </c>
      <c r="AL650" t="s">
        <v>217</v>
      </c>
      <c r="AM650" t="s">
        <v>2793</v>
      </c>
      <c r="AN650" t="s">
        <v>6</v>
      </c>
      <c r="AO650" s="57">
        <v>46091.726053240738</v>
      </c>
      <c r="AP650" s="57">
        <v>46301.333333333336</v>
      </c>
      <c r="AR650" t="s">
        <v>218</v>
      </c>
      <c r="AS650" t="s">
        <v>105</v>
      </c>
      <c r="AT650" t="s">
        <v>220</v>
      </c>
      <c r="AU650">
        <v>20261006</v>
      </c>
      <c r="AV650" t="s">
        <v>221</v>
      </c>
      <c r="AW650" t="s">
        <v>540</v>
      </c>
      <c r="AX650" t="s">
        <v>222</v>
      </c>
      <c r="BA650" s="57">
        <v>46301.333333333336</v>
      </c>
      <c r="BB650" t="s">
        <v>2793</v>
      </c>
      <c r="BC650">
        <v>2026</v>
      </c>
      <c r="BD650">
        <v>10</v>
      </c>
      <c r="BE650">
        <v>6</v>
      </c>
      <c r="BF650" s="6">
        <f t="shared" si="30"/>
        <v>46301</v>
      </c>
      <c r="BG650">
        <f t="shared" si="31"/>
        <v>-0.33333333333575865</v>
      </c>
      <c r="BH650" t="str">
        <f t="shared" si="32"/>
        <v>COMPLY</v>
      </c>
      <c r="BI650" t="str">
        <f>VLOOKUP(H650,Sheet2!$A$1:$B$270,2,FALSE)</f>
        <v>MOJOKERTO</v>
      </c>
    </row>
    <row r="651" spans="1:61">
      <c r="A651">
        <v>650</v>
      </c>
      <c r="B651">
        <v>1002620825</v>
      </c>
      <c r="C651">
        <v>3</v>
      </c>
      <c r="D651" t="s">
        <v>42</v>
      </c>
      <c r="E651">
        <v>5</v>
      </c>
      <c r="F651" t="s">
        <v>232</v>
      </c>
      <c r="G651" t="s">
        <v>105</v>
      </c>
      <c r="H651" t="s">
        <v>369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46298.437210648146</v>
      </c>
      <c r="P651" s="57">
        <v>46299.396770833337</v>
      </c>
      <c r="Q651">
        <v>69403477</v>
      </c>
      <c r="S651">
        <v>152312243576</v>
      </c>
      <c r="T651" t="s">
        <v>2071</v>
      </c>
      <c r="U651" t="s">
        <v>2072</v>
      </c>
      <c r="V651" t="s">
        <v>2073</v>
      </c>
      <c r="Z651">
        <v>112.439976</v>
      </c>
      <c r="AA651">
        <v>-7.4786830000000002</v>
      </c>
      <c r="AB651" t="s">
        <v>2074</v>
      </c>
      <c r="AC651" t="s">
        <v>235</v>
      </c>
      <c r="AL651" t="s">
        <v>217</v>
      </c>
      <c r="AM651" t="s">
        <v>2075</v>
      </c>
      <c r="AN651" t="s">
        <v>6</v>
      </c>
      <c r="AO651" s="57">
        <v>46091.444571759261</v>
      </c>
      <c r="AP651" s="57">
        <v>46299.333333333336</v>
      </c>
      <c r="AR651" t="s">
        <v>218</v>
      </c>
      <c r="AS651" t="s">
        <v>105</v>
      </c>
      <c r="AT651" t="s">
        <v>230</v>
      </c>
      <c r="AU651">
        <v>20261004</v>
      </c>
      <c r="AV651" t="s">
        <v>221</v>
      </c>
      <c r="AW651" t="s">
        <v>880</v>
      </c>
      <c r="AX651" t="s">
        <v>222</v>
      </c>
      <c r="BA651" s="57">
        <v>46299.333333333336</v>
      </c>
      <c r="BB651" t="s">
        <v>2075</v>
      </c>
      <c r="BC651">
        <v>2026</v>
      </c>
      <c r="BD651">
        <v>10</v>
      </c>
      <c r="BE651">
        <v>4</v>
      </c>
      <c r="BF651" s="6">
        <f t="shared" si="30"/>
        <v>46299</v>
      </c>
      <c r="BG651">
        <f t="shared" si="31"/>
        <v>-0.33333333333575865</v>
      </c>
      <c r="BH651" t="str">
        <f t="shared" si="32"/>
        <v>COMPLY</v>
      </c>
      <c r="BI651" t="str">
        <f>VLOOKUP(H651,Sheet2!$A$1:$B$270,2,FALSE)</f>
        <v>MOJOKERTO</v>
      </c>
    </row>
    <row r="652" spans="1:61">
      <c r="A652">
        <v>651</v>
      </c>
      <c r="B652">
        <v>1002623650</v>
      </c>
      <c r="C652">
        <v>3</v>
      </c>
      <c r="D652" t="s">
        <v>42</v>
      </c>
      <c r="E652">
        <v>5</v>
      </c>
      <c r="F652" t="s">
        <v>232</v>
      </c>
      <c r="G652" t="s">
        <v>105</v>
      </c>
      <c r="H652" t="s">
        <v>369</v>
      </c>
      <c r="I652" t="s">
        <v>212</v>
      </c>
      <c r="J652" t="s">
        <v>213</v>
      </c>
      <c r="K652" t="s">
        <v>149</v>
      </c>
      <c r="M652" t="s">
        <v>76</v>
      </c>
      <c r="N652" t="s">
        <v>215</v>
      </c>
      <c r="O652" s="57">
        <v>46301.405439814815</v>
      </c>
      <c r="P652" s="57">
        <v>46301.790601851855</v>
      </c>
      <c r="Q652">
        <v>69404749</v>
      </c>
      <c r="S652">
        <v>152312243583</v>
      </c>
      <c r="T652" t="s">
        <v>3420</v>
      </c>
      <c r="U652" t="s">
        <v>3421</v>
      </c>
      <c r="V652" t="s">
        <v>3422</v>
      </c>
      <c r="Z652">
        <v>112.4578559</v>
      </c>
      <c r="AA652">
        <v>-7.5146337000000001</v>
      </c>
      <c r="AB652" t="s">
        <v>3423</v>
      </c>
      <c r="AC652" t="s">
        <v>229</v>
      </c>
      <c r="AL652" t="s">
        <v>217</v>
      </c>
      <c r="AM652" t="s">
        <v>3424</v>
      </c>
      <c r="AN652" t="s">
        <v>6</v>
      </c>
      <c r="AO652" s="57">
        <v>46183.424027777779</v>
      </c>
      <c r="AP652" s="57">
        <v>46302.458333333336</v>
      </c>
      <c r="AR652" t="s">
        <v>218</v>
      </c>
      <c r="AS652" t="s">
        <v>105</v>
      </c>
      <c r="AT652" t="s">
        <v>342</v>
      </c>
      <c r="AU652">
        <v>20261006</v>
      </c>
      <c r="AV652" t="s">
        <v>221</v>
      </c>
      <c r="AW652" t="s">
        <v>3425</v>
      </c>
      <c r="AX652" t="s">
        <v>222</v>
      </c>
      <c r="BA652" s="57">
        <v>46302.458333333336</v>
      </c>
      <c r="BB652" t="s">
        <v>3424</v>
      </c>
      <c r="BC652">
        <v>2026</v>
      </c>
      <c r="BD652">
        <v>10</v>
      </c>
      <c r="BE652">
        <v>6</v>
      </c>
      <c r="BF652" s="6">
        <f t="shared" si="30"/>
        <v>46301</v>
      </c>
      <c r="BG652">
        <f t="shared" si="31"/>
        <v>-1.4583333333357587</v>
      </c>
      <c r="BH652" t="str">
        <f t="shared" si="32"/>
        <v>COMPLY</v>
      </c>
      <c r="BI652" t="str">
        <f>VLOOKUP(H652,Sheet2!$A$1:$B$270,2,FALSE)</f>
        <v>MOJOKERTO</v>
      </c>
    </row>
    <row r="653" spans="1:61">
      <c r="A653">
        <v>652</v>
      </c>
      <c r="B653">
        <v>1002625566</v>
      </c>
      <c r="C653">
        <v>3</v>
      </c>
      <c r="D653" t="s">
        <v>42</v>
      </c>
      <c r="E653">
        <v>5</v>
      </c>
      <c r="F653" t="s">
        <v>232</v>
      </c>
      <c r="G653" t="s">
        <v>105</v>
      </c>
      <c r="H653" t="s">
        <v>369</v>
      </c>
      <c r="I653" t="s">
        <v>212</v>
      </c>
      <c r="J653" t="s">
        <v>213</v>
      </c>
      <c r="K653" t="s">
        <v>149</v>
      </c>
      <c r="M653" t="s">
        <v>76</v>
      </c>
      <c r="N653" t="s">
        <v>215</v>
      </c>
      <c r="O653" s="57">
        <v>46302.427384259259</v>
      </c>
      <c r="P653" s="57">
        <v>46303.739108796297</v>
      </c>
      <c r="Q653">
        <v>69405537</v>
      </c>
      <c r="S653">
        <v>152312243595</v>
      </c>
      <c r="T653" t="s">
        <v>4111</v>
      </c>
      <c r="U653" t="s">
        <v>4112</v>
      </c>
      <c r="V653" t="s">
        <v>4113</v>
      </c>
      <c r="Z653">
        <v>112.460019</v>
      </c>
      <c r="AA653">
        <v>-7.4681623999999998</v>
      </c>
      <c r="AB653" t="s">
        <v>4114</v>
      </c>
      <c r="AC653" t="s">
        <v>229</v>
      </c>
      <c r="AL653" t="s">
        <v>217</v>
      </c>
      <c r="AM653" t="s">
        <v>4115</v>
      </c>
      <c r="AN653" t="s">
        <v>6</v>
      </c>
      <c r="AO653" s="57">
        <v>46213.434340277781</v>
      </c>
      <c r="AP653" s="57">
        <v>46303.333333333336</v>
      </c>
      <c r="AR653" t="s">
        <v>218</v>
      </c>
      <c r="AS653" t="s">
        <v>105</v>
      </c>
      <c r="AT653" t="s">
        <v>220</v>
      </c>
      <c r="AU653">
        <v>20261008</v>
      </c>
      <c r="AV653" t="s">
        <v>221</v>
      </c>
      <c r="AW653" t="s">
        <v>540</v>
      </c>
      <c r="AX653" t="s">
        <v>222</v>
      </c>
      <c r="BA653" s="57">
        <v>46303.333333333336</v>
      </c>
      <c r="BB653" t="s">
        <v>4115</v>
      </c>
      <c r="BC653">
        <v>2026</v>
      </c>
      <c r="BD653">
        <v>10</v>
      </c>
      <c r="BE653">
        <v>8</v>
      </c>
      <c r="BF653" s="6">
        <f t="shared" si="30"/>
        <v>46303</v>
      </c>
      <c r="BG653">
        <f t="shared" si="31"/>
        <v>-0.33333333333575865</v>
      </c>
      <c r="BH653" t="str">
        <f t="shared" si="32"/>
        <v>COMPLY</v>
      </c>
      <c r="BI653" t="str">
        <f>VLOOKUP(H653,Sheet2!$A$1:$B$270,2,FALSE)</f>
        <v>MOJOKERTO</v>
      </c>
    </row>
    <row r="654" spans="1:61">
      <c r="A654">
        <v>653</v>
      </c>
      <c r="B654">
        <v>1002625515</v>
      </c>
      <c r="C654">
        <v>3</v>
      </c>
      <c r="D654" t="s">
        <v>42</v>
      </c>
      <c r="E654">
        <v>5</v>
      </c>
      <c r="F654" t="s">
        <v>232</v>
      </c>
      <c r="G654" t="s">
        <v>105</v>
      </c>
      <c r="H654" t="s">
        <v>369</v>
      </c>
      <c r="I654" t="s">
        <v>212</v>
      </c>
      <c r="J654" t="s">
        <v>213</v>
      </c>
      <c r="K654" t="s">
        <v>149</v>
      </c>
      <c r="M654" t="s">
        <v>76</v>
      </c>
      <c r="N654" t="s">
        <v>215</v>
      </c>
      <c r="O654" s="57">
        <v>46302.413900462961</v>
      </c>
      <c r="P654" s="57">
        <v>46303.727280092593</v>
      </c>
      <c r="Q654">
        <v>69405522</v>
      </c>
      <c r="S654">
        <v>152312243594</v>
      </c>
      <c r="T654" t="s">
        <v>4116</v>
      </c>
      <c r="U654" t="s">
        <v>4112</v>
      </c>
      <c r="V654" t="s">
        <v>4117</v>
      </c>
      <c r="Z654">
        <v>112.460019</v>
      </c>
      <c r="AA654">
        <v>-7.4681623999999998</v>
      </c>
      <c r="AB654" t="s">
        <v>4118</v>
      </c>
      <c r="AC654" t="s">
        <v>229</v>
      </c>
      <c r="AL654" t="s">
        <v>217</v>
      </c>
      <c r="AM654" t="s">
        <v>4119</v>
      </c>
      <c r="AN654" t="s">
        <v>6</v>
      </c>
      <c r="AO654" s="57">
        <v>46213.434340277781</v>
      </c>
      <c r="AP654" s="57">
        <v>46303.458333333336</v>
      </c>
      <c r="AR654" t="s">
        <v>218</v>
      </c>
      <c r="AS654" t="s">
        <v>105</v>
      </c>
      <c r="AT654" t="s">
        <v>220</v>
      </c>
      <c r="AU654">
        <v>20261008</v>
      </c>
      <c r="AV654" t="s">
        <v>221</v>
      </c>
      <c r="AW654" t="s">
        <v>1474</v>
      </c>
      <c r="AX654" t="s">
        <v>222</v>
      </c>
      <c r="BA654" s="57">
        <v>46303.458333333336</v>
      </c>
      <c r="BB654" t="s">
        <v>4119</v>
      </c>
      <c r="BC654">
        <v>2026</v>
      </c>
      <c r="BD654">
        <v>10</v>
      </c>
      <c r="BE654">
        <v>8</v>
      </c>
      <c r="BF654" s="6">
        <f t="shared" si="30"/>
        <v>46303</v>
      </c>
      <c r="BG654">
        <f t="shared" si="31"/>
        <v>-0.45833333333575865</v>
      </c>
      <c r="BH654" t="str">
        <f t="shared" si="32"/>
        <v>COMPLY</v>
      </c>
      <c r="BI654" t="str">
        <f>VLOOKUP(H654,Sheet2!$A$1:$B$270,2,FALSE)</f>
        <v>MOJOKERTO</v>
      </c>
    </row>
    <row r="655" spans="1:61">
      <c r="A655">
        <v>654</v>
      </c>
      <c r="B655">
        <v>1002628105</v>
      </c>
      <c r="C655">
        <v>3</v>
      </c>
      <c r="D655" t="s">
        <v>42</v>
      </c>
      <c r="E655">
        <v>5</v>
      </c>
      <c r="F655" t="s">
        <v>232</v>
      </c>
      <c r="G655" t="s">
        <v>105</v>
      </c>
      <c r="H655" t="s">
        <v>369</v>
      </c>
      <c r="I655" t="s">
        <v>212</v>
      </c>
      <c r="J655" t="s">
        <v>213</v>
      </c>
      <c r="K655" t="s">
        <v>149</v>
      </c>
      <c r="M655" t="s">
        <v>76</v>
      </c>
      <c r="N655" t="s">
        <v>215</v>
      </c>
      <c r="O655" s="57">
        <v>46303.664317129631</v>
      </c>
      <c r="P655" s="57">
        <v>46304.831817129627</v>
      </c>
      <c r="Q655">
        <v>69406682</v>
      </c>
      <c r="S655">
        <v>152312243623</v>
      </c>
      <c r="T655" t="s">
        <v>4589</v>
      </c>
      <c r="U655" t="s">
        <v>5328</v>
      </c>
      <c r="V655" t="s">
        <v>5329</v>
      </c>
      <c r="Z655">
        <v>112.45203137397699</v>
      </c>
      <c r="AA655">
        <v>-7.4848958170564002</v>
      </c>
      <c r="AB655" t="s">
        <v>4590</v>
      </c>
      <c r="AC655" t="s">
        <v>229</v>
      </c>
      <c r="AL655" t="s">
        <v>217</v>
      </c>
      <c r="AM655" t="s">
        <v>5330</v>
      </c>
      <c r="AN655" t="s">
        <v>6</v>
      </c>
      <c r="AO655" s="57">
        <v>46244.684513888889</v>
      </c>
      <c r="AP655" s="57">
        <v>46305.625</v>
      </c>
      <c r="AR655" t="s">
        <v>218</v>
      </c>
      <c r="AS655" t="s">
        <v>105</v>
      </c>
      <c r="AT655" t="s">
        <v>230</v>
      </c>
      <c r="AU655">
        <v>20261009</v>
      </c>
      <c r="AV655" t="s">
        <v>221</v>
      </c>
      <c r="AW655" t="s">
        <v>1831</v>
      </c>
      <c r="AX655" t="s">
        <v>222</v>
      </c>
      <c r="BA655" s="57">
        <v>46305.625</v>
      </c>
      <c r="BB655" t="s">
        <v>5330</v>
      </c>
      <c r="BC655">
        <v>2026</v>
      </c>
      <c r="BD655">
        <v>10</v>
      </c>
      <c r="BE655">
        <v>9</v>
      </c>
      <c r="BF655" s="6">
        <f t="shared" si="30"/>
        <v>46304</v>
      </c>
      <c r="BG655">
        <f t="shared" si="31"/>
        <v>-1.625</v>
      </c>
      <c r="BH655" t="str">
        <f t="shared" si="32"/>
        <v>COMPLY</v>
      </c>
      <c r="BI655" t="str">
        <f>VLOOKUP(H655,Sheet2!$A$1:$B$270,2,FALSE)</f>
        <v>MOJOKERTO</v>
      </c>
    </row>
    <row r="656" spans="1:61">
      <c r="A656">
        <v>655</v>
      </c>
      <c r="B656">
        <v>1002629170</v>
      </c>
      <c r="C656">
        <v>3</v>
      </c>
      <c r="D656" t="s">
        <v>42</v>
      </c>
      <c r="E656">
        <v>5</v>
      </c>
      <c r="F656" t="s">
        <v>232</v>
      </c>
      <c r="G656" t="s">
        <v>105</v>
      </c>
      <c r="H656" t="s">
        <v>369</v>
      </c>
      <c r="I656" t="s">
        <v>212</v>
      </c>
      <c r="J656" t="s">
        <v>213</v>
      </c>
      <c r="K656" t="s">
        <v>149</v>
      </c>
      <c r="M656" t="s">
        <v>76</v>
      </c>
      <c r="N656" t="s">
        <v>563</v>
      </c>
      <c r="O656" s="57">
        <v>46304.433472222219</v>
      </c>
      <c r="P656" s="57">
        <v>46307.846018518518</v>
      </c>
      <c r="Q656">
        <v>69232724</v>
      </c>
      <c r="S656">
        <v>152312243415</v>
      </c>
      <c r="T656" t="s">
        <v>5336</v>
      </c>
      <c r="U656" t="s">
        <v>5337</v>
      </c>
      <c r="V656" t="s">
        <v>5338</v>
      </c>
      <c r="Z656">
        <v>112.4596528</v>
      </c>
      <c r="AA656">
        <v>-7.5090383999999997</v>
      </c>
      <c r="AB656" t="s">
        <v>5339</v>
      </c>
      <c r="AC656" t="s">
        <v>283</v>
      </c>
      <c r="AL656" t="s">
        <v>217</v>
      </c>
      <c r="AM656" t="s">
        <v>5340</v>
      </c>
      <c r="AN656" t="s">
        <v>6</v>
      </c>
      <c r="AO656" s="57">
        <v>46275.434861111113</v>
      </c>
      <c r="AP656" s="57">
        <v>46307.625</v>
      </c>
      <c r="AR656" t="s">
        <v>218</v>
      </c>
      <c r="AS656" t="s">
        <v>105</v>
      </c>
      <c r="AT656" t="s">
        <v>230</v>
      </c>
      <c r="AU656">
        <v>20261012</v>
      </c>
      <c r="AV656" t="s">
        <v>221</v>
      </c>
      <c r="AW656" t="s">
        <v>559</v>
      </c>
      <c r="AX656" t="s">
        <v>222</v>
      </c>
      <c r="BA656" s="57">
        <v>46307.625</v>
      </c>
      <c r="BB656" t="s">
        <v>5340</v>
      </c>
      <c r="BC656">
        <v>2026</v>
      </c>
      <c r="BD656">
        <v>10</v>
      </c>
      <c r="BE656">
        <v>12</v>
      </c>
      <c r="BF656" s="6">
        <f t="shared" si="30"/>
        <v>46307</v>
      </c>
      <c r="BG656">
        <f t="shared" si="31"/>
        <v>-0.625</v>
      </c>
      <c r="BH656" t="str">
        <f t="shared" si="32"/>
        <v>COMPLY</v>
      </c>
      <c r="BI656" t="str">
        <f>VLOOKUP(H656,Sheet2!$A$1:$B$270,2,FALSE)</f>
        <v>MOJOKERTO</v>
      </c>
    </row>
    <row r="657" spans="1:61">
      <c r="A657">
        <v>656</v>
      </c>
      <c r="B657">
        <v>1002632644</v>
      </c>
      <c r="C657">
        <v>3</v>
      </c>
      <c r="D657" t="s">
        <v>42</v>
      </c>
      <c r="E657">
        <v>5</v>
      </c>
      <c r="F657" t="s">
        <v>232</v>
      </c>
      <c r="G657" t="s">
        <v>105</v>
      </c>
      <c r="H657" t="s">
        <v>369</v>
      </c>
      <c r="I657" t="s">
        <v>212</v>
      </c>
      <c r="J657" t="s">
        <v>213</v>
      </c>
      <c r="K657" t="s">
        <v>149</v>
      </c>
      <c r="M657" t="s">
        <v>76</v>
      </c>
      <c r="N657" t="s">
        <v>215</v>
      </c>
      <c r="O657" s="57">
        <v>46307.484305555554</v>
      </c>
      <c r="P657" s="57">
        <v>46307.980138888888</v>
      </c>
      <c r="Q657">
        <v>69407500</v>
      </c>
      <c r="S657">
        <v>152312243626</v>
      </c>
      <c r="T657" t="s">
        <v>5331</v>
      </c>
      <c r="U657" t="s">
        <v>6177</v>
      </c>
      <c r="V657" t="s">
        <v>6178</v>
      </c>
      <c r="Z657">
        <v>112.42879121999999</v>
      </c>
      <c r="AA657">
        <v>-7.4780131120000002</v>
      </c>
      <c r="AB657" t="s">
        <v>5334</v>
      </c>
      <c r="AC657" t="s">
        <v>216</v>
      </c>
      <c r="AL657" t="s">
        <v>217</v>
      </c>
      <c r="AM657" t="s">
        <v>6179</v>
      </c>
      <c r="AN657" t="s">
        <v>6</v>
      </c>
      <c r="AO657" s="57">
        <v>46366.486458333333</v>
      </c>
      <c r="AR657" t="s">
        <v>218</v>
      </c>
      <c r="AS657" t="s">
        <v>105</v>
      </c>
      <c r="AT657" t="s">
        <v>230</v>
      </c>
      <c r="AU657">
        <v>20261012</v>
      </c>
      <c r="AV657" t="s">
        <v>221</v>
      </c>
      <c r="AW657" t="s">
        <v>540</v>
      </c>
      <c r="AX657" t="s">
        <v>222</v>
      </c>
      <c r="BA657" s="57">
        <v>46307.291666666664</v>
      </c>
      <c r="BB657" t="s">
        <v>6179</v>
      </c>
      <c r="BC657">
        <v>2026</v>
      </c>
      <c r="BD657">
        <v>10</v>
      </c>
      <c r="BE657">
        <v>12</v>
      </c>
      <c r="BF657" s="6">
        <f t="shared" si="30"/>
        <v>46307</v>
      </c>
      <c r="BG657">
        <f t="shared" si="31"/>
        <v>-0.29166666666424135</v>
      </c>
      <c r="BH657" t="str">
        <f t="shared" si="32"/>
        <v>COMPLY</v>
      </c>
      <c r="BI657" t="str">
        <f>VLOOKUP(H657,Sheet2!$A$1:$B$270,2,FALSE)</f>
        <v>MOJOKERTO</v>
      </c>
    </row>
    <row r="658" spans="1:61">
      <c r="A658">
        <v>657</v>
      </c>
      <c r="B658">
        <v>1002634489</v>
      </c>
      <c r="C658">
        <v>3</v>
      </c>
      <c r="D658" t="s">
        <v>42</v>
      </c>
      <c r="E658">
        <v>5</v>
      </c>
      <c r="F658" t="s">
        <v>232</v>
      </c>
      <c r="G658" t="s">
        <v>105</v>
      </c>
      <c r="H658" t="s">
        <v>369</v>
      </c>
      <c r="I658" t="s">
        <v>212</v>
      </c>
      <c r="J658" t="s">
        <v>213</v>
      </c>
      <c r="K658" t="s">
        <v>149</v>
      </c>
      <c r="M658" t="s">
        <v>76</v>
      </c>
      <c r="N658" t="s">
        <v>215</v>
      </c>
      <c r="O658" s="57">
        <v>46308.444120370368</v>
      </c>
      <c r="P658" s="57">
        <v>46308.681898148148</v>
      </c>
      <c r="Q658">
        <v>69409188</v>
      </c>
      <c r="S658">
        <v>152312243632</v>
      </c>
      <c r="T658" t="s">
        <v>6183</v>
      </c>
      <c r="U658" t="s">
        <v>6184</v>
      </c>
      <c r="V658" t="s">
        <v>6185</v>
      </c>
      <c r="Z658">
        <v>112.4340515</v>
      </c>
      <c r="AA658">
        <v>-7.4665790000000003</v>
      </c>
      <c r="AB658" t="s">
        <v>6186</v>
      </c>
      <c r="AC658" t="s">
        <v>284</v>
      </c>
      <c r="AL658" t="s">
        <v>217</v>
      </c>
      <c r="AM658" t="s">
        <v>6187</v>
      </c>
      <c r="AN658" t="s">
        <v>6</v>
      </c>
      <c r="AO658" t="s">
        <v>5845</v>
      </c>
      <c r="AP658" s="57">
        <v>46309.333333333336</v>
      </c>
      <c r="AR658" t="s">
        <v>218</v>
      </c>
      <c r="AS658" t="s">
        <v>105</v>
      </c>
      <c r="AT658" t="s">
        <v>230</v>
      </c>
      <c r="AU658">
        <v>20261013</v>
      </c>
      <c r="AV658" t="s">
        <v>221</v>
      </c>
      <c r="AW658" t="s">
        <v>540</v>
      </c>
      <c r="AX658" t="s">
        <v>222</v>
      </c>
      <c r="BA658" s="57">
        <v>46309.333333333336</v>
      </c>
      <c r="BB658" t="s">
        <v>6187</v>
      </c>
      <c r="BC658">
        <v>2026</v>
      </c>
      <c r="BD658">
        <v>10</v>
      </c>
      <c r="BE658">
        <v>13</v>
      </c>
      <c r="BF658" s="6">
        <f t="shared" si="30"/>
        <v>46308</v>
      </c>
      <c r="BG658">
        <f t="shared" si="31"/>
        <v>-1.3333333333357587</v>
      </c>
      <c r="BH658" t="str">
        <f t="shared" si="32"/>
        <v>COMPLY</v>
      </c>
      <c r="BI658" t="str">
        <f>VLOOKUP(H658,Sheet2!$A$1:$B$270,2,FALSE)</f>
        <v>MOJOKERTO</v>
      </c>
    </row>
    <row r="659" spans="1:61">
      <c r="A659">
        <v>658</v>
      </c>
      <c r="B659">
        <v>1002633978</v>
      </c>
      <c r="C659">
        <v>3</v>
      </c>
      <c r="D659" t="s">
        <v>42</v>
      </c>
      <c r="E659">
        <v>5</v>
      </c>
      <c r="F659" t="s">
        <v>232</v>
      </c>
      <c r="G659" t="s">
        <v>105</v>
      </c>
      <c r="H659" t="s">
        <v>369</v>
      </c>
      <c r="I659" t="s">
        <v>212</v>
      </c>
      <c r="J659" t="s">
        <v>213</v>
      </c>
      <c r="K659" t="s">
        <v>149</v>
      </c>
      <c r="M659" t="s">
        <v>76</v>
      </c>
      <c r="N659" t="s">
        <v>215</v>
      </c>
      <c r="O659" s="57">
        <v>46308.350729166668</v>
      </c>
      <c r="P659" s="57">
        <v>46308.45076388889</v>
      </c>
      <c r="Q659">
        <v>69404704</v>
      </c>
      <c r="S659">
        <v>152312243631</v>
      </c>
      <c r="T659" t="s">
        <v>3415</v>
      </c>
      <c r="U659" t="s">
        <v>3416</v>
      </c>
      <c r="V659" t="s">
        <v>6180</v>
      </c>
      <c r="Z659">
        <v>112.4278912</v>
      </c>
      <c r="AA659">
        <v>-7.5155719000000003</v>
      </c>
      <c r="AB659" t="s">
        <v>3418</v>
      </c>
      <c r="AC659" t="s">
        <v>229</v>
      </c>
      <c r="AL659" t="s">
        <v>217</v>
      </c>
      <c r="AM659" t="s">
        <v>4587</v>
      </c>
      <c r="AN659" t="s">
        <v>6</v>
      </c>
      <c r="AO659" t="s">
        <v>5998</v>
      </c>
      <c r="AR659" t="s">
        <v>218</v>
      </c>
      <c r="AS659" t="s">
        <v>105</v>
      </c>
      <c r="AT659" t="s">
        <v>342</v>
      </c>
      <c r="AU659">
        <v>20261013</v>
      </c>
      <c r="AV659" t="s">
        <v>221</v>
      </c>
      <c r="AW659" t="s">
        <v>899</v>
      </c>
      <c r="AX659" t="s">
        <v>222</v>
      </c>
      <c r="BA659" s="57">
        <v>46308.291666666664</v>
      </c>
      <c r="BB659" t="s">
        <v>4587</v>
      </c>
      <c r="BC659">
        <v>2026</v>
      </c>
      <c r="BD659">
        <v>10</v>
      </c>
      <c r="BE659">
        <v>13</v>
      </c>
      <c r="BF659" s="6">
        <f t="shared" si="30"/>
        <v>46308</v>
      </c>
      <c r="BG659">
        <f t="shared" si="31"/>
        <v>-0.29166666666424135</v>
      </c>
      <c r="BH659" t="str">
        <f t="shared" si="32"/>
        <v>COMPLY</v>
      </c>
      <c r="BI659" t="str">
        <f>VLOOKUP(H659,Sheet2!$A$1:$B$270,2,FALSE)</f>
        <v>MOJOKERTO</v>
      </c>
    </row>
    <row r="660" spans="1:61">
      <c r="A660">
        <v>659</v>
      </c>
      <c r="B660">
        <v>1002623517</v>
      </c>
      <c r="C660">
        <v>3</v>
      </c>
      <c r="D660" t="s">
        <v>42</v>
      </c>
      <c r="E660">
        <v>5</v>
      </c>
      <c r="F660" t="s">
        <v>232</v>
      </c>
      <c r="G660" t="s">
        <v>105</v>
      </c>
      <c r="H660" t="s">
        <v>369</v>
      </c>
      <c r="I660" t="s">
        <v>212</v>
      </c>
      <c r="J660" t="s">
        <v>213</v>
      </c>
      <c r="K660" t="s">
        <v>149</v>
      </c>
      <c r="M660" t="s">
        <v>1401</v>
      </c>
      <c r="N660" t="s">
        <v>215</v>
      </c>
      <c r="O660" s="57">
        <v>46301.379340277781</v>
      </c>
      <c r="P660" s="57">
        <v>46308.350729166668</v>
      </c>
      <c r="Q660">
        <v>69404704</v>
      </c>
      <c r="S660">
        <v>152312243582</v>
      </c>
      <c r="T660" t="s">
        <v>3415</v>
      </c>
      <c r="U660" t="s">
        <v>3416</v>
      </c>
      <c r="V660" t="s">
        <v>3417</v>
      </c>
      <c r="Z660">
        <v>112.42792590000001</v>
      </c>
      <c r="AA660">
        <v>-7.5165357000000004</v>
      </c>
      <c r="AB660" t="s">
        <v>3418</v>
      </c>
      <c r="AC660" t="s">
        <v>229</v>
      </c>
      <c r="AL660" t="s">
        <v>217</v>
      </c>
      <c r="AM660" t="s">
        <v>3419</v>
      </c>
      <c r="AN660" t="s">
        <v>6</v>
      </c>
      <c r="AO660" s="57">
        <v>46183.392407407409</v>
      </c>
      <c r="AP660" s="57">
        <v>46302.333333333336</v>
      </c>
      <c r="AQ660" t="s">
        <v>838</v>
      </c>
      <c r="AR660" t="s">
        <v>14</v>
      </c>
      <c r="AS660" t="s">
        <v>105</v>
      </c>
      <c r="AT660" t="s">
        <v>342</v>
      </c>
      <c r="AV660" t="s">
        <v>6181</v>
      </c>
      <c r="AW660" t="s">
        <v>1474</v>
      </c>
      <c r="AX660" t="s">
        <v>222</v>
      </c>
      <c r="BA660" s="57">
        <v>46302.333333333336</v>
      </c>
      <c r="BB660" t="s">
        <v>3419</v>
      </c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str">
        <f>VLOOKUP(H660,Sheet2!$A$1:$B$270,2,FALSE)</f>
        <v>MOJOKERTO</v>
      </c>
    </row>
    <row r="661" spans="1:61">
      <c r="A661">
        <v>660</v>
      </c>
      <c r="B661">
        <v>1002630123</v>
      </c>
      <c r="C661">
        <v>3</v>
      </c>
      <c r="D661" t="s">
        <v>42</v>
      </c>
      <c r="E661">
        <v>5</v>
      </c>
      <c r="F661" t="s">
        <v>232</v>
      </c>
      <c r="G661" t="s">
        <v>105</v>
      </c>
      <c r="H661" t="s">
        <v>369</v>
      </c>
      <c r="I661" t="s">
        <v>212</v>
      </c>
      <c r="J661" t="s">
        <v>213</v>
      </c>
      <c r="K661" t="s">
        <v>149</v>
      </c>
      <c r="L661" t="s">
        <v>214</v>
      </c>
      <c r="M661" t="s">
        <v>1401</v>
      </c>
      <c r="N661" t="s">
        <v>215</v>
      </c>
      <c r="O661" s="57">
        <v>46304.635185185187</v>
      </c>
      <c r="P661" s="57">
        <v>46307.484305555554</v>
      </c>
      <c r="Q661">
        <v>69407500</v>
      </c>
      <c r="S661">
        <v>152312243617</v>
      </c>
      <c r="T661" t="s">
        <v>5331</v>
      </c>
      <c r="U661" t="s">
        <v>5332</v>
      </c>
      <c r="V661" t="s">
        <v>5333</v>
      </c>
      <c r="Z661">
        <v>112.4286103</v>
      </c>
      <c r="AA661">
        <v>-7.4782350999999903</v>
      </c>
      <c r="AB661" t="s">
        <v>5334</v>
      </c>
      <c r="AC661" t="s">
        <v>216</v>
      </c>
      <c r="AL661" t="s">
        <v>217</v>
      </c>
      <c r="AM661" t="s">
        <v>5335</v>
      </c>
      <c r="AN661" t="s">
        <v>6</v>
      </c>
      <c r="AO661" s="57">
        <v>46275.653252314813</v>
      </c>
      <c r="AP661" s="57">
        <v>46305.625</v>
      </c>
      <c r="AQ661" t="s">
        <v>841</v>
      </c>
      <c r="AR661" t="s">
        <v>14</v>
      </c>
      <c r="AS661" t="s">
        <v>105</v>
      </c>
      <c r="AT661" t="s">
        <v>230</v>
      </c>
      <c r="AV661" t="s">
        <v>6182</v>
      </c>
      <c r="AW661" t="s">
        <v>877</v>
      </c>
      <c r="AX661" t="s">
        <v>222</v>
      </c>
      <c r="BA661" s="57">
        <v>46305.625</v>
      </c>
      <c r="BB661" t="s">
        <v>5335</v>
      </c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str">
        <f>VLOOKUP(H661,Sheet2!$A$1:$B$270,2,FALSE)</f>
        <v>MOJOKERTO</v>
      </c>
    </row>
    <row r="662" spans="1:61">
      <c r="A662">
        <v>661</v>
      </c>
      <c r="B662">
        <v>1002627636</v>
      </c>
      <c r="C662">
        <v>3</v>
      </c>
      <c r="D662" t="s">
        <v>42</v>
      </c>
      <c r="E662">
        <v>5</v>
      </c>
      <c r="F662" t="s">
        <v>232</v>
      </c>
      <c r="G662" t="s">
        <v>105</v>
      </c>
      <c r="H662" t="s">
        <v>369</v>
      </c>
      <c r="I662" t="s">
        <v>212</v>
      </c>
      <c r="J662" t="s">
        <v>213</v>
      </c>
      <c r="K662" t="s">
        <v>149</v>
      </c>
      <c r="M662" t="s">
        <v>836</v>
      </c>
      <c r="N662" t="s">
        <v>215</v>
      </c>
      <c r="O662" s="57">
        <v>46303.546643518515</v>
      </c>
      <c r="P662" s="57">
        <v>46307.876493055555</v>
      </c>
      <c r="Q662">
        <v>69404704</v>
      </c>
      <c r="S662">
        <v>152312243011</v>
      </c>
      <c r="T662" t="s">
        <v>3415</v>
      </c>
      <c r="U662" t="s">
        <v>3416</v>
      </c>
      <c r="V662" t="s">
        <v>4586</v>
      </c>
      <c r="Z662">
        <v>112.4278912</v>
      </c>
      <c r="AA662">
        <v>-7.5155719000000003</v>
      </c>
      <c r="AB662" t="s">
        <v>3418</v>
      </c>
      <c r="AC662" t="s">
        <v>229</v>
      </c>
      <c r="AL662" t="s">
        <v>217</v>
      </c>
      <c r="AM662" t="s">
        <v>4587</v>
      </c>
      <c r="AN662" t="s">
        <v>6</v>
      </c>
      <c r="AO662" s="57">
        <v>46244.569814814815</v>
      </c>
      <c r="AR662" t="s">
        <v>14</v>
      </c>
      <c r="AS662" t="s">
        <v>105</v>
      </c>
      <c r="AT662" t="s">
        <v>342</v>
      </c>
      <c r="AV662" t="s">
        <v>837</v>
      </c>
      <c r="AW662" t="s">
        <v>4588</v>
      </c>
      <c r="AX662" t="s">
        <v>222</v>
      </c>
      <c r="BA662" s="57">
        <v>46303.291666666664</v>
      </c>
      <c r="BB662" t="s">
        <v>4587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str">
        <f>VLOOKUP(H662,Sheet2!$A$1:$B$270,2,FALSE)</f>
        <v>MOJOKERTO</v>
      </c>
    </row>
    <row r="663" spans="1:61">
      <c r="A663">
        <v>662</v>
      </c>
      <c r="B663">
        <v>1002625542</v>
      </c>
      <c r="C663">
        <v>3</v>
      </c>
      <c r="D663" t="s">
        <v>42</v>
      </c>
      <c r="E663">
        <v>5</v>
      </c>
      <c r="F663" t="s">
        <v>232</v>
      </c>
      <c r="G663" t="s">
        <v>105</v>
      </c>
      <c r="H663" t="s">
        <v>369</v>
      </c>
      <c r="I663" t="s">
        <v>212</v>
      </c>
      <c r="J663" t="s">
        <v>213</v>
      </c>
      <c r="K663" t="s">
        <v>149</v>
      </c>
      <c r="M663" t="s">
        <v>1626</v>
      </c>
      <c r="N663" t="s">
        <v>215</v>
      </c>
      <c r="O663" s="57">
        <v>46302.420590277776</v>
      </c>
      <c r="P663" s="57">
        <v>46302.447372685187</v>
      </c>
      <c r="Q663">
        <v>69405530</v>
      </c>
      <c r="S663">
        <v>152312243592</v>
      </c>
      <c r="T663" t="s">
        <v>4120</v>
      </c>
      <c r="U663" t="s">
        <v>4112</v>
      </c>
      <c r="Z663">
        <v>112.460019</v>
      </c>
      <c r="AA663">
        <v>-7.4681623999999998</v>
      </c>
      <c r="AB663" t="s">
        <v>4118</v>
      </c>
      <c r="AC663" t="s">
        <v>229</v>
      </c>
      <c r="AO663" s="57">
        <v>46213.434340277781</v>
      </c>
      <c r="AR663" t="s">
        <v>1631</v>
      </c>
      <c r="AS663" t="s">
        <v>105</v>
      </c>
      <c r="AT663" t="s">
        <v>220</v>
      </c>
      <c r="AV663" t="s">
        <v>4121</v>
      </c>
      <c r="AW663" t="s">
        <v>540</v>
      </c>
      <c r="AX663" t="s">
        <v>222</v>
      </c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str">
        <f>VLOOKUP(H663,Sheet2!$A$1:$B$270,2,FALSE)</f>
        <v>MOJOKERTO</v>
      </c>
    </row>
    <row r="664" spans="1:61">
      <c r="A664">
        <v>663</v>
      </c>
      <c r="B664">
        <v>1002626384</v>
      </c>
      <c r="C664">
        <v>3</v>
      </c>
      <c r="D664" t="s">
        <v>42</v>
      </c>
      <c r="E664">
        <v>5</v>
      </c>
      <c r="F664" t="s">
        <v>232</v>
      </c>
      <c r="G664" t="s">
        <v>101</v>
      </c>
      <c r="H664" t="s">
        <v>425</v>
      </c>
      <c r="I664" t="s">
        <v>212</v>
      </c>
      <c r="J664" t="s">
        <v>213</v>
      </c>
      <c r="K664" t="s">
        <v>149</v>
      </c>
      <c r="L664" t="s">
        <v>214</v>
      </c>
      <c r="M664" t="s">
        <v>76</v>
      </c>
      <c r="N664" t="s">
        <v>215</v>
      </c>
      <c r="O664" s="57">
        <v>46302.60670138889</v>
      </c>
      <c r="P664" s="57">
        <v>46303.762013888889</v>
      </c>
      <c r="Q664">
        <v>69405945</v>
      </c>
      <c r="S664">
        <v>152331251971</v>
      </c>
      <c r="T664" t="s">
        <v>4122</v>
      </c>
      <c r="U664" t="s">
        <v>4123</v>
      </c>
      <c r="V664" t="s">
        <v>4124</v>
      </c>
      <c r="Z664">
        <v>112.6039614</v>
      </c>
      <c r="AA664">
        <v>-7.3871428999999997</v>
      </c>
      <c r="AB664" t="s">
        <v>4125</v>
      </c>
      <c r="AC664" t="s">
        <v>235</v>
      </c>
      <c r="AL664" t="s">
        <v>217</v>
      </c>
      <c r="AM664" t="s">
        <v>4050</v>
      </c>
      <c r="AN664" t="s">
        <v>6</v>
      </c>
      <c r="AO664" s="57">
        <v>46213.611087962963</v>
      </c>
      <c r="AP664" s="57">
        <v>46303.458333333336</v>
      </c>
      <c r="AR664" t="s">
        <v>218</v>
      </c>
      <c r="AS664" t="s">
        <v>560</v>
      </c>
      <c r="AT664" t="s">
        <v>230</v>
      </c>
      <c r="AU664">
        <v>20261008</v>
      </c>
      <c r="AV664" t="s">
        <v>221</v>
      </c>
      <c r="AW664" t="s">
        <v>877</v>
      </c>
      <c r="AX664" t="s">
        <v>222</v>
      </c>
      <c r="BA664" s="57">
        <v>46303.458333333336</v>
      </c>
      <c r="BB664" t="s">
        <v>4050</v>
      </c>
      <c r="BC664">
        <v>2026</v>
      </c>
      <c r="BD664">
        <v>10</v>
      </c>
      <c r="BE664">
        <v>8</v>
      </c>
      <c r="BF664" s="6">
        <f t="shared" si="30"/>
        <v>46303</v>
      </c>
      <c r="BG664">
        <f t="shared" si="31"/>
        <v>-0.45833333333575865</v>
      </c>
      <c r="BH664" t="str">
        <f t="shared" si="32"/>
        <v>COMPLY</v>
      </c>
      <c r="BI664" t="str">
        <f>VLOOKUP(H664,Sheet2!$A$1:$B$270,2,FALSE)</f>
        <v>SIDOARJO</v>
      </c>
    </row>
    <row r="665" spans="1:61">
      <c r="A665">
        <v>664</v>
      </c>
      <c r="B665">
        <v>1002631456</v>
      </c>
      <c r="C665">
        <v>3</v>
      </c>
      <c r="D665" t="s">
        <v>42</v>
      </c>
      <c r="E665">
        <v>5</v>
      </c>
      <c r="F665" t="s">
        <v>232</v>
      </c>
      <c r="G665" t="s">
        <v>101</v>
      </c>
      <c r="H665" t="s">
        <v>425</v>
      </c>
      <c r="I665" t="s">
        <v>212</v>
      </c>
      <c r="J665" t="s">
        <v>213</v>
      </c>
      <c r="K665" t="s">
        <v>149</v>
      </c>
      <c r="M665" t="s">
        <v>76</v>
      </c>
      <c r="N665" t="s">
        <v>215</v>
      </c>
      <c r="O665" s="57">
        <v>46306.432893518519</v>
      </c>
      <c r="P665" s="57">
        <v>46307.496574074074</v>
      </c>
      <c r="Q665">
        <v>69408133</v>
      </c>
      <c r="S665">
        <v>152331252029</v>
      </c>
      <c r="T665" t="s">
        <v>5341</v>
      </c>
      <c r="U665" t="s">
        <v>5342</v>
      </c>
      <c r="V665" t="s">
        <v>5343</v>
      </c>
      <c r="Z665">
        <v>112.5299986</v>
      </c>
      <c r="AA665">
        <v>-7.3994343999999996</v>
      </c>
      <c r="AB665" t="s">
        <v>5344</v>
      </c>
      <c r="AC665" t="s">
        <v>229</v>
      </c>
      <c r="AL665" t="s">
        <v>217</v>
      </c>
      <c r="AM665" t="s">
        <v>5345</v>
      </c>
      <c r="AN665" t="s">
        <v>6</v>
      </c>
      <c r="AO665" s="57">
        <v>46336.434155092589</v>
      </c>
      <c r="AP665" s="57">
        <v>46307.333333333336</v>
      </c>
      <c r="AR665" t="s">
        <v>218</v>
      </c>
      <c r="AS665" t="s">
        <v>560</v>
      </c>
      <c r="AT665" t="s">
        <v>230</v>
      </c>
      <c r="AU665">
        <v>20261012</v>
      </c>
      <c r="AV665" t="s">
        <v>221</v>
      </c>
      <c r="AW665" t="s">
        <v>541</v>
      </c>
      <c r="AX665" t="s">
        <v>222</v>
      </c>
      <c r="BA665" s="57">
        <v>46307.333333333336</v>
      </c>
      <c r="BB665" t="s">
        <v>5345</v>
      </c>
      <c r="BC665">
        <v>2026</v>
      </c>
      <c r="BD665">
        <v>10</v>
      </c>
      <c r="BE665">
        <v>12</v>
      </c>
      <c r="BF665" s="6">
        <f t="shared" si="30"/>
        <v>46307</v>
      </c>
      <c r="BG665">
        <f t="shared" si="31"/>
        <v>-0.33333333333575865</v>
      </c>
      <c r="BH665" t="str">
        <f t="shared" si="32"/>
        <v>COMPLY</v>
      </c>
      <c r="BI665" t="str">
        <f>VLOOKUP(H665,Sheet2!$A$1:$B$270,2,FALSE)</f>
        <v>SIDOARJO</v>
      </c>
    </row>
    <row r="666" spans="1:61">
      <c r="A666">
        <v>665</v>
      </c>
      <c r="B666">
        <v>1002623921</v>
      </c>
      <c r="C666">
        <v>3</v>
      </c>
      <c r="D666" t="s">
        <v>42</v>
      </c>
      <c r="E666">
        <v>5</v>
      </c>
      <c r="F666" t="s">
        <v>232</v>
      </c>
      <c r="G666" t="s">
        <v>101</v>
      </c>
      <c r="H666" t="s">
        <v>425</v>
      </c>
      <c r="I666" t="s">
        <v>212</v>
      </c>
      <c r="J666" t="s">
        <v>213</v>
      </c>
      <c r="K666" t="s">
        <v>149</v>
      </c>
      <c r="L666" t="s">
        <v>214</v>
      </c>
      <c r="M666" t="s">
        <v>542</v>
      </c>
      <c r="N666" t="s">
        <v>215</v>
      </c>
      <c r="O666" s="57">
        <v>46301.455960648149</v>
      </c>
      <c r="P666" s="57">
        <v>46301.455960648149</v>
      </c>
      <c r="Q666">
        <v>69402355</v>
      </c>
      <c r="T666" t="s">
        <v>1160</v>
      </c>
      <c r="V666" t="s">
        <v>1162</v>
      </c>
      <c r="Z666">
        <v>112.511</v>
      </c>
      <c r="AA666">
        <v>-7.4028600000000004</v>
      </c>
      <c r="AB666" t="s">
        <v>1163</v>
      </c>
      <c r="AC666" t="s">
        <v>235</v>
      </c>
      <c r="AL666" t="s">
        <v>217</v>
      </c>
      <c r="AM666" t="s">
        <v>1164</v>
      </c>
      <c r="AN666" t="s">
        <v>6</v>
      </c>
      <c r="AO666" s="57">
        <v>46183.475752314815</v>
      </c>
      <c r="AP666" s="57">
        <v>46297</v>
      </c>
      <c r="AR666" t="s">
        <v>543</v>
      </c>
      <c r="AS666" t="s">
        <v>560</v>
      </c>
      <c r="AT666" t="s">
        <v>230</v>
      </c>
      <c r="AV666" t="s">
        <v>3426</v>
      </c>
      <c r="AW666" t="s">
        <v>886</v>
      </c>
      <c r="AX666" t="s">
        <v>222</v>
      </c>
      <c r="BA666" s="57">
        <v>46297.458333333336</v>
      </c>
      <c r="BB666" t="s">
        <v>1164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str">
        <f>VLOOKUP(H666,Sheet2!$A$1:$B$270,2,FALSE)</f>
        <v>SIDOARJO</v>
      </c>
    </row>
    <row r="667" spans="1:61">
      <c r="A667">
        <v>666</v>
      </c>
      <c r="B667">
        <v>1002617823</v>
      </c>
      <c r="C667">
        <v>3</v>
      </c>
      <c r="D667" t="s">
        <v>42</v>
      </c>
      <c r="E667">
        <v>5</v>
      </c>
      <c r="F667" t="s">
        <v>232</v>
      </c>
      <c r="G667" t="s">
        <v>101</v>
      </c>
      <c r="H667" t="s">
        <v>425</v>
      </c>
      <c r="I667" t="s">
        <v>212</v>
      </c>
      <c r="J667" t="s">
        <v>213</v>
      </c>
      <c r="K667" t="s">
        <v>149</v>
      </c>
      <c r="L667" t="s">
        <v>214</v>
      </c>
      <c r="M667" t="s">
        <v>1919</v>
      </c>
      <c r="N667" t="s">
        <v>215</v>
      </c>
      <c r="O667" s="57">
        <v>46296.553182870368</v>
      </c>
      <c r="P667" s="57">
        <v>46301.456435185188</v>
      </c>
      <c r="Q667">
        <v>69402355</v>
      </c>
      <c r="S667">
        <v>152331251875</v>
      </c>
      <c r="T667" t="s">
        <v>1160</v>
      </c>
      <c r="U667" t="s">
        <v>1161</v>
      </c>
      <c r="V667" t="s">
        <v>1162</v>
      </c>
      <c r="Z667">
        <v>112.51153100000001</v>
      </c>
      <c r="AA667">
        <v>-7.4020760000000001</v>
      </c>
      <c r="AB667" t="s">
        <v>1163</v>
      </c>
      <c r="AC667" t="s">
        <v>235</v>
      </c>
      <c r="AL667" t="s">
        <v>217</v>
      </c>
      <c r="AM667" t="s">
        <v>1164</v>
      </c>
      <c r="AN667" t="s">
        <v>6</v>
      </c>
      <c r="AO667" s="57">
        <v>46032.559305555558</v>
      </c>
      <c r="AP667" s="57">
        <v>46297.458333333336</v>
      </c>
      <c r="AQ667" t="s">
        <v>838</v>
      </c>
      <c r="AR667" t="s">
        <v>12</v>
      </c>
      <c r="AS667" t="s">
        <v>560</v>
      </c>
      <c r="AT667" t="s">
        <v>230</v>
      </c>
      <c r="AV667" t="s">
        <v>1627</v>
      </c>
      <c r="AW667" t="s">
        <v>886</v>
      </c>
      <c r="AX667" t="s">
        <v>222</v>
      </c>
      <c r="BA667" s="57">
        <v>46297.458333333336</v>
      </c>
      <c r="BB667" t="s">
        <v>1164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str">
        <f>VLOOKUP(H667,Sheet2!$A$1:$B$270,2,FALSE)</f>
        <v>SIDOARJO</v>
      </c>
    </row>
    <row r="668" spans="1:61">
      <c r="A668">
        <v>667</v>
      </c>
      <c r="B668">
        <v>1002617312</v>
      </c>
      <c r="C668">
        <v>3</v>
      </c>
      <c r="D668" t="s">
        <v>42</v>
      </c>
      <c r="E668">
        <v>5</v>
      </c>
      <c r="F668" t="s">
        <v>232</v>
      </c>
      <c r="G668" t="s">
        <v>101</v>
      </c>
      <c r="H668" t="s">
        <v>499</v>
      </c>
      <c r="I668" t="s">
        <v>212</v>
      </c>
      <c r="J668" t="s">
        <v>213</v>
      </c>
      <c r="K668" t="s">
        <v>149</v>
      </c>
      <c r="L668" t="s">
        <v>214</v>
      </c>
      <c r="M668" t="s">
        <v>76</v>
      </c>
      <c r="N668" t="s">
        <v>215</v>
      </c>
      <c r="O668" s="57">
        <v>46296.431018518517</v>
      </c>
      <c r="P668" s="57">
        <v>46297.702141203707</v>
      </c>
      <c r="Q668">
        <v>69402163</v>
      </c>
      <c r="S668">
        <v>152328218520</v>
      </c>
      <c r="T668" t="s">
        <v>1170</v>
      </c>
      <c r="U668" t="s">
        <v>1171</v>
      </c>
      <c r="V668" t="s">
        <v>1172</v>
      </c>
      <c r="Z668">
        <v>112.65343230000001</v>
      </c>
      <c r="AA668">
        <v>-7.4160553</v>
      </c>
      <c r="AB668" t="s">
        <v>1173</v>
      </c>
      <c r="AC668" t="s">
        <v>216</v>
      </c>
      <c r="AL668" t="s">
        <v>217</v>
      </c>
      <c r="AM668" t="s">
        <v>1174</v>
      </c>
      <c r="AN668" t="s">
        <v>6</v>
      </c>
      <c r="AO668" s="57">
        <v>46032.434247685182</v>
      </c>
      <c r="AP668" s="57">
        <v>46297.458333333336</v>
      </c>
      <c r="AR668" t="s">
        <v>218</v>
      </c>
      <c r="AS668" t="s">
        <v>232</v>
      </c>
      <c r="AT668" t="s">
        <v>220</v>
      </c>
      <c r="AU668">
        <v>20261002</v>
      </c>
      <c r="AV668" t="s">
        <v>221</v>
      </c>
      <c r="AW668" t="s">
        <v>850</v>
      </c>
      <c r="AX668" t="s">
        <v>222</v>
      </c>
      <c r="BA668" s="57">
        <v>46297.458333333336</v>
      </c>
      <c r="BB668" t="s">
        <v>1174</v>
      </c>
      <c r="BC668">
        <v>2026</v>
      </c>
      <c r="BD668">
        <v>10</v>
      </c>
      <c r="BE668">
        <v>2</v>
      </c>
      <c r="BF668" s="6">
        <f t="shared" si="30"/>
        <v>46297</v>
      </c>
      <c r="BG668">
        <f t="shared" si="31"/>
        <v>-0.45833333333575865</v>
      </c>
      <c r="BH668" t="str">
        <f t="shared" si="32"/>
        <v>COMPLY</v>
      </c>
      <c r="BI668" t="str">
        <f>VLOOKUP(H668,Sheet2!$A$1:$B$270,2,FALSE)</f>
        <v>SIDOARJO</v>
      </c>
    </row>
    <row r="669" spans="1:61">
      <c r="A669">
        <v>668</v>
      </c>
      <c r="B669">
        <v>1002616839</v>
      </c>
      <c r="C669">
        <v>3</v>
      </c>
      <c r="D669" t="s">
        <v>42</v>
      </c>
      <c r="E669">
        <v>5</v>
      </c>
      <c r="F669" t="s">
        <v>232</v>
      </c>
      <c r="G669" t="s">
        <v>101</v>
      </c>
      <c r="H669" t="s">
        <v>499</v>
      </c>
      <c r="I669" t="s">
        <v>212</v>
      </c>
      <c r="J669" t="s">
        <v>213</v>
      </c>
      <c r="K669" t="s">
        <v>149</v>
      </c>
      <c r="M669" t="s">
        <v>76</v>
      </c>
      <c r="N669" t="s">
        <v>215</v>
      </c>
      <c r="O669" s="57">
        <v>46296.335347222222</v>
      </c>
      <c r="P669" s="57">
        <v>46296.930648148147</v>
      </c>
      <c r="Q669">
        <v>69401984</v>
      </c>
      <c r="S669">
        <v>152328218519</v>
      </c>
      <c r="T669" t="s">
        <v>1165</v>
      </c>
      <c r="U669" t="s">
        <v>1166</v>
      </c>
      <c r="V669" t="s">
        <v>1167</v>
      </c>
      <c r="Z669">
        <v>112.66993990135801</v>
      </c>
      <c r="AA669">
        <v>-7.40526673854795</v>
      </c>
      <c r="AB669" t="s">
        <v>1168</v>
      </c>
      <c r="AC669" t="s">
        <v>229</v>
      </c>
      <c r="AL669" t="s">
        <v>217</v>
      </c>
      <c r="AM669" t="s">
        <v>1169</v>
      </c>
      <c r="AN669" t="s">
        <v>6</v>
      </c>
      <c r="AO669" s="57">
        <v>46032.351168981484</v>
      </c>
      <c r="AP669" s="57">
        <v>46297.333333333336</v>
      </c>
      <c r="AR669" t="s">
        <v>218</v>
      </c>
      <c r="AS669" t="s">
        <v>232</v>
      </c>
      <c r="AT669" t="s">
        <v>230</v>
      </c>
      <c r="AU669">
        <v>20261001</v>
      </c>
      <c r="AV669" t="s">
        <v>221</v>
      </c>
      <c r="AW669" t="s">
        <v>540</v>
      </c>
      <c r="AX669" t="s">
        <v>222</v>
      </c>
      <c r="BA669" s="57">
        <v>46297.333333333336</v>
      </c>
      <c r="BB669" t="s">
        <v>1169</v>
      </c>
      <c r="BC669">
        <v>2026</v>
      </c>
      <c r="BD669">
        <v>10</v>
      </c>
      <c r="BE669">
        <v>1</v>
      </c>
      <c r="BF669" s="6">
        <f t="shared" si="30"/>
        <v>46296</v>
      </c>
      <c r="BG669">
        <f t="shared" si="31"/>
        <v>-1.3333333333357587</v>
      </c>
      <c r="BH669" t="str">
        <f t="shared" si="32"/>
        <v>COMPLY</v>
      </c>
      <c r="BI669" t="str">
        <f>VLOOKUP(H669,Sheet2!$A$1:$B$270,2,FALSE)</f>
        <v>SIDOARJO</v>
      </c>
    </row>
    <row r="670" spans="1:61">
      <c r="A670">
        <v>669</v>
      </c>
      <c r="B670">
        <v>1002622108</v>
      </c>
      <c r="C670">
        <v>3</v>
      </c>
      <c r="D670" t="s">
        <v>42</v>
      </c>
      <c r="E670">
        <v>5</v>
      </c>
      <c r="F670" t="s">
        <v>232</v>
      </c>
      <c r="G670" t="s">
        <v>101</v>
      </c>
      <c r="H670" t="s">
        <v>499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46300.463645833333</v>
      </c>
      <c r="P670" s="57">
        <v>46302.359178240738</v>
      </c>
      <c r="Q670">
        <v>69404212</v>
      </c>
      <c r="S670">
        <v>152328218537</v>
      </c>
      <c r="T670" t="s">
        <v>2794</v>
      </c>
      <c r="U670" t="s">
        <v>2795</v>
      </c>
      <c r="V670" t="s">
        <v>2796</v>
      </c>
      <c r="Z670">
        <v>112.673755</v>
      </c>
      <c r="AA670">
        <v>-7.3944080000000003</v>
      </c>
      <c r="AB670" t="s">
        <v>2797</v>
      </c>
      <c r="AC670" t="s">
        <v>235</v>
      </c>
      <c r="AL670" t="s">
        <v>217</v>
      </c>
      <c r="AM670" t="s">
        <v>2633</v>
      </c>
      <c r="AN670" t="s">
        <v>6</v>
      </c>
      <c r="AO670" s="57">
        <v>46152.486157407409</v>
      </c>
      <c r="AP670" s="57">
        <v>46301.333333333336</v>
      </c>
      <c r="AR670" t="s">
        <v>218</v>
      </c>
      <c r="AS670" t="s">
        <v>232</v>
      </c>
      <c r="AT670" t="s">
        <v>230</v>
      </c>
      <c r="AU670">
        <v>20261007</v>
      </c>
      <c r="AV670" t="s">
        <v>221</v>
      </c>
      <c r="AW670" t="s">
        <v>2628</v>
      </c>
      <c r="AX670" t="s">
        <v>222</v>
      </c>
      <c r="BA670" s="57">
        <v>46301.333333333336</v>
      </c>
      <c r="BB670" t="s">
        <v>2633</v>
      </c>
      <c r="BC670">
        <v>2026</v>
      </c>
      <c r="BD670">
        <v>10</v>
      </c>
      <c r="BE670">
        <v>7</v>
      </c>
      <c r="BF670" s="6">
        <f t="shared" si="30"/>
        <v>46302</v>
      </c>
      <c r="BG670">
        <f t="shared" si="31"/>
        <v>0.66666666666424135</v>
      </c>
      <c r="BH670" t="str">
        <f t="shared" si="32"/>
        <v>COMPLY</v>
      </c>
      <c r="BI670" t="str">
        <f>VLOOKUP(H670,Sheet2!$A$1:$B$270,2,FALSE)</f>
        <v>SIDOARJO</v>
      </c>
    </row>
    <row r="671" spans="1:61">
      <c r="A671">
        <v>670</v>
      </c>
      <c r="B671">
        <v>1002617556</v>
      </c>
      <c r="C671">
        <v>3</v>
      </c>
      <c r="D671" t="s">
        <v>42</v>
      </c>
      <c r="E671">
        <v>5</v>
      </c>
      <c r="F671" t="s">
        <v>232</v>
      </c>
      <c r="G671" t="s">
        <v>101</v>
      </c>
      <c r="H671" t="s">
        <v>258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46296.470532407409</v>
      </c>
      <c r="P671" s="57">
        <v>46297.662361111114</v>
      </c>
      <c r="Q671">
        <v>69402243</v>
      </c>
      <c r="S671">
        <v>152316233179</v>
      </c>
      <c r="T671" t="s">
        <v>1175</v>
      </c>
      <c r="U671" t="s">
        <v>1176</v>
      </c>
      <c r="V671" t="s">
        <v>1177</v>
      </c>
      <c r="Z671">
        <v>112.69584570000001</v>
      </c>
      <c r="AA671">
        <v>-7.4521503999999998</v>
      </c>
      <c r="AB671" t="s">
        <v>1178</v>
      </c>
      <c r="AC671" t="s">
        <v>216</v>
      </c>
      <c r="AL671" t="s">
        <v>217</v>
      </c>
      <c r="AM671" t="s">
        <v>1179</v>
      </c>
      <c r="AN671" t="s">
        <v>6</v>
      </c>
      <c r="AO671" s="57">
        <v>46032.486342592594</v>
      </c>
      <c r="AP671" s="57">
        <v>46297.333333333336</v>
      </c>
      <c r="AR671" t="s">
        <v>218</v>
      </c>
      <c r="AS671" t="s">
        <v>232</v>
      </c>
      <c r="AT671" t="s">
        <v>230</v>
      </c>
      <c r="AU671">
        <v>20261002</v>
      </c>
      <c r="AV671" t="s">
        <v>221</v>
      </c>
      <c r="AW671" t="s">
        <v>883</v>
      </c>
      <c r="AX671" t="s">
        <v>222</v>
      </c>
      <c r="BA671" s="57">
        <v>46297.333333333336</v>
      </c>
      <c r="BB671" t="s">
        <v>1179</v>
      </c>
      <c r="BC671">
        <v>2026</v>
      </c>
      <c r="BD671">
        <v>10</v>
      </c>
      <c r="BE671">
        <v>2</v>
      </c>
      <c r="BF671" s="6">
        <f t="shared" si="30"/>
        <v>46297</v>
      </c>
      <c r="BG671">
        <f t="shared" si="31"/>
        <v>-0.33333333333575865</v>
      </c>
      <c r="BH671" t="str">
        <f t="shared" si="32"/>
        <v>COMPLY</v>
      </c>
      <c r="BI671" t="str">
        <f>VLOOKUP(H671,Sheet2!$A$1:$B$270,2,FALSE)</f>
        <v>SIDOARJO</v>
      </c>
    </row>
    <row r="672" spans="1:61">
      <c r="A672">
        <v>671</v>
      </c>
      <c r="B672">
        <v>1002620004</v>
      </c>
      <c r="C672">
        <v>3</v>
      </c>
      <c r="D672" t="s">
        <v>42</v>
      </c>
      <c r="E672">
        <v>5</v>
      </c>
      <c r="F672" t="s">
        <v>232</v>
      </c>
      <c r="G672" t="s">
        <v>101</v>
      </c>
      <c r="H672" t="s">
        <v>258</v>
      </c>
      <c r="I672" t="s">
        <v>212</v>
      </c>
      <c r="J672" t="s">
        <v>213</v>
      </c>
      <c r="K672" t="s">
        <v>149</v>
      </c>
      <c r="L672" t="s">
        <v>214</v>
      </c>
      <c r="M672" t="s">
        <v>76</v>
      </c>
      <c r="N672" t="s">
        <v>215</v>
      </c>
      <c r="O672" s="57">
        <v>46297.601851851854</v>
      </c>
      <c r="P672" s="57">
        <v>46298.418310185189</v>
      </c>
      <c r="Q672">
        <v>69403171</v>
      </c>
      <c r="S672">
        <v>152316231844</v>
      </c>
      <c r="T672" t="s">
        <v>2079</v>
      </c>
      <c r="U672" t="s">
        <v>2080</v>
      </c>
      <c r="V672" t="s">
        <v>2081</v>
      </c>
      <c r="Z672">
        <v>112.701519057154</v>
      </c>
      <c r="AA672">
        <v>-7.4495876911207297</v>
      </c>
      <c r="AB672" t="s">
        <v>2082</v>
      </c>
      <c r="AC672" t="s">
        <v>216</v>
      </c>
      <c r="AL672" t="s">
        <v>217</v>
      </c>
      <c r="AM672" t="s">
        <v>2083</v>
      </c>
      <c r="AN672" t="s">
        <v>6</v>
      </c>
      <c r="AO672" s="57">
        <v>46063.61105324074</v>
      </c>
      <c r="AP672" s="57">
        <v>46298.458333333336</v>
      </c>
      <c r="AR672" t="s">
        <v>218</v>
      </c>
      <c r="AS672" t="s">
        <v>232</v>
      </c>
      <c r="AT672" t="s">
        <v>230</v>
      </c>
      <c r="AU672">
        <v>20261003</v>
      </c>
      <c r="AV672" t="s">
        <v>221</v>
      </c>
      <c r="AW672" t="s">
        <v>886</v>
      </c>
      <c r="AX672" t="s">
        <v>222</v>
      </c>
      <c r="BA672" s="57">
        <v>46298.458333333336</v>
      </c>
      <c r="BB672" t="s">
        <v>2083</v>
      </c>
      <c r="BC672">
        <v>2026</v>
      </c>
      <c r="BD672">
        <v>10</v>
      </c>
      <c r="BE672">
        <v>3</v>
      </c>
      <c r="BF672" s="6">
        <f t="shared" si="30"/>
        <v>46298</v>
      </c>
      <c r="BG672">
        <f t="shared" si="31"/>
        <v>-0.45833333333575865</v>
      </c>
      <c r="BH672" t="str">
        <f t="shared" si="32"/>
        <v>COMPLY</v>
      </c>
      <c r="BI672" t="str">
        <f>VLOOKUP(H672,Sheet2!$A$1:$B$270,2,FALSE)</f>
        <v>SIDOARJO</v>
      </c>
    </row>
    <row r="673" spans="1:61">
      <c r="A673">
        <v>672</v>
      </c>
      <c r="B673">
        <v>1002622609</v>
      </c>
      <c r="C673">
        <v>3</v>
      </c>
      <c r="D673" t="s">
        <v>42</v>
      </c>
      <c r="E673">
        <v>5</v>
      </c>
      <c r="F673" t="s">
        <v>232</v>
      </c>
      <c r="G673" t="s">
        <v>101</v>
      </c>
      <c r="H673" t="s">
        <v>258</v>
      </c>
      <c r="I673" t="s">
        <v>212</v>
      </c>
      <c r="J673" t="s">
        <v>213</v>
      </c>
      <c r="K673" t="s">
        <v>149</v>
      </c>
      <c r="M673" t="s">
        <v>76</v>
      </c>
      <c r="N673" t="s">
        <v>215</v>
      </c>
      <c r="O673" s="57">
        <v>46300.59474537037</v>
      </c>
      <c r="P673" s="57">
        <v>46300.73778935185</v>
      </c>
      <c r="Q673">
        <v>69402198</v>
      </c>
      <c r="S673">
        <v>152316233305</v>
      </c>
      <c r="T673" t="s">
        <v>1180</v>
      </c>
      <c r="U673" t="s">
        <v>1181</v>
      </c>
      <c r="V673" t="s">
        <v>2799</v>
      </c>
      <c r="Z673">
        <v>112.681397</v>
      </c>
      <c r="AA673">
        <v>-7.4233900000000004</v>
      </c>
      <c r="AB673" t="s">
        <v>1183</v>
      </c>
      <c r="AC673" t="s">
        <v>229</v>
      </c>
      <c r="AL673" t="s">
        <v>217</v>
      </c>
      <c r="AM673" t="s">
        <v>2800</v>
      </c>
      <c r="AN673" t="s">
        <v>6</v>
      </c>
      <c r="AO673" s="57">
        <v>46152.601203703707</v>
      </c>
      <c r="AR673" t="s">
        <v>218</v>
      </c>
      <c r="AS673" t="s">
        <v>232</v>
      </c>
      <c r="AT673" t="s">
        <v>342</v>
      </c>
      <c r="AU673">
        <v>20261005</v>
      </c>
      <c r="AV673" t="s">
        <v>221</v>
      </c>
      <c r="AW673" t="s">
        <v>2801</v>
      </c>
      <c r="AX673" t="s">
        <v>222</v>
      </c>
      <c r="BA673" s="57">
        <v>46300.291666666664</v>
      </c>
      <c r="BB673" t="s">
        <v>2800</v>
      </c>
      <c r="BC673">
        <v>2026</v>
      </c>
      <c r="BD673">
        <v>10</v>
      </c>
      <c r="BE673">
        <v>5</v>
      </c>
      <c r="BF673" s="6">
        <f t="shared" si="30"/>
        <v>46300</v>
      </c>
      <c r="BG673">
        <f t="shared" si="31"/>
        <v>-0.29166666666424135</v>
      </c>
      <c r="BH673" t="str">
        <f t="shared" si="32"/>
        <v>COMPLY</v>
      </c>
      <c r="BI673" t="str">
        <f>VLOOKUP(H673,Sheet2!$A$1:$B$270,2,FALSE)</f>
        <v>SIDOARJO</v>
      </c>
    </row>
    <row r="674" spans="1:61">
      <c r="A674">
        <v>673</v>
      </c>
      <c r="B674">
        <v>1002622455</v>
      </c>
      <c r="C674">
        <v>3</v>
      </c>
      <c r="D674" t="s">
        <v>42</v>
      </c>
      <c r="E674">
        <v>5</v>
      </c>
      <c r="F674" t="s">
        <v>232</v>
      </c>
      <c r="G674" t="s">
        <v>101</v>
      </c>
      <c r="H674" t="s">
        <v>258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46300.566377314812</v>
      </c>
      <c r="P674" s="57">
        <v>46301.348437499997</v>
      </c>
      <c r="Q674">
        <v>69404356</v>
      </c>
      <c r="S674">
        <v>152316233304</v>
      </c>
      <c r="T674" t="s">
        <v>2802</v>
      </c>
      <c r="U674" t="s">
        <v>2803</v>
      </c>
      <c r="V674" t="s">
        <v>2804</v>
      </c>
      <c r="Z674">
        <v>112.720407843589</v>
      </c>
      <c r="AA674">
        <v>-7.4553270041890398</v>
      </c>
      <c r="AB674" t="s">
        <v>2805</v>
      </c>
      <c r="AC674" t="s">
        <v>216</v>
      </c>
      <c r="AL674" t="s">
        <v>217</v>
      </c>
      <c r="AM674" t="s">
        <v>2806</v>
      </c>
      <c r="AN674" t="s">
        <v>6</v>
      </c>
      <c r="AO674" s="57">
        <v>46152.569618055553</v>
      </c>
      <c r="AP674" s="57">
        <v>46301.458333333336</v>
      </c>
      <c r="AR674" t="s">
        <v>218</v>
      </c>
      <c r="AS674" t="s">
        <v>232</v>
      </c>
      <c r="AT674" t="s">
        <v>220</v>
      </c>
      <c r="AU674">
        <v>20261006</v>
      </c>
      <c r="AV674" t="s">
        <v>221</v>
      </c>
      <c r="AW674" t="s">
        <v>1815</v>
      </c>
      <c r="AX674" t="s">
        <v>222</v>
      </c>
      <c r="BA674" s="57">
        <v>46301.458333333336</v>
      </c>
      <c r="BB674" t="s">
        <v>2806</v>
      </c>
      <c r="BC674">
        <v>2026</v>
      </c>
      <c r="BD674">
        <v>10</v>
      </c>
      <c r="BE674">
        <v>6</v>
      </c>
      <c r="BF674" s="6">
        <f t="shared" si="30"/>
        <v>46301</v>
      </c>
      <c r="BG674">
        <f t="shared" si="31"/>
        <v>-0.45833333333575865</v>
      </c>
      <c r="BH674" t="str">
        <f t="shared" si="32"/>
        <v>COMPLY</v>
      </c>
      <c r="BI674" t="str">
        <f>VLOOKUP(H674,Sheet2!$A$1:$B$270,2,FALSE)</f>
        <v>SIDOARJO</v>
      </c>
    </row>
    <row r="675" spans="1:61">
      <c r="A675">
        <v>674</v>
      </c>
      <c r="B675">
        <v>1002625047</v>
      </c>
      <c r="C675">
        <v>3</v>
      </c>
      <c r="D675" t="s">
        <v>42</v>
      </c>
      <c r="E675">
        <v>5</v>
      </c>
      <c r="F675" t="s">
        <v>232</v>
      </c>
      <c r="G675" t="s">
        <v>101</v>
      </c>
      <c r="H675" t="s">
        <v>258</v>
      </c>
      <c r="I675" t="s">
        <v>212</v>
      </c>
      <c r="J675" t="s">
        <v>213</v>
      </c>
      <c r="K675" t="s">
        <v>149</v>
      </c>
      <c r="L675" t="s">
        <v>214</v>
      </c>
      <c r="M675" t="s">
        <v>76</v>
      </c>
      <c r="N675" t="s">
        <v>215</v>
      </c>
      <c r="O675" s="57">
        <v>46301.701840277776</v>
      </c>
      <c r="P675" s="57">
        <v>46301.89203703704</v>
      </c>
      <c r="Q675">
        <v>69405348</v>
      </c>
      <c r="S675">
        <v>152316233342</v>
      </c>
      <c r="T675" t="s">
        <v>3427</v>
      </c>
      <c r="U675" t="s">
        <v>3428</v>
      </c>
      <c r="V675" t="s">
        <v>3429</v>
      </c>
      <c r="Z675">
        <v>112.71526236087</v>
      </c>
      <c r="AA675">
        <v>-7.4461501842499596</v>
      </c>
      <c r="AB675" t="s">
        <v>3430</v>
      </c>
      <c r="AC675" t="s">
        <v>216</v>
      </c>
      <c r="AL675" t="s">
        <v>217</v>
      </c>
      <c r="AM675" t="s">
        <v>3431</v>
      </c>
      <c r="AN675" t="s">
        <v>6</v>
      </c>
      <c r="AO675" s="57">
        <v>46183.705092592594</v>
      </c>
      <c r="AP675" s="57">
        <v>46302.625</v>
      </c>
      <c r="AQ675" t="s">
        <v>841</v>
      </c>
      <c r="AR675" t="s">
        <v>218</v>
      </c>
      <c r="AS675" t="s">
        <v>232</v>
      </c>
      <c r="AT675" t="s">
        <v>342</v>
      </c>
      <c r="AU675">
        <v>20261006</v>
      </c>
      <c r="AV675" t="s">
        <v>221</v>
      </c>
      <c r="AW675" t="s">
        <v>2326</v>
      </c>
      <c r="AX675" t="s">
        <v>222</v>
      </c>
      <c r="BA675" s="57">
        <v>46302.625</v>
      </c>
      <c r="BB675" t="s">
        <v>3431</v>
      </c>
      <c r="BC675">
        <v>2026</v>
      </c>
      <c r="BD675">
        <v>10</v>
      </c>
      <c r="BE675">
        <v>6</v>
      </c>
      <c r="BF675" s="6">
        <f t="shared" si="30"/>
        <v>46301</v>
      </c>
      <c r="BG675">
        <f t="shared" si="31"/>
        <v>-1.625</v>
      </c>
      <c r="BH675" t="str">
        <f t="shared" si="32"/>
        <v>COMPLY</v>
      </c>
      <c r="BI675" t="str">
        <f>VLOOKUP(H675,Sheet2!$A$1:$B$270,2,FALSE)</f>
        <v>SIDOARJO</v>
      </c>
    </row>
    <row r="676" spans="1:61">
      <c r="A676">
        <v>675</v>
      </c>
      <c r="B676">
        <v>1002626693</v>
      </c>
      <c r="C676">
        <v>3</v>
      </c>
      <c r="D676" t="s">
        <v>42</v>
      </c>
      <c r="E676">
        <v>5</v>
      </c>
      <c r="F676" t="s">
        <v>232</v>
      </c>
      <c r="G676" t="s">
        <v>101</v>
      </c>
      <c r="H676" t="s">
        <v>258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46302.668495370373</v>
      </c>
      <c r="P676" s="57">
        <v>46302.797766203701</v>
      </c>
      <c r="Q676">
        <v>69406052</v>
      </c>
      <c r="S676">
        <v>152316233377</v>
      </c>
      <c r="T676" t="s">
        <v>4126</v>
      </c>
      <c r="U676" t="s">
        <v>2803</v>
      </c>
      <c r="V676" t="s">
        <v>4127</v>
      </c>
      <c r="Z676">
        <v>112.720584198832</v>
      </c>
      <c r="AA676">
        <v>-7.4553113794235601</v>
      </c>
      <c r="AB676" t="s">
        <v>4128</v>
      </c>
      <c r="AC676" t="s">
        <v>216</v>
      </c>
      <c r="AL676" t="s">
        <v>217</v>
      </c>
      <c r="AM676" t="s">
        <v>3726</v>
      </c>
      <c r="AN676" t="s">
        <v>6</v>
      </c>
      <c r="AO676" s="57">
        <v>46213.67386574074</v>
      </c>
      <c r="AP676" s="57">
        <v>46303.625</v>
      </c>
      <c r="AR676" t="s">
        <v>218</v>
      </c>
      <c r="AS676" t="s">
        <v>232</v>
      </c>
      <c r="AT676" t="s">
        <v>342</v>
      </c>
      <c r="AU676">
        <v>20261007</v>
      </c>
      <c r="AV676" t="s">
        <v>221</v>
      </c>
      <c r="AW676" t="s">
        <v>2589</v>
      </c>
      <c r="AX676" t="s">
        <v>222</v>
      </c>
      <c r="BA676" s="57">
        <v>46303.625</v>
      </c>
      <c r="BB676" t="s">
        <v>3726</v>
      </c>
      <c r="BC676">
        <v>2026</v>
      </c>
      <c r="BD676">
        <v>10</v>
      </c>
      <c r="BE676">
        <v>7</v>
      </c>
      <c r="BF676" s="6">
        <f t="shared" si="30"/>
        <v>46302</v>
      </c>
      <c r="BG676">
        <f t="shared" si="31"/>
        <v>-1.625</v>
      </c>
      <c r="BH676" t="str">
        <f t="shared" si="32"/>
        <v>COMPLY</v>
      </c>
      <c r="BI676" t="str">
        <f>VLOOKUP(H676,Sheet2!$A$1:$B$270,2,FALSE)</f>
        <v>SIDOARJO</v>
      </c>
    </row>
    <row r="677" spans="1:61">
      <c r="A677">
        <v>676</v>
      </c>
      <c r="B677">
        <v>1002626328</v>
      </c>
      <c r="C677">
        <v>3</v>
      </c>
      <c r="D677" t="s">
        <v>42</v>
      </c>
      <c r="E677">
        <v>5</v>
      </c>
      <c r="F677" t="s">
        <v>232</v>
      </c>
      <c r="G677" t="s">
        <v>101</v>
      </c>
      <c r="H677" t="s">
        <v>258</v>
      </c>
      <c r="I677" t="s">
        <v>212</v>
      </c>
      <c r="J677" t="s">
        <v>213</v>
      </c>
      <c r="K677" t="s">
        <v>149</v>
      </c>
      <c r="M677" t="s">
        <v>76</v>
      </c>
      <c r="N677" t="s">
        <v>215</v>
      </c>
      <c r="O677" s="57">
        <v>46302.596076388887</v>
      </c>
      <c r="P677" s="57">
        <v>46304.671226851853</v>
      </c>
      <c r="Q677">
        <v>69405918</v>
      </c>
      <c r="S677">
        <v>152316233372</v>
      </c>
      <c r="T677" t="s">
        <v>4132</v>
      </c>
      <c r="U677" t="s">
        <v>4133</v>
      </c>
      <c r="V677" t="s">
        <v>4591</v>
      </c>
      <c r="Z677">
        <v>112.7406584</v>
      </c>
      <c r="AA677">
        <v>-7.4355393000000003</v>
      </c>
      <c r="AB677" t="s">
        <v>4134</v>
      </c>
      <c r="AC677" t="s">
        <v>229</v>
      </c>
      <c r="AL677" t="s">
        <v>217</v>
      </c>
      <c r="AM677" t="s">
        <v>4592</v>
      </c>
      <c r="AN677" t="s">
        <v>6</v>
      </c>
      <c r="AO677" s="57">
        <v>46213.601053240738</v>
      </c>
      <c r="AP677" s="57">
        <v>46305.333333333336</v>
      </c>
      <c r="AR677" t="s">
        <v>218</v>
      </c>
      <c r="AS677" t="s">
        <v>232</v>
      </c>
      <c r="AT677" t="s">
        <v>342</v>
      </c>
      <c r="AU677">
        <v>20261009</v>
      </c>
      <c r="AV677" t="s">
        <v>221</v>
      </c>
      <c r="AW677" t="s">
        <v>2801</v>
      </c>
      <c r="AX677" t="s">
        <v>222</v>
      </c>
      <c r="BA677" s="57">
        <v>46305.333333333336</v>
      </c>
      <c r="BB677" t="s">
        <v>4592</v>
      </c>
      <c r="BC677">
        <v>2026</v>
      </c>
      <c r="BD677">
        <v>10</v>
      </c>
      <c r="BE677">
        <v>9</v>
      </c>
      <c r="BF677" s="6">
        <f t="shared" si="30"/>
        <v>46304</v>
      </c>
      <c r="BG677">
        <f t="shared" si="31"/>
        <v>-1.3333333333357587</v>
      </c>
      <c r="BH677" t="str">
        <f t="shared" si="32"/>
        <v>COMPLY</v>
      </c>
      <c r="BI677" t="str">
        <f>VLOOKUP(H677,Sheet2!$A$1:$B$270,2,FALSE)</f>
        <v>SIDOARJO</v>
      </c>
    </row>
    <row r="678" spans="1:61">
      <c r="A678">
        <v>677</v>
      </c>
      <c r="B678">
        <v>1002627294</v>
      </c>
      <c r="C678">
        <v>3</v>
      </c>
      <c r="D678" t="s">
        <v>42</v>
      </c>
      <c r="E678">
        <v>5</v>
      </c>
      <c r="F678" t="s">
        <v>232</v>
      </c>
      <c r="G678" t="s">
        <v>101</v>
      </c>
      <c r="H678" t="s">
        <v>258</v>
      </c>
      <c r="I678" t="s">
        <v>212</v>
      </c>
      <c r="J678" t="s">
        <v>213</v>
      </c>
      <c r="K678" t="s">
        <v>149</v>
      </c>
      <c r="M678" t="s">
        <v>76</v>
      </c>
      <c r="N678" t="s">
        <v>215</v>
      </c>
      <c r="O678" s="57">
        <v>46303.411805555559</v>
      </c>
      <c r="P678" s="57">
        <v>46306.535057870373</v>
      </c>
      <c r="Q678">
        <v>69406298</v>
      </c>
      <c r="S678">
        <v>152316206616</v>
      </c>
      <c r="T678" t="s">
        <v>4129</v>
      </c>
      <c r="U678" t="s">
        <v>4130</v>
      </c>
      <c r="V678" t="s">
        <v>5346</v>
      </c>
      <c r="Z678">
        <v>112.74538800000001</v>
      </c>
      <c r="AA678">
        <v>-7.4634847000000004</v>
      </c>
      <c r="AB678" t="s">
        <v>4131</v>
      </c>
      <c r="AC678" t="s">
        <v>229</v>
      </c>
      <c r="AL678" t="s">
        <v>217</v>
      </c>
      <c r="AM678" t="s">
        <v>5347</v>
      </c>
      <c r="AN678" t="s">
        <v>6</v>
      </c>
      <c r="AO678" s="57">
        <v>46244.413414351853</v>
      </c>
      <c r="AP678" s="57">
        <v>46307.333333333336</v>
      </c>
      <c r="AR678" t="s">
        <v>218</v>
      </c>
      <c r="AS678" t="s">
        <v>232</v>
      </c>
      <c r="AT678" t="s">
        <v>342</v>
      </c>
      <c r="AU678">
        <v>20261011</v>
      </c>
      <c r="AV678" t="s">
        <v>221</v>
      </c>
      <c r="AW678" t="s">
        <v>540</v>
      </c>
      <c r="AX678" t="s">
        <v>222</v>
      </c>
      <c r="BA678" s="57">
        <v>46307.333333333336</v>
      </c>
      <c r="BB678" t="s">
        <v>5347</v>
      </c>
      <c r="BC678">
        <v>2026</v>
      </c>
      <c r="BD678">
        <v>10</v>
      </c>
      <c r="BE678">
        <v>11</v>
      </c>
      <c r="BF678" s="6">
        <f t="shared" si="30"/>
        <v>46306</v>
      </c>
      <c r="BG678">
        <f t="shared" si="31"/>
        <v>-1.3333333333357587</v>
      </c>
      <c r="BH678" t="str">
        <f t="shared" si="32"/>
        <v>COMPLY</v>
      </c>
      <c r="BI678" t="str">
        <f>VLOOKUP(H678,Sheet2!$A$1:$B$270,2,FALSE)</f>
        <v>SIDOARJO</v>
      </c>
    </row>
    <row r="679" spans="1:61">
      <c r="A679">
        <v>678</v>
      </c>
      <c r="B679">
        <v>1002627528</v>
      </c>
      <c r="C679">
        <v>3</v>
      </c>
      <c r="D679" t="s">
        <v>42</v>
      </c>
      <c r="E679">
        <v>5</v>
      </c>
      <c r="F679" t="s">
        <v>232</v>
      </c>
      <c r="G679" t="s">
        <v>101</v>
      </c>
      <c r="H679" t="s">
        <v>258</v>
      </c>
      <c r="I679" t="s">
        <v>212</v>
      </c>
      <c r="J679" t="s">
        <v>213</v>
      </c>
      <c r="K679" t="s">
        <v>149</v>
      </c>
      <c r="M679" t="s">
        <v>76</v>
      </c>
      <c r="N679" t="s">
        <v>215</v>
      </c>
      <c r="O679" s="57">
        <v>46303.482708333337</v>
      </c>
      <c r="P679" s="57">
        <v>46304.740451388891</v>
      </c>
      <c r="Q679">
        <v>69406418</v>
      </c>
      <c r="S679">
        <v>152316233398</v>
      </c>
      <c r="T679" t="s">
        <v>4593</v>
      </c>
      <c r="U679" t="s">
        <v>4594</v>
      </c>
      <c r="V679" t="s">
        <v>4595</v>
      </c>
      <c r="Z679">
        <v>112.68329230000001</v>
      </c>
      <c r="AA679">
        <v>-7.4535657000000004</v>
      </c>
      <c r="AB679" t="s">
        <v>4596</v>
      </c>
      <c r="AC679" t="s">
        <v>229</v>
      </c>
      <c r="AL679" t="s">
        <v>217</v>
      </c>
      <c r="AM679" t="s">
        <v>4597</v>
      </c>
      <c r="AN679" t="s">
        <v>6</v>
      </c>
      <c r="AO679" s="57">
        <v>46244.486527777779</v>
      </c>
      <c r="AP679" s="57">
        <v>46305.333333333336</v>
      </c>
      <c r="AR679" t="s">
        <v>218</v>
      </c>
      <c r="AS679" t="s">
        <v>232</v>
      </c>
      <c r="AT679" t="s">
        <v>230</v>
      </c>
      <c r="AU679">
        <v>20261009</v>
      </c>
      <c r="AV679" t="s">
        <v>221</v>
      </c>
      <c r="AW679" t="s">
        <v>540</v>
      </c>
      <c r="AX679" t="s">
        <v>222</v>
      </c>
      <c r="BA679" s="57">
        <v>46305.333333333336</v>
      </c>
      <c r="BB679" t="s">
        <v>4597</v>
      </c>
      <c r="BC679">
        <v>2026</v>
      </c>
      <c r="BD679">
        <v>10</v>
      </c>
      <c r="BE679">
        <v>9</v>
      </c>
      <c r="BF679" s="6">
        <f t="shared" si="30"/>
        <v>46304</v>
      </c>
      <c r="BG679">
        <f t="shared" si="31"/>
        <v>-1.3333333333357587</v>
      </c>
      <c r="BH679" t="str">
        <f t="shared" si="32"/>
        <v>COMPLY</v>
      </c>
      <c r="BI679" t="str">
        <f>VLOOKUP(H679,Sheet2!$A$1:$B$270,2,FALSE)</f>
        <v>SIDOARJO</v>
      </c>
    </row>
    <row r="680" spans="1:61">
      <c r="A680">
        <v>679</v>
      </c>
      <c r="B680">
        <v>1002635140</v>
      </c>
      <c r="C680">
        <v>3</v>
      </c>
      <c r="D680" t="s">
        <v>42</v>
      </c>
      <c r="E680">
        <v>5</v>
      </c>
      <c r="F680" t="s">
        <v>232</v>
      </c>
      <c r="G680" t="s">
        <v>101</v>
      </c>
      <c r="H680" t="s">
        <v>258</v>
      </c>
      <c r="I680" t="s">
        <v>212</v>
      </c>
      <c r="J680" t="s">
        <v>213</v>
      </c>
      <c r="K680" t="s">
        <v>149</v>
      </c>
      <c r="M680" t="s">
        <v>76</v>
      </c>
      <c r="N680" t="s">
        <v>215</v>
      </c>
      <c r="O680" s="57">
        <v>46308.585451388892</v>
      </c>
      <c r="P680" s="57">
        <v>46309.419351851851</v>
      </c>
      <c r="Q680">
        <v>69409465</v>
      </c>
      <c r="S680">
        <v>152316233518</v>
      </c>
      <c r="T680" t="s">
        <v>6193</v>
      </c>
      <c r="U680" t="s">
        <v>6194</v>
      </c>
      <c r="V680" t="s">
        <v>6751</v>
      </c>
      <c r="Z680">
        <v>112.6928542</v>
      </c>
      <c r="AA680">
        <v>-7.4317035999999996</v>
      </c>
      <c r="AB680" t="s">
        <v>6195</v>
      </c>
      <c r="AC680" t="s">
        <v>229</v>
      </c>
      <c r="AL680" t="s">
        <v>217</v>
      </c>
      <c r="AM680" t="s">
        <v>6752</v>
      </c>
      <c r="AN680" t="s">
        <v>6</v>
      </c>
      <c r="AO680" t="s">
        <v>5780</v>
      </c>
      <c r="AP680" s="57">
        <v>46309.625</v>
      </c>
      <c r="AR680" t="s">
        <v>218</v>
      </c>
      <c r="AS680" t="s">
        <v>232</v>
      </c>
      <c r="AT680" t="s">
        <v>230</v>
      </c>
      <c r="AU680">
        <v>20261014</v>
      </c>
      <c r="AV680" t="s">
        <v>221</v>
      </c>
      <c r="AW680" t="s">
        <v>2445</v>
      </c>
      <c r="AX680" t="s">
        <v>222</v>
      </c>
      <c r="BA680" s="57">
        <v>46309.625</v>
      </c>
      <c r="BB680" t="s">
        <v>6752</v>
      </c>
      <c r="BC680">
        <v>2026</v>
      </c>
      <c r="BD680">
        <v>10</v>
      </c>
      <c r="BE680">
        <v>14</v>
      </c>
      <c r="BF680" s="6">
        <f t="shared" si="30"/>
        <v>46309</v>
      </c>
      <c r="BG680">
        <f t="shared" si="31"/>
        <v>-0.625</v>
      </c>
      <c r="BH680" t="str">
        <f t="shared" si="32"/>
        <v>COMPLY</v>
      </c>
      <c r="BI680" t="str">
        <f>VLOOKUP(H680,Sheet2!$A$1:$B$270,2,FALSE)</f>
        <v>SIDOARJO</v>
      </c>
    </row>
    <row r="681" spans="1:61">
      <c r="A681">
        <v>680</v>
      </c>
      <c r="B681">
        <v>1002617423</v>
      </c>
      <c r="C681">
        <v>3</v>
      </c>
      <c r="D681" t="s">
        <v>42</v>
      </c>
      <c r="E681">
        <v>5</v>
      </c>
      <c r="F681" t="s">
        <v>232</v>
      </c>
      <c r="G681" t="s">
        <v>101</v>
      </c>
      <c r="H681" t="s">
        <v>258</v>
      </c>
      <c r="I681" t="s">
        <v>212</v>
      </c>
      <c r="J681" t="s">
        <v>213</v>
      </c>
      <c r="K681" t="s">
        <v>149</v>
      </c>
      <c r="L681" t="s">
        <v>214</v>
      </c>
      <c r="M681" t="s">
        <v>1401</v>
      </c>
      <c r="N681" t="s">
        <v>215</v>
      </c>
      <c r="O681" s="57">
        <v>46296.446979166663</v>
      </c>
      <c r="P681" s="57">
        <v>46300.59474537037</v>
      </c>
      <c r="Q681">
        <v>69402198</v>
      </c>
      <c r="S681">
        <v>152316233175</v>
      </c>
      <c r="T681" t="s">
        <v>1180</v>
      </c>
      <c r="U681" t="s">
        <v>1181</v>
      </c>
      <c r="V681" t="s">
        <v>1182</v>
      </c>
      <c r="Z681">
        <v>112.6811052</v>
      </c>
      <c r="AA681">
        <v>-7.4230592</v>
      </c>
      <c r="AB681" t="s">
        <v>1183</v>
      </c>
      <c r="AC681" t="s">
        <v>235</v>
      </c>
      <c r="AL681" t="s">
        <v>217</v>
      </c>
      <c r="AM681" t="s">
        <v>1184</v>
      </c>
      <c r="AN681" t="s">
        <v>6</v>
      </c>
      <c r="AO681" s="57">
        <v>46032.486342592594</v>
      </c>
      <c r="AP681" s="57">
        <v>46297.333333333336</v>
      </c>
      <c r="AQ681" t="s">
        <v>841</v>
      </c>
      <c r="AR681" t="s">
        <v>14</v>
      </c>
      <c r="AS681" t="s">
        <v>232</v>
      </c>
      <c r="AT681" t="s">
        <v>342</v>
      </c>
      <c r="AV681" t="s">
        <v>2798</v>
      </c>
      <c r="AW681" t="s">
        <v>821</v>
      </c>
      <c r="AX681" t="s">
        <v>222</v>
      </c>
      <c r="BA681" s="57">
        <v>46297.333333333336</v>
      </c>
      <c r="BB681" t="s">
        <v>1184</v>
      </c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str">
        <f>VLOOKUP(H681,Sheet2!$A$1:$B$270,2,FALSE)</f>
        <v>SIDOARJO</v>
      </c>
    </row>
    <row r="682" spans="1:61">
      <c r="A682">
        <v>681</v>
      </c>
      <c r="B682">
        <v>1002632699</v>
      </c>
      <c r="C682">
        <v>3</v>
      </c>
      <c r="D682" t="s">
        <v>42</v>
      </c>
      <c r="E682">
        <v>5</v>
      </c>
      <c r="F682" t="s">
        <v>232</v>
      </c>
      <c r="G682" t="s">
        <v>101</v>
      </c>
      <c r="H682" t="s">
        <v>258</v>
      </c>
      <c r="I682" t="s">
        <v>212</v>
      </c>
      <c r="J682" t="s">
        <v>213</v>
      </c>
      <c r="K682" t="s">
        <v>149</v>
      </c>
      <c r="M682" t="s">
        <v>224</v>
      </c>
      <c r="N682" t="s">
        <v>215</v>
      </c>
      <c r="O682" s="57">
        <v>46307.495810185188</v>
      </c>
      <c r="P682" s="57">
        <v>46308.472870370373</v>
      </c>
      <c r="Q682">
        <v>69408556</v>
      </c>
      <c r="S682">
        <v>152316233489</v>
      </c>
      <c r="T682" t="s">
        <v>6188</v>
      </c>
      <c r="U682" t="s">
        <v>6189</v>
      </c>
      <c r="V682" t="s">
        <v>6190</v>
      </c>
      <c r="Z682">
        <v>112.70718960000001</v>
      </c>
      <c r="AA682">
        <v>-7.4493967000000003</v>
      </c>
      <c r="AB682" t="s">
        <v>6191</v>
      </c>
      <c r="AC682" t="s">
        <v>229</v>
      </c>
      <c r="AL682" t="s">
        <v>217</v>
      </c>
      <c r="AM682" t="s">
        <v>6192</v>
      </c>
      <c r="AN682" t="s">
        <v>6</v>
      </c>
      <c r="AO682" s="57">
        <v>46366.517546296294</v>
      </c>
      <c r="AP682" s="57">
        <v>46308.458333333336</v>
      </c>
      <c r="AR682" t="s">
        <v>18</v>
      </c>
      <c r="AS682" t="s">
        <v>232</v>
      </c>
      <c r="AT682" t="s">
        <v>230</v>
      </c>
      <c r="AV682" t="s">
        <v>226</v>
      </c>
      <c r="AW682" t="s">
        <v>540</v>
      </c>
      <c r="AX682" t="s">
        <v>222</v>
      </c>
      <c r="BA682" s="57">
        <v>46308.458333333336</v>
      </c>
      <c r="BB682" t="s">
        <v>6192</v>
      </c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str">
        <f>VLOOKUP(H682,Sheet2!$A$1:$B$270,2,FALSE)</f>
        <v>SIDOARJO</v>
      </c>
    </row>
    <row r="683" spans="1:61">
      <c r="A683">
        <v>682</v>
      </c>
      <c r="B683">
        <v>1002635124</v>
      </c>
      <c r="C683">
        <v>3</v>
      </c>
      <c r="D683" t="s">
        <v>42</v>
      </c>
      <c r="E683">
        <v>5</v>
      </c>
      <c r="F683" t="s">
        <v>232</v>
      </c>
      <c r="G683" t="s">
        <v>101</v>
      </c>
      <c r="H683" t="s">
        <v>258</v>
      </c>
      <c r="I683" t="s">
        <v>212</v>
      </c>
      <c r="J683" t="s">
        <v>213</v>
      </c>
      <c r="K683" t="s">
        <v>149</v>
      </c>
      <c r="M683" t="s">
        <v>224</v>
      </c>
      <c r="N683" t="s">
        <v>215</v>
      </c>
      <c r="O683" s="57">
        <v>46308.583055555559</v>
      </c>
      <c r="P683" s="57">
        <v>46308.808240740742</v>
      </c>
      <c r="Q683">
        <v>69409436</v>
      </c>
      <c r="R683">
        <v>3135917277</v>
      </c>
      <c r="S683">
        <v>152316233517</v>
      </c>
      <c r="T683" t="s">
        <v>6193</v>
      </c>
      <c r="U683" t="s">
        <v>6194</v>
      </c>
      <c r="V683" t="s">
        <v>6753</v>
      </c>
      <c r="Z683">
        <v>112.6928542</v>
      </c>
      <c r="AA683">
        <v>-7.4317035999999996</v>
      </c>
      <c r="AB683" t="s">
        <v>6196</v>
      </c>
      <c r="AC683" t="s">
        <v>229</v>
      </c>
      <c r="AL683" t="s">
        <v>217</v>
      </c>
      <c r="AM683" t="s">
        <v>6752</v>
      </c>
      <c r="AN683" t="s">
        <v>6</v>
      </c>
      <c r="AO683" t="s">
        <v>5780</v>
      </c>
      <c r="AP683" s="57">
        <v>46309.625</v>
      </c>
      <c r="AR683" t="s">
        <v>18</v>
      </c>
      <c r="AS683" t="s">
        <v>232</v>
      </c>
      <c r="AT683" t="s">
        <v>230</v>
      </c>
      <c r="AV683" t="s">
        <v>226</v>
      </c>
      <c r="AW683" t="s">
        <v>540</v>
      </c>
      <c r="AX683" t="s">
        <v>222</v>
      </c>
      <c r="BA683" s="57">
        <v>46309.625</v>
      </c>
      <c r="BB683" t="s">
        <v>6752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str">
        <f>VLOOKUP(H683,Sheet2!$A$1:$B$270,2,FALSE)</f>
        <v>SIDOARJO</v>
      </c>
    </row>
    <row r="684" spans="1:61">
      <c r="A684">
        <v>683</v>
      </c>
      <c r="B684">
        <v>1002618024</v>
      </c>
      <c r="C684">
        <v>3</v>
      </c>
      <c r="D684" t="s">
        <v>42</v>
      </c>
      <c r="E684">
        <v>5</v>
      </c>
      <c r="F684" t="s">
        <v>106</v>
      </c>
      <c r="G684" t="s">
        <v>106</v>
      </c>
      <c r="H684" t="s">
        <v>329</v>
      </c>
      <c r="I684" t="s">
        <v>212</v>
      </c>
      <c r="J684" t="s">
        <v>213</v>
      </c>
      <c r="K684" t="s">
        <v>149</v>
      </c>
      <c r="M684" t="s">
        <v>76</v>
      </c>
      <c r="N684" t="s">
        <v>215</v>
      </c>
      <c r="O684" s="57">
        <v>46296.58966435185</v>
      </c>
      <c r="P684" s="57">
        <v>46297.769513888888</v>
      </c>
      <c r="Q684">
        <v>69402402</v>
      </c>
      <c r="S684">
        <v>152744222226</v>
      </c>
      <c r="T684" t="s">
        <v>1185</v>
      </c>
      <c r="U684" t="s">
        <v>1186</v>
      </c>
      <c r="V684" t="s">
        <v>1187</v>
      </c>
      <c r="Z684">
        <v>112.77250979999999</v>
      </c>
      <c r="AA684">
        <v>-7.6047699</v>
      </c>
      <c r="AB684" t="s">
        <v>1188</v>
      </c>
      <c r="AC684" t="s">
        <v>229</v>
      </c>
      <c r="AL684" t="s">
        <v>217</v>
      </c>
      <c r="AM684" t="s">
        <v>1189</v>
      </c>
      <c r="AN684" t="s">
        <v>6</v>
      </c>
      <c r="AO684" s="57">
        <v>46032.590474537035</v>
      </c>
      <c r="AP684" s="57">
        <v>46297.625</v>
      </c>
      <c r="AR684" t="s">
        <v>218</v>
      </c>
      <c r="AS684" t="s">
        <v>580</v>
      </c>
      <c r="AT684" t="s">
        <v>230</v>
      </c>
      <c r="AU684">
        <v>20261002</v>
      </c>
      <c r="AV684" t="s">
        <v>221</v>
      </c>
      <c r="AW684" t="s">
        <v>540</v>
      </c>
      <c r="AX684" t="s">
        <v>222</v>
      </c>
      <c r="BA684" s="57">
        <v>46297.625</v>
      </c>
      <c r="BB684" t="s">
        <v>1189</v>
      </c>
      <c r="BC684">
        <v>2026</v>
      </c>
      <c r="BD684">
        <v>10</v>
      </c>
      <c r="BE684">
        <v>2</v>
      </c>
      <c r="BF684" s="6">
        <f t="shared" si="30"/>
        <v>46297</v>
      </c>
      <c r="BG684">
        <f t="shared" si="31"/>
        <v>-0.625</v>
      </c>
      <c r="BH684" t="str">
        <f t="shared" si="32"/>
        <v>COMPLY</v>
      </c>
      <c r="BI684" t="str">
        <f>VLOOKUP(H684,Sheet2!$A$1:$B$270,2,FALSE)</f>
        <v>PASURUAN</v>
      </c>
    </row>
    <row r="685" spans="1:61">
      <c r="A685">
        <v>684</v>
      </c>
      <c r="B685">
        <v>1002627001</v>
      </c>
      <c r="C685">
        <v>3</v>
      </c>
      <c r="D685" t="s">
        <v>42</v>
      </c>
      <c r="E685">
        <v>5</v>
      </c>
      <c r="F685" t="s">
        <v>106</v>
      </c>
      <c r="G685" t="s">
        <v>106</v>
      </c>
      <c r="H685" t="s">
        <v>329</v>
      </c>
      <c r="I685" t="s">
        <v>212</v>
      </c>
      <c r="J685" t="s">
        <v>213</v>
      </c>
      <c r="K685" t="s">
        <v>149</v>
      </c>
      <c r="M685" t="s">
        <v>76</v>
      </c>
      <c r="N685" t="s">
        <v>563</v>
      </c>
      <c r="O685" s="57">
        <v>46303.3440625</v>
      </c>
      <c r="P685" s="57">
        <v>46304.723321759258</v>
      </c>
      <c r="Q685">
        <v>68937486</v>
      </c>
      <c r="S685">
        <v>152744222127</v>
      </c>
      <c r="T685" t="s">
        <v>4135</v>
      </c>
      <c r="U685" t="s">
        <v>4136</v>
      </c>
      <c r="V685" t="s">
        <v>4598</v>
      </c>
      <c r="Z685">
        <v>112.78113070000001</v>
      </c>
      <c r="AA685">
        <v>-7.5979311999999997</v>
      </c>
      <c r="AB685" t="s">
        <v>4137</v>
      </c>
      <c r="AC685" t="s">
        <v>284</v>
      </c>
      <c r="AL685" t="s">
        <v>217</v>
      </c>
      <c r="AM685" t="s">
        <v>4599</v>
      </c>
      <c r="AN685" t="s">
        <v>6</v>
      </c>
      <c r="AO685" s="57">
        <v>46244.351111111115</v>
      </c>
      <c r="AP685" s="57">
        <v>46305.458333333336</v>
      </c>
      <c r="AR685" t="s">
        <v>218</v>
      </c>
      <c r="AS685" t="s">
        <v>580</v>
      </c>
      <c r="AT685" t="s">
        <v>220</v>
      </c>
      <c r="AU685">
        <v>20261009</v>
      </c>
      <c r="AV685" t="s">
        <v>221</v>
      </c>
      <c r="AW685" t="s">
        <v>3425</v>
      </c>
      <c r="AX685" t="s">
        <v>222</v>
      </c>
      <c r="BA685" s="57">
        <v>46305.458333333336</v>
      </c>
      <c r="BB685" t="s">
        <v>4599</v>
      </c>
      <c r="BC685">
        <v>2026</v>
      </c>
      <c r="BD685">
        <v>10</v>
      </c>
      <c r="BE685">
        <v>9</v>
      </c>
      <c r="BF685" s="6">
        <f t="shared" si="30"/>
        <v>46304</v>
      </c>
      <c r="BG685">
        <f t="shared" si="31"/>
        <v>-1.4583333333357587</v>
      </c>
      <c r="BH685" t="str">
        <f t="shared" si="32"/>
        <v>COMPLY</v>
      </c>
      <c r="BI685" t="str">
        <f>VLOOKUP(H685,Sheet2!$A$1:$B$270,2,FALSE)</f>
        <v>PASURUAN</v>
      </c>
    </row>
    <row r="686" spans="1:61">
      <c r="A686">
        <v>685</v>
      </c>
      <c r="B686">
        <v>1002629531</v>
      </c>
      <c r="C686">
        <v>3</v>
      </c>
      <c r="D686" t="s">
        <v>42</v>
      </c>
      <c r="E686">
        <v>5</v>
      </c>
      <c r="F686" t="s">
        <v>106</v>
      </c>
      <c r="G686" t="s">
        <v>106</v>
      </c>
      <c r="H686" t="s">
        <v>329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46304.494849537034</v>
      </c>
      <c r="P686" s="57">
        <v>46305.984907407408</v>
      </c>
      <c r="Q686">
        <v>69407272</v>
      </c>
      <c r="S686">
        <v>152744222239</v>
      </c>
      <c r="T686" t="s">
        <v>5348</v>
      </c>
      <c r="U686" t="s">
        <v>5349</v>
      </c>
      <c r="V686" t="s">
        <v>5350</v>
      </c>
      <c r="Z686">
        <v>112.797458868056</v>
      </c>
      <c r="AA686">
        <v>-7.5983312821465496</v>
      </c>
      <c r="AB686" t="s">
        <v>5351</v>
      </c>
      <c r="AC686" t="s">
        <v>235</v>
      </c>
      <c r="AL686" t="s">
        <v>217</v>
      </c>
      <c r="AM686" t="s">
        <v>4977</v>
      </c>
      <c r="AN686" t="s">
        <v>6</v>
      </c>
      <c r="AO686" s="57">
        <v>46275.496678240743</v>
      </c>
      <c r="AP686" s="57">
        <v>46305.333333333336</v>
      </c>
      <c r="AR686" t="s">
        <v>218</v>
      </c>
      <c r="AS686" t="s">
        <v>580</v>
      </c>
      <c r="AT686" t="s">
        <v>230</v>
      </c>
      <c r="AU686">
        <v>20261010</v>
      </c>
      <c r="AV686" t="s">
        <v>221</v>
      </c>
      <c r="AW686" t="s">
        <v>2899</v>
      </c>
      <c r="AX686" t="s">
        <v>222</v>
      </c>
      <c r="BA686" s="57">
        <v>46305.333333333336</v>
      </c>
      <c r="BB686" t="s">
        <v>4977</v>
      </c>
      <c r="BC686">
        <v>2026</v>
      </c>
      <c r="BD686">
        <v>10</v>
      </c>
      <c r="BE686">
        <v>10</v>
      </c>
      <c r="BF686" s="6">
        <f t="shared" si="30"/>
        <v>46305</v>
      </c>
      <c r="BG686">
        <f t="shared" si="31"/>
        <v>-0.33333333333575865</v>
      </c>
      <c r="BH686" t="str">
        <f t="shared" si="32"/>
        <v>COMPLY</v>
      </c>
      <c r="BI686" t="str">
        <f>VLOOKUP(H686,Sheet2!$A$1:$B$270,2,FALSE)</f>
        <v>PASURUAN</v>
      </c>
    </row>
    <row r="687" spans="1:61">
      <c r="A687">
        <v>686</v>
      </c>
      <c r="B687">
        <v>1002634737</v>
      </c>
      <c r="C687">
        <v>3</v>
      </c>
      <c r="D687" t="s">
        <v>42</v>
      </c>
      <c r="E687">
        <v>5</v>
      </c>
      <c r="F687" t="s">
        <v>232</v>
      </c>
      <c r="G687" t="s">
        <v>106</v>
      </c>
      <c r="H687" t="s">
        <v>317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46308.478263888886</v>
      </c>
      <c r="P687" s="57">
        <v>46308.774444444447</v>
      </c>
      <c r="Q687">
        <v>69409267</v>
      </c>
      <c r="S687">
        <v>152742207821</v>
      </c>
      <c r="T687" t="s">
        <v>5352</v>
      </c>
      <c r="U687" t="s">
        <v>5353</v>
      </c>
      <c r="V687" t="s">
        <v>6197</v>
      </c>
      <c r="Z687">
        <v>112.721522209369</v>
      </c>
      <c r="AA687">
        <v>-7.6075577299559303</v>
      </c>
      <c r="AB687" t="s">
        <v>6198</v>
      </c>
      <c r="AC687" t="s">
        <v>235</v>
      </c>
      <c r="AL687" t="s">
        <v>217</v>
      </c>
      <c r="AM687" t="s">
        <v>5992</v>
      </c>
      <c r="AN687" t="s">
        <v>6</v>
      </c>
      <c r="AO687" t="s">
        <v>5770</v>
      </c>
      <c r="AP687" s="57">
        <v>46309.333333333336</v>
      </c>
      <c r="AR687" t="s">
        <v>218</v>
      </c>
      <c r="AS687" t="s">
        <v>2089</v>
      </c>
      <c r="AT687" t="s">
        <v>230</v>
      </c>
      <c r="AU687">
        <v>20261013</v>
      </c>
      <c r="AV687" t="s">
        <v>221</v>
      </c>
      <c r="AW687" t="s">
        <v>1768</v>
      </c>
      <c r="AX687" t="s">
        <v>222</v>
      </c>
      <c r="BA687" s="57">
        <v>46309.333333333336</v>
      </c>
      <c r="BB687" t="s">
        <v>5992</v>
      </c>
      <c r="BC687">
        <v>2026</v>
      </c>
      <c r="BD687">
        <v>10</v>
      </c>
      <c r="BE687">
        <v>13</v>
      </c>
      <c r="BF687" s="6">
        <f t="shared" si="30"/>
        <v>46308</v>
      </c>
      <c r="BG687">
        <f t="shared" si="31"/>
        <v>-1.3333333333357587</v>
      </c>
      <c r="BH687" t="str">
        <f t="shared" si="32"/>
        <v>COMPLY</v>
      </c>
      <c r="BI687" t="str">
        <f>VLOOKUP(H687,Sheet2!$A$1:$B$270,2,FALSE)</f>
        <v>PASURUAN</v>
      </c>
    </row>
    <row r="688" spans="1:61">
      <c r="A688">
        <v>687</v>
      </c>
      <c r="B688">
        <v>1002630881</v>
      </c>
      <c r="C688">
        <v>3</v>
      </c>
      <c r="D688" t="s">
        <v>42</v>
      </c>
      <c r="E688">
        <v>5</v>
      </c>
      <c r="F688" t="s">
        <v>232</v>
      </c>
      <c r="G688" t="s">
        <v>106</v>
      </c>
      <c r="H688" t="s">
        <v>317</v>
      </c>
      <c r="I688" t="s">
        <v>212</v>
      </c>
      <c r="J688" t="s">
        <v>213</v>
      </c>
      <c r="K688" t="s">
        <v>149</v>
      </c>
      <c r="L688" t="s">
        <v>214</v>
      </c>
      <c r="M688" t="s">
        <v>1919</v>
      </c>
      <c r="N688" t="s">
        <v>215</v>
      </c>
      <c r="O688" s="57">
        <v>46305.530393518522</v>
      </c>
      <c r="P688" s="57">
        <v>46308.700324074074</v>
      </c>
      <c r="Q688">
        <v>69407854</v>
      </c>
      <c r="S688">
        <v>152742207099</v>
      </c>
      <c r="T688" t="s">
        <v>5352</v>
      </c>
      <c r="U688" t="s">
        <v>5353</v>
      </c>
      <c r="V688" t="s">
        <v>5354</v>
      </c>
      <c r="Z688">
        <v>112.72086757</v>
      </c>
      <c r="AA688">
        <v>-7.6076107889999998</v>
      </c>
      <c r="AB688" t="s">
        <v>5355</v>
      </c>
      <c r="AC688" t="s">
        <v>235</v>
      </c>
      <c r="AL688" t="s">
        <v>217</v>
      </c>
      <c r="AM688" t="s">
        <v>5356</v>
      </c>
      <c r="AN688" t="s">
        <v>6</v>
      </c>
      <c r="AO688" s="57">
        <v>46305.570069444446</v>
      </c>
      <c r="AP688" s="57">
        <v>46306.458333333336</v>
      </c>
      <c r="AQ688" t="s">
        <v>841</v>
      </c>
      <c r="AR688" t="s">
        <v>12</v>
      </c>
      <c r="AS688" t="s">
        <v>2089</v>
      </c>
      <c r="AT688" t="s">
        <v>230</v>
      </c>
      <c r="AV688" t="s">
        <v>1627</v>
      </c>
      <c r="AW688" t="s">
        <v>2725</v>
      </c>
      <c r="AX688" t="s">
        <v>222</v>
      </c>
      <c r="BA688" s="57">
        <v>46306.458333333336</v>
      </c>
      <c r="BB688" t="s">
        <v>5356</v>
      </c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str">
        <f>VLOOKUP(H688,Sheet2!$A$1:$B$270,2,FALSE)</f>
        <v>PASURUAN</v>
      </c>
    </row>
    <row r="689" spans="1:61">
      <c r="A689">
        <v>688</v>
      </c>
      <c r="B689">
        <v>1002629522</v>
      </c>
      <c r="C689">
        <v>3</v>
      </c>
      <c r="D689" t="s">
        <v>42</v>
      </c>
      <c r="E689">
        <v>5</v>
      </c>
      <c r="F689" t="s">
        <v>232</v>
      </c>
      <c r="G689" t="s">
        <v>106</v>
      </c>
      <c r="H689" t="s">
        <v>289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46304.491377314815</v>
      </c>
      <c r="P689" s="57">
        <v>46308.663912037038</v>
      </c>
      <c r="Q689">
        <v>69407267</v>
      </c>
      <c r="S689">
        <v>152743216165</v>
      </c>
      <c r="T689" t="s">
        <v>5357</v>
      </c>
      <c r="U689" t="s">
        <v>5358</v>
      </c>
      <c r="V689" t="s">
        <v>5359</v>
      </c>
      <c r="Z689">
        <v>112.6929583</v>
      </c>
      <c r="AA689">
        <v>-7.5625732000000001</v>
      </c>
      <c r="AB689" t="s">
        <v>5360</v>
      </c>
      <c r="AC689" t="s">
        <v>235</v>
      </c>
      <c r="AL689" t="s">
        <v>217</v>
      </c>
      <c r="AM689" t="s">
        <v>5361</v>
      </c>
      <c r="AN689" t="s">
        <v>6</v>
      </c>
      <c r="AO689" s="57">
        <v>46275.496678240743</v>
      </c>
      <c r="AP689" s="57">
        <v>46308.333333333336</v>
      </c>
      <c r="AR689" t="s">
        <v>218</v>
      </c>
      <c r="AS689" t="s">
        <v>2089</v>
      </c>
      <c r="AT689" t="s">
        <v>230</v>
      </c>
      <c r="AU689">
        <v>20261013</v>
      </c>
      <c r="AV689" t="s">
        <v>221</v>
      </c>
      <c r="AW689" t="s">
        <v>883</v>
      </c>
      <c r="AX689" t="s">
        <v>222</v>
      </c>
      <c r="BA689" s="57">
        <v>46308.333333333336</v>
      </c>
      <c r="BB689" t="s">
        <v>5361</v>
      </c>
      <c r="BC689">
        <v>2026</v>
      </c>
      <c r="BD689">
        <v>10</v>
      </c>
      <c r="BE689">
        <v>13</v>
      </c>
      <c r="BF689" s="6">
        <f t="shared" si="30"/>
        <v>46308</v>
      </c>
      <c r="BG689">
        <f t="shared" si="31"/>
        <v>-0.33333333333575865</v>
      </c>
      <c r="BH689" t="str">
        <f t="shared" si="32"/>
        <v>COMPLY</v>
      </c>
      <c r="BI689" t="str">
        <f>VLOOKUP(H689,Sheet2!$A$1:$B$270,2,FALSE)</f>
        <v>PASURUAN</v>
      </c>
    </row>
    <row r="690" spans="1:61">
      <c r="A690">
        <v>689</v>
      </c>
      <c r="B690">
        <v>1002623776</v>
      </c>
      <c r="C690">
        <v>3</v>
      </c>
      <c r="D690" t="s">
        <v>42</v>
      </c>
      <c r="E690">
        <v>5</v>
      </c>
      <c r="F690" t="s">
        <v>106</v>
      </c>
      <c r="G690" t="s">
        <v>106</v>
      </c>
      <c r="H690" t="s">
        <v>462</v>
      </c>
      <c r="I690" t="s">
        <v>212</v>
      </c>
      <c r="J690" t="s">
        <v>213</v>
      </c>
      <c r="K690" t="s">
        <v>149</v>
      </c>
      <c r="M690" t="s">
        <v>76</v>
      </c>
      <c r="N690" t="s">
        <v>215</v>
      </c>
      <c r="O690" s="57">
        <v>46301.429675925923</v>
      </c>
      <c r="P690" s="57">
        <v>46302.485277777778</v>
      </c>
      <c r="Q690">
        <v>69404808</v>
      </c>
      <c r="S690">
        <v>152738202098</v>
      </c>
      <c r="T690" t="s">
        <v>3432</v>
      </c>
      <c r="U690" t="s">
        <v>3433</v>
      </c>
      <c r="V690" t="s">
        <v>3434</v>
      </c>
      <c r="Z690">
        <v>113.0133452</v>
      </c>
      <c r="AA690">
        <v>-7.7218287999999999</v>
      </c>
      <c r="AB690" t="s">
        <v>3435</v>
      </c>
      <c r="AC690" t="s">
        <v>229</v>
      </c>
      <c r="AL690" t="s">
        <v>217</v>
      </c>
      <c r="AM690" t="s">
        <v>3436</v>
      </c>
      <c r="AN690" t="s">
        <v>6</v>
      </c>
      <c r="AO690" s="57">
        <v>46183.433946759258</v>
      </c>
      <c r="AP690" s="57">
        <v>46302.333333333336</v>
      </c>
      <c r="AR690" t="s">
        <v>218</v>
      </c>
      <c r="AS690" t="s">
        <v>219</v>
      </c>
      <c r="AT690" t="s">
        <v>230</v>
      </c>
      <c r="AU690">
        <v>20261007</v>
      </c>
      <c r="AV690" t="s">
        <v>221</v>
      </c>
      <c r="AW690" t="s">
        <v>540</v>
      </c>
      <c r="AX690" t="s">
        <v>222</v>
      </c>
      <c r="BA690" s="57">
        <v>46302.333333333336</v>
      </c>
      <c r="BB690" t="s">
        <v>3436</v>
      </c>
      <c r="BC690">
        <v>2026</v>
      </c>
      <c r="BD690">
        <v>10</v>
      </c>
      <c r="BE690">
        <v>7</v>
      </c>
      <c r="BF690" s="6">
        <f t="shared" si="30"/>
        <v>46302</v>
      </c>
      <c r="BG690">
        <f t="shared" si="31"/>
        <v>-0.33333333333575865</v>
      </c>
      <c r="BH690" t="str">
        <f t="shared" si="32"/>
        <v>COMPLY</v>
      </c>
      <c r="BI690" t="str">
        <f>VLOOKUP(H690,Sheet2!$A$1:$B$270,2,FALSE)</f>
        <v>PASURUAN</v>
      </c>
    </row>
    <row r="691" spans="1:61">
      <c r="A691">
        <v>690</v>
      </c>
      <c r="B691">
        <v>1002624490</v>
      </c>
      <c r="C691">
        <v>3</v>
      </c>
      <c r="D691" t="s">
        <v>42</v>
      </c>
      <c r="E691">
        <v>5</v>
      </c>
      <c r="F691" t="s">
        <v>232</v>
      </c>
      <c r="G691" t="s">
        <v>106</v>
      </c>
      <c r="H691" t="s">
        <v>439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46301.58929398148</v>
      </c>
      <c r="P691" s="57">
        <v>46302.449756944443</v>
      </c>
      <c r="Q691">
        <v>69405102</v>
      </c>
      <c r="S691">
        <v>152741225169</v>
      </c>
      <c r="T691" t="s">
        <v>3437</v>
      </c>
      <c r="U691" t="s">
        <v>3438</v>
      </c>
      <c r="V691" t="s">
        <v>3439</v>
      </c>
      <c r="Z691">
        <v>112.69867000000001</v>
      </c>
      <c r="AA691">
        <v>-7.6689129999999999</v>
      </c>
      <c r="AB691" t="s">
        <v>3440</v>
      </c>
      <c r="AC691" t="s">
        <v>235</v>
      </c>
      <c r="AL691" t="s">
        <v>217</v>
      </c>
      <c r="AM691" t="s">
        <v>3441</v>
      </c>
      <c r="AN691" t="s">
        <v>6</v>
      </c>
      <c r="AO691" s="57">
        <v>46183.601145833331</v>
      </c>
      <c r="AP691" s="57">
        <v>46302.458333333336</v>
      </c>
      <c r="AR691" t="s">
        <v>218</v>
      </c>
      <c r="AS691" t="s">
        <v>2089</v>
      </c>
      <c r="AT691" t="s">
        <v>230</v>
      </c>
      <c r="AU691">
        <v>20261007</v>
      </c>
      <c r="AV691" t="s">
        <v>221</v>
      </c>
      <c r="AW691" t="s">
        <v>1851</v>
      </c>
      <c r="AX691" t="s">
        <v>222</v>
      </c>
      <c r="BA691" s="57">
        <v>46302.458333333336</v>
      </c>
      <c r="BB691" t="s">
        <v>3441</v>
      </c>
      <c r="BC691">
        <v>2026</v>
      </c>
      <c r="BD691">
        <v>10</v>
      </c>
      <c r="BE691">
        <v>7</v>
      </c>
      <c r="BF691" s="6">
        <f t="shared" si="30"/>
        <v>46302</v>
      </c>
      <c r="BG691">
        <f t="shared" si="31"/>
        <v>-0.45833333333575865</v>
      </c>
      <c r="BH691" t="str">
        <f t="shared" si="32"/>
        <v>COMPLY</v>
      </c>
      <c r="BI691" t="str">
        <f>VLOOKUP(H691,Sheet2!$A$1:$B$270,2,FALSE)</f>
        <v>PASURUAN</v>
      </c>
    </row>
    <row r="692" spans="1:61">
      <c r="A692">
        <v>691</v>
      </c>
      <c r="B692">
        <v>1002627707</v>
      </c>
      <c r="C692">
        <v>3</v>
      </c>
      <c r="D692" t="s">
        <v>42</v>
      </c>
      <c r="E692">
        <v>5</v>
      </c>
      <c r="F692" t="s">
        <v>232</v>
      </c>
      <c r="G692" t="s">
        <v>106</v>
      </c>
      <c r="H692" t="s">
        <v>439</v>
      </c>
      <c r="I692" t="s">
        <v>212</v>
      </c>
      <c r="J692" t="s">
        <v>213</v>
      </c>
      <c r="K692" t="s">
        <v>149</v>
      </c>
      <c r="M692" t="s">
        <v>76</v>
      </c>
      <c r="N692" t="s">
        <v>215</v>
      </c>
      <c r="O692" s="57">
        <v>46303.565393518518</v>
      </c>
      <c r="P692" s="57">
        <v>46304.393900462965</v>
      </c>
      <c r="Q692">
        <v>69406478</v>
      </c>
      <c r="S692">
        <v>152741225174</v>
      </c>
      <c r="T692" t="s">
        <v>4600</v>
      </c>
      <c r="U692" t="s">
        <v>4601</v>
      </c>
      <c r="V692" t="s">
        <v>4602</v>
      </c>
      <c r="Z692">
        <v>112.7029493</v>
      </c>
      <c r="AA692">
        <v>-7.6354490000000004</v>
      </c>
      <c r="AB692" t="s">
        <v>4603</v>
      </c>
      <c r="AC692" t="s">
        <v>229</v>
      </c>
      <c r="AL692" t="s">
        <v>217</v>
      </c>
      <c r="AM692" t="s">
        <v>4604</v>
      </c>
      <c r="AN692" t="s">
        <v>6</v>
      </c>
      <c r="AO692" s="57">
        <v>46244.569814814815</v>
      </c>
      <c r="AP692" s="57">
        <v>46304.625</v>
      </c>
      <c r="AR692" t="s">
        <v>218</v>
      </c>
      <c r="AS692" t="s">
        <v>2089</v>
      </c>
      <c r="AT692" t="s">
        <v>342</v>
      </c>
      <c r="AU692">
        <v>20261009</v>
      </c>
      <c r="AV692" t="s">
        <v>221</v>
      </c>
      <c r="AW692" t="s">
        <v>1592</v>
      </c>
      <c r="AX692" t="s">
        <v>222</v>
      </c>
      <c r="BA692" s="57">
        <v>46304.625</v>
      </c>
      <c r="BB692" t="s">
        <v>4604</v>
      </c>
      <c r="BC692">
        <v>2026</v>
      </c>
      <c r="BD692">
        <v>10</v>
      </c>
      <c r="BE692">
        <v>9</v>
      </c>
      <c r="BF692" s="6">
        <f t="shared" si="30"/>
        <v>46304</v>
      </c>
      <c r="BG692">
        <f t="shared" si="31"/>
        <v>-0.625</v>
      </c>
      <c r="BH692" t="str">
        <f t="shared" si="32"/>
        <v>COMPLY</v>
      </c>
      <c r="BI692" t="str">
        <f>VLOOKUP(H692,Sheet2!$A$1:$B$270,2,FALSE)</f>
        <v>PASURUAN</v>
      </c>
    </row>
    <row r="693" spans="1:61">
      <c r="A693">
        <v>692</v>
      </c>
      <c r="B693">
        <v>1002632167</v>
      </c>
      <c r="C693">
        <v>3</v>
      </c>
      <c r="D693" t="s">
        <v>42</v>
      </c>
      <c r="E693">
        <v>5</v>
      </c>
      <c r="F693" t="s">
        <v>232</v>
      </c>
      <c r="G693" t="s">
        <v>106</v>
      </c>
      <c r="H693" t="s">
        <v>439</v>
      </c>
      <c r="I693" t="s">
        <v>212</v>
      </c>
      <c r="J693" t="s">
        <v>213</v>
      </c>
      <c r="K693" t="s">
        <v>149</v>
      </c>
      <c r="M693" t="s">
        <v>76</v>
      </c>
      <c r="N693" t="s">
        <v>215</v>
      </c>
      <c r="O693" s="57">
        <v>46307.402719907404</v>
      </c>
      <c r="P693" s="57">
        <v>46308.580208333333</v>
      </c>
      <c r="Q693">
        <v>69408409</v>
      </c>
      <c r="S693">
        <v>152741225182</v>
      </c>
      <c r="T693" t="s">
        <v>6199</v>
      </c>
      <c r="U693" t="s">
        <v>6200</v>
      </c>
      <c r="V693" t="s">
        <v>6201</v>
      </c>
      <c r="Z693">
        <v>112.70147551688299</v>
      </c>
      <c r="AA693">
        <v>-7.6371106074490998</v>
      </c>
      <c r="AB693" t="s">
        <v>6202</v>
      </c>
      <c r="AC693" t="s">
        <v>225</v>
      </c>
      <c r="AL693" t="s">
        <v>217</v>
      </c>
      <c r="AM693" t="s">
        <v>6203</v>
      </c>
      <c r="AN693" t="s">
        <v>6</v>
      </c>
      <c r="AO693" s="57">
        <v>46366.413472222222</v>
      </c>
      <c r="AP693" s="57">
        <v>46311.333333333336</v>
      </c>
      <c r="AR693" t="s">
        <v>218</v>
      </c>
      <c r="AS693" t="s">
        <v>2089</v>
      </c>
      <c r="AT693" t="s">
        <v>230</v>
      </c>
      <c r="AU693">
        <v>20261013</v>
      </c>
      <c r="AV693" t="s">
        <v>221</v>
      </c>
      <c r="AW693" t="s">
        <v>540</v>
      </c>
      <c r="AX693" t="s">
        <v>222</v>
      </c>
      <c r="BA693" s="57">
        <v>46311.333333333336</v>
      </c>
      <c r="BB693" t="s">
        <v>6203</v>
      </c>
      <c r="BC693">
        <v>2026</v>
      </c>
      <c r="BD693">
        <v>10</v>
      </c>
      <c r="BE693">
        <v>13</v>
      </c>
      <c r="BF693" s="6">
        <f t="shared" si="30"/>
        <v>46308</v>
      </c>
      <c r="BG693">
        <f t="shared" si="31"/>
        <v>-3.3333333333357587</v>
      </c>
      <c r="BH693" t="str">
        <f t="shared" si="32"/>
        <v>COMPLY</v>
      </c>
      <c r="BI693" t="str">
        <f>VLOOKUP(H693,Sheet2!$A$1:$B$270,2,FALSE)</f>
        <v>PASURUAN</v>
      </c>
    </row>
    <row r="694" spans="1:61">
      <c r="A694">
        <v>693</v>
      </c>
      <c r="B694">
        <v>1002634984</v>
      </c>
      <c r="C694">
        <v>3</v>
      </c>
      <c r="D694" t="s">
        <v>42</v>
      </c>
      <c r="E694">
        <v>5</v>
      </c>
      <c r="F694" t="s">
        <v>232</v>
      </c>
      <c r="G694" t="s">
        <v>106</v>
      </c>
      <c r="H694" t="s">
        <v>439</v>
      </c>
      <c r="I694" t="s">
        <v>212</v>
      </c>
      <c r="J694" t="s">
        <v>213</v>
      </c>
      <c r="K694" t="s">
        <v>149</v>
      </c>
      <c r="M694" t="s">
        <v>255</v>
      </c>
      <c r="N694" t="s">
        <v>215</v>
      </c>
      <c r="O694" s="57">
        <v>46308.555104166669</v>
      </c>
      <c r="P694" s="57">
        <v>46309.533842592595</v>
      </c>
      <c r="Q694">
        <v>69409390</v>
      </c>
      <c r="S694">
        <v>152741225191</v>
      </c>
      <c r="T694" t="s">
        <v>6209</v>
      </c>
      <c r="U694" t="s">
        <v>6210</v>
      </c>
      <c r="V694" t="s">
        <v>6754</v>
      </c>
      <c r="Z694">
        <v>112.71370188989999</v>
      </c>
      <c r="AA694">
        <v>-7.6943051329770604</v>
      </c>
      <c r="AB694" t="s">
        <v>6211</v>
      </c>
      <c r="AC694" t="s">
        <v>225</v>
      </c>
      <c r="AL694" t="s">
        <v>217</v>
      </c>
      <c r="AM694" t="s">
        <v>6755</v>
      </c>
      <c r="AN694" t="s">
        <v>6</v>
      </c>
      <c r="AO694" t="s">
        <v>5865</v>
      </c>
      <c r="AP694" s="57">
        <v>46315.333333333336</v>
      </c>
      <c r="AR694" t="s">
        <v>256</v>
      </c>
      <c r="AS694" t="s">
        <v>2089</v>
      </c>
      <c r="AT694" t="s">
        <v>230</v>
      </c>
      <c r="AV694" t="s">
        <v>257</v>
      </c>
      <c r="AW694" t="s">
        <v>3425</v>
      </c>
      <c r="AX694" t="s">
        <v>222</v>
      </c>
      <c r="BA694" s="57">
        <v>46315.333333333336</v>
      </c>
      <c r="BB694" t="s">
        <v>6755</v>
      </c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str">
        <f>VLOOKUP(H694,Sheet2!$A$1:$B$270,2,FALSE)</f>
        <v>PASURUAN</v>
      </c>
    </row>
    <row r="695" spans="1:61">
      <c r="A695">
        <v>694</v>
      </c>
      <c r="B695">
        <v>1002632657</v>
      </c>
      <c r="C695">
        <v>3</v>
      </c>
      <c r="D695" t="s">
        <v>42</v>
      </c>
      <c r="E695">
        <v>5</v>
      </c>
      <c r="F695" t="s">
        <v>232</v>
      </c>
      <c r="G695" t="s">
        <v>106</v>
      </c>
      <c r="H695" t="s">
        <v>439</v>
      </c>
      <c r="I695" t="s">
        <v>212</v>
      </c>
      <c r="J695" t="s">
        <v>213</v>
      </c>
      <c r="K695" t="s">
        <v>149</v>
      </c>
      <c r="M695" t="s">
        <v>6204</v>
      </c>
      <c r="N695" t="s">
        <v>215</v>
      </c>
      <c r="O695" s="57">
        <v>46307.488449074073</v>
      </c>
      <c r="P695" s="57">
        <v>46307.639664351853</v>
      </c>
      <c r="Q695">
        <v>69408534</v>
      </c>
      <c r="S695">
        <v>152741225186</v>
      </c>
      <c r="T695" t="s">
        <v>6205</v>
      </c>
      <c r="U695" t="s">
        <v>6206</v>
      </c>
      <c r="Z695">
        <v>112.708818995239</v>
      </c>
      <c r="AA695">
        <v>-7.6833858176017502</v>
      </c>
      <c r="AB695" t="s">
        <v>6207</v>
      </c>
      <c r="AC695" t="s">
        <v>225</v>
      </c>
      <c r="AO695" s="57">
        <v>46366.517546296294</v>
      </c>
      <c r="AR695" t="s">
        <v>6</v>
      </c>
      <c r="AS695" t="s">
        <v>2089</v>
      </c>
      <c r="AT695" t="s">
        <v>230</v>
      </c>
      <c r="AV695" t="s">
        <v>6208</v>
      </c>
      <c r="AW695" t="s">
        <v>3539</v>
      </c>
      <c r="AX695" t="s">
        <v>222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str">
        <f>VLOOKUP(H695,Sheet2!$A$1:$B$270,2,FALSE)</f>
        <v>PASURUAN</v>
      </c>
    </row>
    <row r="696" spans="1:61">
      <c r="A696">
        <v>695</v>
      </c>
      <c r="B696">
        <v>1002632616</v>
      </c>
      <c r="C696">
        <v>3</v>
      </c>
      <c r="D696" t="s">
        <v>42</v>
      </c>
      <c r="E696">
        <v>5</v>
      </c>
      <c r="F696" t="s">
        <v>232</v>
      </c>
      <c r="G696" t="s">
        <v>106</v>
      </c>
      <c r="H696" t="s">
        <v>439</v>
      </c>
      <c r="I696" t="s">
        <v>212</v>
      </c>
      <c r="J696" t="s">
        <v>213</v>
      </c>
      <c r="K696" t="s">
        <v>149</v>
      </c>
      <c r="M696" t="s">
        <v>1626</v>
      </c>
      <c r="N696" t="s">
        <v>215</v>
      </c>
      <c r="O696" s="57">
        <v>46307.479710648149</v>
      </c>
      <c r="P696" s="57">
        <v>46307.747245370374</v>
      </c>
      <c r="Q696">
        <v>69408531</v>
      </c>
      <c r="S696">
        <v>152741225185</v>
      </c>
      <c r="T696" t="s">
        <v>6209</v>
      </c>
      <c r="U696" t="s">
        <v>6210</v>
      </c>
      <c r="Z696">
        <v>112.70269145079899</v>
      </c>
      <c r="AA696">
        <v>-7.6652605462235499</v>
      </c>
      <c r="AB696" t="s">
        <v>6211</v>
      </c>
      <c r="AC696" t="s">
        <v>225</v>
      </c>
      <c r="AO696" s="57">
        <v>46366.486458333333</v>
      </c>
      <c r="AR696" t="s">
        <v>1631</v>
      </c>
      <c r="AS696" t="s">
        <v>2089</v>
      </c>
      <c r="AT696" t="s">
        <v>230</v>
      </c>
      <c r="AV696" t="s">
        <v>1632</v>
      </c>
      <c r="AW696" t="s">
        <v>540</v>
      </c>
      <c r="AX696" t="s">
        <v>222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str">
        <f>VLOOKUP(H696,Sheet2!$A$1:$B$270,2,FALSE)</f>
        <v>PASURUAN</v>
      </c>
    </row>
    <row r="697" spans="1:61">
      <c r="A697">
        <v>696</v>
      </c>
      <c r="B697">
        <v>1002621479</v>
      </c>
      <c r="C697">
        <v>3</v>
      </c>
      <c r="D697" t="s">
        <v>42</v>
      </c>
      <c r="E697">
        <v>5</v>
      </c>
      <c r="F697" t="s">
        <v>232</v>
      </c>
      <c r="G697" t="s">
        <v>106</v>
      </c>
      <c r="H697" t="s">
        <v>439</v>
      </c>
      <c r="I697" t="s">
        <v>212</v>
      </c>
      <c r="J697" t="s">
        <v>213</v>
      </c>
      <c r="K697" t="s">
        <v>149</v>
      </c>
      <c r="L697" t="s">
        <v>214</v>
      </c>
      <c r="M697" t="s">
        <v>1919</v>
      </c>
      <c r="N697" t="s">
        <v>215</v>
      </c>
      <c r="O697" s="57">
        <v>46299.676249999997</v>
      </c>
      <c r="P697" s="57">
        <v>46301.453530092593</v>
      </c>
      <c r="Q697">
        <v>69403962</v>
      </c>
      <c r="S697">
        <v>152741225071</v>
      </c>
      <c r="T697" t="s">
        <v>2084</v>
      </c>
      <c r="U697" t="s">
        <v>2085</v>
      </c>
      <c r="V697" t="s">
        <v>2086</v>
      </c>
      <c r="Z697">
        <v>112.67480639999999</v>
      </c>
      <c r="AA697">
        <v>-7.7031757000000001</v>
      </c>
      <c r="AB697" t="s">
        <v>2087</v>
      </c>
      <c r="AC697" t="s">
        <v>235</v>
      </c>
      <c r="AL697" t="s">
        <v>217</v>
      </c>
      <c r="AM697" t="s">
        <v>2088</v>
      </c>
      <c r="AN697" t="s">
        <v>6</v>
      </c>
      <c r="AO697" s="57">
        <v>46122.684537037036</v>
      </c>
      <c r="AP697" s="57">
        <v>46300.625</v>
      </c>
      <c r="AQ697" t="s">
        <v>838</v>
      </c>
      <c r="AR697" t="s">
        <v>12</v>
      </c>
      <c r="AS697" t="s">
        <v>2089</v>
      </c>
      <c r="AT697" t="s">
        <v>230</v>
      </c>
      <c r="AV697" t="s">
        <v>1627</v>
      </c>
      <c r="AW697" t="s">
        <v>877</v>
      </c>
      <c r="AX697" t="s">
        <v>222</v>
      </c>
      <c r="BA697" s="57">
        <v>46300.625</v>
      </c>
      <c r="BB697" t="s">
        <v>2088</v>
      </c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str">
        <f>VLOOKUP(H697,Sheet2!$A$1:$B$270,2,FALSE)</f>
        <v>PASURUAN</v>
      </c>
    </row>
    <row r="698" spans="1:61">
      <c r="A698">
        <v>697</v>
      </c>
      <c r="B698">
        <v>1002622646</v>
      </c>
      <c r="C698">
        <v>3</v>
      </c>
      <c r="D698" t="s">
        <v>42</v>
      </c>
      <c r="E698">
        <v>5</v>
      </c>
      <c r="F698" t="s">
        <v>232</v>
      </c>
      <c r="G698" t="s">
        <v>106</v>
      </c>
      <c r="H698" t="s">
        <v>439</v>
      </c>
      <c r="I698" t="s">
        <v>212</v>
      </c>
      <c r="J698" t="s">
        <v>213</v>
      </c>
      <c r="K698" t="s">
        <v>149</v>
      </c>
      <c r="L698" t="s">
        <v>214</v>
      </c>
      <c r="M698" t="s">
        <v>1919</v>
      </c>
      <c r="N698" t="s">
        <v>215</v>
      </c>
      <c r="O698" s="57">
        <v>46300.599016203705</v>
      </c>
      <c r="P698" s="57">
        <v>46301.484166666669</v>
      </c>
      <c r="Q698">
        <v>69404430</v>
      </c>
      <c r="S698">
        <v>152741225111</v>
      </c>
      <c r="T698" t="s">
        <v>2807</v>
      </c>
      <c r="U698" t="s">
        <v>2808</v>
      </c>
      <c r="V698" t="s">
        <v>2809</v>
      </c>
      <c r="Z698">
        <v>112.67480639999999</v>
      </c>
      <c r="AA698">
        <v>-7.7031757000000001</v>
      </c>
      <c r="AB698" t="s">
        <v>2810</v>
      </c>
      <c r="AC698" t="s">
        <v>235</v>
      </c>
      <c r="AL698" t="s">
        <v>217</v>
      </c>
      <c r="AM698" t="s">
        <v>2811</v>
      </c>
      <c r="AN698" t="s">
        <v>6</v>
      </c>
      <c r="AO698" s="57">
        <v>46152.601203703707</v>
      </c>
      <c r="AP698" s="57">
        <v>46301.458333333336</v>
      </c>
      <c r="AQ698" t="s">
        <v>838</v>
      </c>
      <c r="AR698" t="s">
        <v>12</v>
      </c>
      <c r="AS698" t="s">
        <v>2089</v>
      </c>
      <c r="AT698" t="s">
        <v>230</v>
      </c>
      <c r="AV698" t="s">
        <v>1627</v>
      </c>
      <c r="AW698" t="s">
        <v>877</v>
      </c>
      <c r="AX698" t="s">
        <v>222</v>
      </c>
      <c r="BA698" s="57">
        <v>46301.458333333336</v>
      </c>
      <c r="BB698" t="s">
        <v>2811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str">
        <f>VLOOKUP(H698,Sheet2!$A$1:$B$270,2,FALSE)</f>
        <v>PASURUAN</v>
      </c>
    </row>
    <row r="699" spans="1:61">
      <c r="A699">
        <v>698</v>
      </c>
      <c r="B699">
        <v>1002632926</v>
      </c>
      <c r="C699">
        <v>3</v>
      </c>
      <c r="D699" t="s">
        <v>42</v>
      </c>
      <c r="E699">
        <v>5</v>
      </c>
      <c r="F699" t="s">
        <v>232</v>
      </c>
      <c r="G699" t="s">
        <v>106</v>
      </c>
      <c r="H699" t="s">
        <v>444</v>
      </c>
      <c r="I699" t="s">
        <v>212</v>
      </c>
      <c r="J699" t="s">
        <v>213</v>
      </c>
      <c r="K699" t="s">
        <v>149</v>
      </c>
      <c r="M699" t="s">
        <v>1919</v>
      </c>
      <c r="N699" t="s">
        <v>215</v>
      </c>
      <c r="O699" s="57">
        <v>46307.561921296299</v>
      </c>
      <c r="P699" s="57">
        <v>46308.584421296298</v>
      </c>
      <c r="Q699">
        <v>69408629</v>
      </c>
      <c r="S699">
        <v>152746208737</v>
      </c>
      <c r="T699" t="s">
        <v>6212</v>
      </c>
      <c r="U699" t="s">
        <v>6213</v>
      </c>
      <c r="V699" t="s">
        <v>6214</v>
      </c>
      <c r="Z699">
        <v>112.6399845</v>
      </c>
      <c r="AA699">
        <v>-7.6924786000000003</v>
      </c>
      <c r="AB699" t="s">
        <v>6215</v>
      </c>
      <c r="AC699" t="s">
        <v>229</v>
      </c>
      <c r="AL699" t="s">
        <v>217</v>
      </c>
      <c r="AM699" t="s">
        <v>6216</v>
      </c>
      <c r="AN699" t="s">
        <v>6</v>
      </c>
      <c r="AO699" s="57">
        <v>46366.569409722222</v>
      </c>
      <c r="AP699" s="57">
        <v>46308.458333333336</v>
      </c>
      <c r="AQ699" t="s">
        <v>841</v>
      </c>
      <c r="AR699" t="s">
        <v>12</v>
      </c>
      <c r="AS699" t="s">
        <v>2089</v>
      </c>
      <c r="AT699" t="s">
        <v>342</v>
      </c>
      <c r="AV699" t="s">
        <v>1627</v>
      </c>
      <c r="AW699" t="s">
        <v>1592</v>
      </c>
      <c r="AX699" t="s">
        <v>222</v>
      </c>
      <c r="BA699" s="57">
        <v>46308.458333333336</v>
      </c>
      <c r="BB699" t="s">
        <v>6216</v>
      </c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str">
        <f>VLOOKUP(H699,Sheet2!$A$1:$B$270,2,FALSE)</f>
        <v>PASURUAN</v>
      </c>
    </row>
    <row r="700" spans="1:61">
      <c r="A700">
        <v>699</v>
      </c>
      <c r="B700">
        <v>1002630937</v>
      </c>
      <c r="C700">
        <v>3</v>
      </c>
      <c r="D700" t="s">
        <v>42</v>
      </c>
      <c r="E700">
        <v>5</v>
      </c>
      <c r="F700" t="s">
        <v>232</v>
      </c>
      <c r="G700" t="s">
        <v>106</v>
      </c>
      <c r="H700" t="s">
        <v>412</v>
      </c>
      <c r="I700" t="s">
        <v>212</v>
      </c>
      <c r="J700" t="s">
        <v>213</v>
      </c>
      <c r="K700" t="s">
        <v>149</v>
      </c>
      <c r="M700" t="s">
        <v>76</v>
      </c>
      <c r="N700" t="s">
        <v>215</v>
      </c>
      <c r="O700" s="57">
        <v>46305.5700462963</v>
      </c>
      <c r="P700" s="57">
        <v>46307.834537037037</v>
      </c>
      <c r="Q700">
        <v>69407912</v>
      </c>
      <c r="S700">
        <v>152740208032</v>
      </c>
      <c r="T700" t="s">
        <v>5362</v>
      </c>
      <c r="U700" t="s">
        <v>5363</v>
      </c>
      <c r="V700" t="s">
        <v>5364</v>
      </c>
      <c r="Z700">
        <v>112.72353459999999</v>
      </c>
      <c r="AA700">
        <v>-7.7194038999999997</v>
      </c>
      <c r="AB700" t="s">
        <v>5365</v>
      </c>
      <c r="AC700" t="s">
        <v>229</v>
      </c>
      <c r="AL700" t="s">
        <v>217</v>
      </c>
      <c r="AM700" t="s">
        <v>5366</v>
      </c>
      <c r="AN700" t="s">
        <v>6</v>
      </c>
      <c r="AO700" s="57">
        <v>46305.580347222225</v>
      </c>
      <c r="AP700" s="57">
        <v>46307.333333333336</v>
      </c>
      <c r="AR700" t="s">
        <v>218</v>
      </c>
      <c r="AS700" t="s">
        <v>2089</v>
      </c>
      <c r="AT700" t="s">
        <v>342</v>
      </c>
      <c r="AU700">
        <v>20261012</v>
      </c>
      <c r="AV700" t="s">
        <v>221</v>
      </c>
      <c r="AW700" t="s">
        <v>540</v>
      </c>
      <c r="AX700" t="s">
        <v>222</v>
      </c>
      <c r="BA700" s="57">
        <v>46307.333333333336</v>
      </c>
      <c r="BB700" t="s">
        <v>5366</v>
      </c>
      <c r="BC700">
        <v>2026</v>
      </c>
      <c r="BD700">
        <v>10</v>
      </c>
      <c r="BE700">
        <v>12</v>
      </c>
      <c r="BF700" s="6">
        <f t="shared" si="30"/>
        <v>46307</v>
      </c>
      <c r="BG700">
        <f t="shared" si="31"/>
        <v>-0.33333333333575865</v>
      </c>
      <c r="BH700" t="str">
        <f t="shared" si="32"/>
        <v>COMPLY</v>
      </c>
      <c r="BI700" t="str">
        <f>VLOOKUP(H700,Sheet2!$A$1:$B$270,2,FALSE)</f>
        <v>PASURUAN</v>
      </c>
    </row>
    <row r="701" spans="1:61">
      <c r="A701">
        <v>700</v>
      </c>
      <c r="B701">
        <v>1002619094</v>
      </c>
      <c r="C701">
        <v>3</v>
      </c>
      <c r="D701" t="s">
        <v>42</v>
      </c>
      <c r="E701">
        <v>5</v>
      </c>
      <c r="F701" t="s">
        <v>106</v>
      </c>
      <c r="G701" t="s">
        <v>106</v>
      </c>
      <c r="H701" t="s">
        <v>335</v>
      </c>
      <c r="I701" t="s">
        <v>212</v>
      </c>
      <c r="J701" t="s">
        <v>213</v>
      </c>
      <c r="K701" t="s">
        <v>149</v>
      </c>
      <c r="M701" t="s">
        <v>76</v>
      </c>
      <c r="N701" t="s">
        <v>215</v>
      </c>
      <c r="O701" s="57">
        <v>46297.386874999997</v>
      </c>
      <c r="P701" s="57">
        <v>46297.814155092594</v>
      </c>
      <c r="Q701">
        <v>69402758</v>
      </c>
      <c r="S701">
        <v>152729256775</v>
      </c>
      <c r="T701" t="s">
        <v>2090</v>
      </c>
      <c r="U701" t="s">
        <v>2091</v>
      </c>
      <c r="V701" t="s">
        <v>2092</v>
      </c>
      <c r="Z701">
        <v>112.91883919999999</v>
      </c>
      <c r="AA701">
        <v>-7.6454184999999999</v>
      </c>
      <c r="AB701" t="s">
        <v>2093</v>
      </c>
      <c r="AC701" t="s">
        <v>229</v>
      </c>
      <c r="AL701" t="s">
        <v>217</v>
      </c>
      <c r="AM701" t="s">
        <v>2094</v>
      </c>
      <c r="AN701" t="s">
        <v>6</v>
      </c>
      <c r="AO701" s="57">
        <v>46063.39334490741</v>
      </c>
      <c r="AP701" s="57">
        <v>46298.333333333336</v>
      </c>
      <c r="AR701" t="s">
        <v>218</v>
      </c>
      <c r="AS701" t="s">
        <v>106</v>
      </c>
      <c r="AT701" t="s">
        <v>230</v>
      </c>
      <c r="AU701">
        <v>20261002</v>
      </c>
      <c r="AV701" t="s">
        <v>221</v>
      </c>
      <c r="AW701" t="s">
        <v>540</v>
      </c>
      <c r="AX701" t="s">
        <v>222</v>
      </c>
      <c r="BA701" s="57">
        <v>46298.333333333336</v>
      </c>
      <c r="BB701" t="s">
        <v>2094</v>
      </c>
      <c r="BC701">
        <v>2026</v>
      </c>
      <c r="BD701">
        <v>10</v>
      </c>
      <c r="BE701">
        <v>2</v>
      </c>
      <c r="BF701" s="6">
        <f t="shared" si="30"/>
        <v>46297</v>
      </c>
      <c r="BG701">
        <f t="shared" si="31"/>
        <v>-1.3333333333357587</v>
      </c>
      <c r="BH701" t="str">
        <f t="shared" si="32"/>
        <v>COMPLY</v>
      </c>
      <c r="BI701" t="str">
        <f>VLOOKUP(H701,Sheet2!$A$1:$B$270,2,FALSE)</f>
        <v>PASURUAN</v>
      </c>
    </row>
    <row r="702" spans="1:61">
      <c r="A702">
        <v>701</v>
      </c>
      <c r="B702">
        <v>1002623132</v>
      </c>
      <c r="C702">
        <v>3</v>
      </c>
      <c r="D702" t="s">
        <v>42</v>
      </c>
      <c r="E702">
        <v>5</v>
      </c>
      <c r="F702" t="s">
        <v>106</v>
      </c>
      <c r="G702" t="s">
        <v>106</v>
      </c>
      <c r="H702" t="s">
        <v>335</v>
      </c>
      <c r="I702" t="s">
        <v>212</v>
      </c>
      <c r="J702" t="s">
        <v>213</v>
      </c>
      <c r="K702" t="s">
        <v>149</v>
      </c>
      <c r="M702" t="s">
        <v>76</v>
      </c>
      <c r="N702" t="s">
        <v>215</v>
      </c>
      <c r="O702" s="57">
        <v>46300.690509259257</v>
      </c>
      <c r="P702" s="57">
        <v>46302.379837962966</v>
      </c>
      <c r="Q702">
        <v>69404570</v>
      </c>
      <c r="S702">
        <v>152729256701</v>
      </c>
      <c r="T702" t="s">
        <v>2812</v>
      </c>
      <c r="U702" t="s">
        <v>2813</v>
      </c>
      <c r="V702" t="s">
        <v>2814</v>
      </c>
      <c r="Z702">
        <v>112.88468810000001</v>
      </c>
      <c r="AA702">
        <v>-7.6513165000000001</v>
      </c>
      <c r="AB702" t="s">
        <v>2815</v>
      </c>
      <c r="AC702" t="s">
        <v>229</v>
      </c>
      <c r="AL702" t="s">
        <v>217</v>
      </c>
      <c r="AM702" t="s">
        <v>2816</v>
      </c>
      <c r="AN702" t="s">
        <v>6</v>
      </c>
      <c r="AO702" s="57">
        <v>46152.726238425923</v>
      </c>
      <c r="AP702" s="57">
        <v>46301.625</v>
      </c>
      <c r="AR702" t="s">
        <v>218</v>
      </c>
      <c r="AS702" t="s">
        <v>106</v>
      </c>
      <c r="AT702" t="s">
        <v>230</v>
      </c>
      <c r="AU702">
        <v>20261007</v>
      </c>
      <c r="AV702" t="s">
        <v>221</v>
      </c>
      <c r="AW702" t="s">
        <v>1517</v>
      </c>
      <c r="AX702" t="s">
        <v>222</v>
      </c>
      <c r="BA702" s="57">
        <v>46301.625</v>
      </c>
      <c r="BB702" t="s">
        <v>2816</v>
      </c>
      <c r="BC702">
        <v>2026</v>
      </c>
      <c r="BD702">
        <v>10</v>
      </c>
      <c r="BE702">
        <v>7</v>
      </c>
      <c r="BF702" s="6">
        <f t="shared" si="30"/>
        <v>46302</v>
      </c>
      <c r="BG702">
        <f t="shared" si="31"/>
        <v>0.375</v>
      </c>
      <c r="BH702" t="str">
        <f t="shared" si="32"/>
        <v>COMPLY</v>
      </c>
      <c r="BI702" t="str">
        <f>VLOOKUP(H702,Sheet2!$A$1:$B$270,2,FALSE)</f>
        <v>PASURUAN</v>
      </c>
    </row>
    <row r="703" spans="1:61">
      <c r="A703">
        <v>702</v>
      </c>
      <c r="B703">
        <v>1002626615</v>
      </c>
      <c r="C703">
        <v>3</v>
      </c>
      <c r="D703" t="s">
        <v>42</v>
      </c>
      <c r="E703">
        <v>5</v>
      </c>
      <c r="F703" t="s">
        <v>106</v>
      </c>
      <c r="G703" t="s">
        <v>106</v>
      </c>
      <c r="H703" t="s">
        <v>335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46302.652488425927</v>
      </c>
      <c r="P703" s="57">
        <v>46303.722349537034</v>
      </c>
      <c r="Q703">
        <v>69406020</v>
      </c>
      <c r="S703">
        <v>152729256959</v>
      </c>
      <c r="T703" t="s">
        <v>4141</v>
      </c>
      <c r="U703" t="s">
        <v>4142</v>
      </c>
      <c r="V703" t="s">
        <v>4143</v>
      </c>
      <c r="Z703">
        <v>112.812544</v>
      </c>
      <c r="AA703">
        <v>-7.6266809999999996</v>
      </c>
      <c r="AB703" t="s">
        <v>4144</v>
      </c>
      <c r="AC703" t="s">
        <v>235</v>
      </c>
      <c r="AL703" t="s">
        <v>217</v>
      </c>
      <c r="AM703" t="s">
        <v>3834</v>
      </c>
      <c r="AN703" t="s">
        <v>6</v>
      </c>
      <c r="AO703" s="57">
        <v>46213.66333333333</v>
      </c>
      <c r="AP703" s="57">
        <v>46303.625</v>
      </c>
      <c r="AR703" t="s">
        <v>218</v>
      </c>
      <c r="AS703" t="s">
        <v>106</v>
      </c>
      <c r="AT703" t="s">
        <v>230</v>
      </c>
      <c r="AU703">
        <v>20261008</v>
      </c>
      <c r="AV703" t="s">
        <v>221</v>
      </c>
      <c r="AW703" t="s">
        <v>875</v>
      </c>
      <c r="AX703" t="s">
        <v>222</v>
      </c>
      <c r="BA703" s="57">
        <v>46303.625</v>
      </c>
      <c r="BB703" t="s">
        <v>3834</v>
      </c>
      <c r="BC703">
        <v>2026</v>
      </c>
      <c r="BD703">
        <v>10</v>
      </c>
      <c r="BE703">
        <v>8</v>
      </c>
      <c r="BF703" s="6">
        <f t="shared" si="30"/>
        <v>46303</v>
      </c>
      <c r="BG703">
        <f t="shared" si="31"/>
        <v>-0.625</v>
      </c>
      <c r="BH703" t="str">
        <f t="shared" si="32"/>
        <v>COMPLY</v>
      </c>
      <c r="BI703" t="str">
        <f>VLOOKUP(H703,Sheet2!$A$1:$B$270,2,FALSE)</f>
        <v>PASURUAN</v>
      </c>
    </row>
    <row r="704" spans="1:61">
      <c r="A704">
        <v>703</v>
      </c>
      <c r="B704">
        <v>1002627546</v>
      </c>
      <c r="C704">
        <v>3</v>
      </c>
      <c r="D704" t="s">
        <v>42</v>
      </c>
      <c r="E704">
        <v>5</v>
      </c>
      <c r="F704" t="s">
        <v>106</v>
      </c>
      <c r="G704" t="s">
        <v>106</v>
      </c>
      <c r="H704" t="s">
        <v>335</v>
      </c>
      <c r="I704" t="s">
        <v>212</v>
      </c>
      <c r="J704" t="s">
        <v>213</v>
      </c>
      <c r="K704" t="s">
        <v>149</v>
      </c>
      <c r="M704" t="s">
        <v>76</v>
      </c>
      <c r="N704" t="s">
        <v>215</v>
      </c>
      <c r="O704" s="57">
        <v>46303.49622685185</v>
      </c>
      <c r="P704" s="57">
        <v>46304.671585648146</v>
      </c>
      <c r="Q704">
        <v>69406425</v>
      </c>
      <c r="S704">
        <v>152729256816</v>
      </c>
      <c r="T704" t="s">
        <v>4605</v>
      </c>
      <c r="U704" t="s">
        <v>4606</v>
      </c>
      <c r="V704" t="s">
        <v>4607</v>
      </c>
      <c r="Z704">
        <v>112.8477087</v>
      </c>
      <c r="AA704">
        <v>-7.6917799999999996</v>
      </c>
      <c r="AB704" t="s">
        <v>4608</v>
      </c>
      <c r="AC704" t="s">
        <v>229</v>
      </c>
      <c r="AL704" t="s">
        <v>217</v>
      </c>
      <c r="AM704" t="s">
        <v>4609</v>
      </c>
      <c r="AN704" t="s">
        <v>6</v>
      </c>
      <c r="AO704" s="57">
        <v>46244.496701388889</v>
      </c>
      <c r="AP704" s="57">
        <v>46305.333333333336</v>
      </c>
      <c r="AR704" t="s">
        <v>218</v>
      </c>
      <c r="AS704" t="s">
        <v>106</v>
      </c>
      <c r="AT704" t="s">
        <v>230</v>
      </c>
      <c r="AU704">
        <v>20261009</v>
      </c>
      <c r="AV704" t="s">
        <v>221</v>
      </c>
      <c r="AW704" t="s">
        <v>541</v>
      </c>
      <c r="AX704" t="s">
        <v>222</v>
      </c>
      <c r="BA704" s="57">
        <v>46305.333333333336</v>
      </c>
      <c r="BB704" t="s">
        <v>4609</v>
      </c>
      <c r="BC704">
        <v>2026</v>
      </c>
      <c r="BD704">
        <v>10</v>
      </c>
      <c r="BE704">
        <v>9</v>
      </c>
      <c r="BF704" s="6">
        <f t="shared" si="30"/>
        <v>46304</v>
      </c>
      <c r="BG704">
        <f t="shared" si="31"/>
        <v>-1.3333333333357587</v>
      </c>
      <c r="BH704" t="str">
        <f t="shared" si="32"/>
        <v>COMPLY</v>
      </c>
      <c r="BI704" t="str">
        <f>VLOOKUP(H704,Sheet2!$A$1:$B$270,2,FALSE)</f>
        <v>PASURUAN</v>
      </c>
    </row>
    <row r="705" spans="1:61">
      <c r="A705">
        <v>704</v>
      </c>
      <c r="B705">
        <v>1002627341</v>
      </c>
      <c r="C705">
        <v>3</v>
      </c>
      <c r="D705" t="s">
        <v>42</v>
      </c>
      <c r="E705">
        <v>5</v>
      </c>
      <c r="F705" t="s">
        <v>106</v>
      </c>
      <c r="G705" t="s">
        <v>106</v>
      </c>
      <c r="H705" t="s">
        <v>335</v>
      </c>
      <c r="I705" t="s">
        <v>212</v>
      </c>
      <c r="J705" t="s">
        <v>213</v>
      </c>
      <c r="K705" t="s">
        <v>149</v>
      </c>
      <c r="M705" t="s">
        <v>76</v>
      </c>
      <c r="N705" t="s">
        <v>215</v>
      </c>
      <c r="O705" s="57">
        <v>46303.422962962963</v>
      </c>
      <c r="P705" s="57">
        <v>46304.988749999997</v>
      </c>
      <c r="Q705">
        <v>69406330</v>
      </c>
      <c r="S705">
        <v>152729256815</v>
      </c>
      <c r="T705" t="s">
        <v>4138</v>
      </c>
      <c r="U705" t="s">
        <v>4139</v>
      </c>
      <c r="V705" t="s">
        <v>5367</v>
      </c>
      <c r="Z705">
        <v>112.9013241</v>
      </c>
      <c r="AA705">
        <v>-7.6461983</v>
      </c>
      <c r="AB705" t="s">
        <v>4140</v>
      </c>
      <c r="AC705" t="s">
        <v>229</v>
      </c>
      <c r="AL705" t="s">
        <v>217</v>
      </c>
      <c r="AM705" t="s">
        <v>5368</v>
      </c>
      <c r="AN705" t="s">
        <v>6</v>
      </c>
      <c r="AO705" s="57">
        <v>46244.435104166667</v>
      </c>
      <c r="AP705" s="57">
        <v>46305.625</v>
      </c>
      <c r="AR705" t="s">
        <v>218</v>
      </c>
      <c r="AS705" t="s">
        <v>106</v>
      </c>
      <c r="AT705" t="s">
        <v>220</v>
      </c>
      <c r="AU705">
        <v>20261009</v>
      </c>
      <c r="AV705" t="s">
        <v>221</v>
      </c>
      <c r="AW705" t="s">
        <v>576</v>
      </c>
      <c r="AX705" t="s">
        <v>222</v>
      </c>
      <c r="BA705" s="57">
        <v>46305.625</v>
      </c>
      <c r="BB705" t="s">
        <v>5368</v>
      </c>
      <c r="BC705">
        <v>2026</v>
      </c>
      <c r="BD705">
        <v>10</v>
      </c>
      <c r="BE705">
        <v>9</v>
      </c>
      <c r="BF705" s="6">
        <f t="shared" si="30"/>
        <v>46304</v>
      </c>
      <c r="BG705">
        <f t="shared" si="31"/>
        <v>-1.625</v>
      </c>
      <c r="BH705" t="str">
        <f t="shared" si="32"/>
        <v>COMPLY</v>
      </c>
      <c r="BI705" t="str">
        <f>VLOOKUP(H705,Sheet2!$A$1:$B$270,2,FALSE)</f>
        <v>PASURUAN</v>
      </c>
    </row>
    <row r="706" spans="1:61">
      <c r="A706">
        <v>705</v>
      </c>
      <c r="B706">
        <v>1002626606</v>
      </c>
      <c r="C706">
        <v>3</v>
      </c>
      <c r="D706" t="s">
        <v>42</v>
      </c>
      <c r="E706">
        <v>5</v>
      </c>
      <c r="F706" t="s">
        <v>106</v>
      </c>
      <c r="G706" t="s">
        <v>106</v>
      </c>
      <c r="H706" t="s">
        <v>335</v>
      </c>
      <c r="I706" t="s">
        <v>212</v>
      </c>
      <c r="J706" t="s">
        <v>213</v>
      </c>
      <c r="K706" t="s">
        <v>149</v>
      </c>
      <c r="L706" t="s">
        <v>214</v>
      </c>
      <c r="M706" t="s">
        <v>1734</v>
      </c>
      <c r="N706" t="s">
        <v>215</v>
      </c>
      <c r="O706" s="57">
        <v>46302.652326388888</v>
      </c>
      <c r="P706" s="57">
        <v>46303.650902777779</v>
      </c>
      <c r="Q706">
        <v>69406020</v>
      </c>
      <c r="S706">
        <v>152729256959</v>
      </c>
      <c r="T706" t="s">
        <v>4141</v>
      </c>
      <c r="U706" t="s">
        <v>4142</v>
      </c>
      <c r="V706" t="s">
        <v>4143</v>
      </c>
      <c r="Z706">
        <v>112.812544</v>
      </c>
      <c r="AA706">
        <v>-7.6266809999999996</v>
      </c>
      <c r="AB706" t="s">
        <v>4144</v>
      </c>
      <c r="AC706" t="s">
        <v>235</v>
      </c>
      <c r="AL706" t="s">
        <v>217</v>
      </c>
      <c r="AM706" t="s">
        <v>3834</v>
      </c>
      <c r="AN706" t="s">
        <v>6</v>
      </c>
      <c r="AO706" s="57">
        <v>46213.66333333333</v>
      </c>
      <c r="AP706" s="57">
        <v>46303.625</v>
      </c>
      <c r="AR706" t="s">
        <v>325</v>
      </c>
      <c r="AS706" t="s">
        <v>106</v>
      </c>
      <c r="AT706" t="s">
        <v>230</v>
      </c>
      <c r="AV706" t="s">
        <v>3159</v>
      </c>
      <c r="AW706" t="s">
        <v>875</v>
      </c>
      <c r="AX706" t="s">
        <v>222</v>
      </c>
      <c r="BA706" s="57">
        <v>46303.625</v>
      </c>
      <c r="BB706" t="s">
        <v>3834</v>
      </c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str">
        <f>VLOOKUP(H706,Sheet2!$A$1:$B$270,2,FALSE)</f>
        <v>PASURUAN</v>
      </c>
    </row>
    <row r="707" spans="1:61">
      <c r="A707">
        <v>706</v>
      </c>
      <c r="B707">
        <v>1002627742</v>
      </c>
      <c r="C707">
        <v>3</v>
      </c>
      <c r="D707" t="s">
        <v>42</v>
      </c>
      <c r="E707">
        <v>5</v>
      </c>
      <c r="F707" t="s">
        <v>232</v>
      </c>
      <c r="G707" t="s">
        <v>101</v>
      </c>
      <c r="H707" t="s">
        <v>233</v>
      </c>
      <c r="I707" t="s">
        <v>212</v>
      </c>
      <c r="J707" t="s">
        <v>213</v>
      </c>
      <c r="K707" t="s">
        <v>149</v>
      </c>
      <c r="M707" t="s">
        <v>76</v>
      </c>
      <c r="N707" t="s">
        <v>215</v>
      </c>
      <c r="O707" s="57">
        <v>46303.575196759259</v>
      </c>
      <c r="P707" s="57">
        <v>46304.543807870374</v>
      </c>
      <c r="Q707">
        <v>69406511</v>
      </c>
      <c r="S707">
        <v>152327226840</v>
      </c>
      <c r="T707" t="s">
        <v>4610</v>
      </c>
      <c r="U707" t="s">
        <v>4611</v>
      </c>
      <c r="V707" t="s">
        <v>4612</v>
      </c>
      <c r="Z707">
        <v>112.64967262744899</v>
      </c>
      <c r="AA707">
        <v>-7.4692913321637402</v>
      </c>
      <c r="AB707" t="s">
        <v>4613</v>
      </c>
      <c r="AC707" t="s">
        <v>229</v>
      </c>
      <c r="AL707" t="s">
        <v>217</v>
      </c>
      <c r="AM707" t="s">
        <v>4614</v>
      </c>
      <c r="AN707" t="s">
        <v>6</v>
      </c>
      <c r="AO707" s="57">
        <v>46244.59065972222</v>
      </c>
      <c r="AP707" s="57">
        <v>46304.625</v>
      </c>
      <c r="AR707" t="s">
        <v>218</v>
      </c>
      <c r="AS707" t="s">
        <v>744</v>
      </c>
      <c r="AT707" t="s">
        <v>342</v>
      </c>
      <c r="AU707">
        <v>20261009</v>
      </c>
      <c r="AV707" t="s">
        <v>221</v>
      </c>
      <c r="AW707" t="s">
        <v>540</v>
      </c>
      <c r="AX707" t="s">
        <v>222</v>
      </c>
      <c r="BA707" s="57">
        <v>46304.625</v>
      </c>
      <c r="BB707" t="s">
        <v>4614</v>
      </c>
      <c r="BC707">
        <v>2026</v>
      </c>
      <c r="BD707">
        <v>10</v>
      </c>
      <c r="BE707">
        <v>9</v>
      </c>
      <c r="BF707" s="6">
        <f t="shared" si="33"/>
        <v>46304</v>
      </c>
      <c r="BG707">
        <f t="shared" si="34"/>
        <v>-0.625</v>
      </c>
      <c r="BH707" t="str">
        <f t="shared" si="35"/>
        <v>COMPLY</v>
      </c>
      <c r="BI707" t="str">
        <f>VLOOKUP(H707,Sheet2!$A$1:$B$270,2,FALSE)</f>
        <v>SIDOARJO</v>
      </c>
    </row>
    <row r="708" spans="1:61">
      <c r="A708">
        <v>707</v>
      </c>
      <c r="B708">
        <v>1002630428</v>
      </c>
      <c r="C708">
        <v>3</v>
      </c>
      <c r="D708" t="s">
        <v>42</v>
      </c>
      <c r="E708">
        <v>5</v>
      </c>
      <c r="F708" t="s">
        <v>232</v>
      </c>
      <c r="G708" t="s">
        <v>101</v>
      </c>
      <c r="H708" t="s">
        <v>233</v>
      </c>
      <c r="I708" t="s">
        <v>212</v>
      </c>
      <c r="J708" t="s">
        <v>213</v>
      </c>
      <c r="K708" t="s">
        <v>149</v>
      </c>
      <c r="M708" t="s">
        <v>1626</v>
      </c>
      <c r="N708" t="s">
        <v>215</v>
      </c>
      <c r="O708" s="57">
        <v>46304.708541666667</v>
      </c>
      <c r="P708" s="57">
        <v>46307.972418981481</v>
      </c>
      <c r="Q708">
        <v>69407626</v>
      </c>
      <c r="S708">
        <v>152327226596</v>
      </c>
      <c r="T708" t="s">
        <v>5369</v>
      </c>
      <c r="U708" t="s">
        <v>5370</v>
      </c>
      <c r="V708" t="s">
        <v>5371</v>
      </c>
      <c r="Z708">
        <v>112.7178614</v>
      </c>
      <c r="AA708">
        <v>-7.4460407999999996</v>
      </c>
      <c r="AB708" t="s">
        <v>5372</v>
      </c>
      <c r="AC708" t="s">
        <v>229</v>
      </c>
      <c r="AL708" t="s">
        <v>217</v>
      </c>
      <c r="AM708" t="s">
        <v>5373</v>
      </c>
      <c r="AN708" t="s">
        <v>6</v>
      </c>
      <c r="AO708" s="57">
        <v>46275.725983796299</v>
      </c>
      <c r="AP708" s="57">
        <v>46306.333333333336</v>
      </c>
      <c r="AR708" t="s">
        <v>12</v>
      </c>
      <c r="AS708" t="s">
        <v>744</v>
      </c>
      <c r="AT708" t="s">
        <v>230</v>
      </c>
      <c r="AV708" t="s">
        <v>1627</v>
      </c>
      <c r="AW708" t="s">
        <v>540</v>
      </c>
      <c r="AX708" t="s">
        <v>222</v>
      </c>
      <c r="AZ708" t="s">
        <v>1627</v>
      </c>
      <c r="BA708" s="57">
        <v>46306.333333333336</v>
      </c>
      <c r="BB708" t="s">
        <v>5373</v>
      </c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str">
        <f>VLOOKUP(H708,Sheet2!$A$1:$B$270,2,FALSE)</f>
        <v>SIDOARJO</v>
      </c>
    </row>
    <row r="709" spans="1:61">
      <c r="A709">
        <v>708</v>
      </c>
      <c r="B709">
        <v>1002630392</v>
      </c>
      <c r="C709">
        <v>3</v>
      </c>
      <c r="D709" t="s">
        <v>42</v>
      </c>
      <c r="E709">
        <v>5</v>
      </c>
      <c r="F709" t="s">
        <v>232</v>
      </c>
      <c r="G709" t="s">
        <v>101</v>
      </c>
      <c r="H709" t="s">
        <v>378</v>
      </c>
      <c r="I709" t="s">
        <v>212</v>
      </c>
      <c r="J709" t="s">
        <v>213</v>
      </c>
      <c r="K709" t="s">
        <v>149</v>
      </c>
      <c r="M709" t="s">
        <v>76</v>
      </c>
      <c r="N709" t="s">
        <v>215</v>
      </c>
      <c r="O709" s="57">
        <v>46304.696886574071</v>
      </c>
      <c r="P709" s="57">
        <v>46305.595104166663</v>
      </c>
      <c r="Q709">
        <v>69407619</v>
      </c>
      <c r="S709">
        <v>152317262353</v>
      </c>
      <c r="T709" t="s">
        <v>5374</v>
      </c>
      <c r="U709" t="s">
        <v>5375</v>
      </c>
      <c r="V709" t="s">
        <v>5376</v>
      </c>
      <c r="Z709">
        <v>112.75944920000001</v>
      </c>
      <c r="AA709">
        <v>-7.3874607000000001</v>
      </c>
      <c r="AB709" t="s">
        <v>5377</v>
      </c>
      <c r="AC709" t="s">
        <v>229</v>
      </c>
      <c r="AL709" t="s">
        <v>217</v>
      </c>
      <c r="AM709" t="s">
        <v>5378</v>
      </c>
      <c r="AN709" t="s">
        <v>6</v>
      </c>
      <c r="AO709" s="57">
        <v>46275.725983796299</v>
      </c>
      <c r="AP709" s="57">
        <v>46306.333333333336</v>
      </c>
      <c r="AR709" t="s">
        <v>218</v>
      </c>
      <c r="AS709" t="s">
        <v>582</v>
      </c>
      <c r="AT709" t="s">
        <v>230</v>
      </c>
      <c r="AU709">
        <v>20261010</v>
      </c>
      <c r="AV709" t="s">
        <v>221</v>
      </c>
      <c r="AW709" t="s">
        <v>541</v>
      </c>
      <c r="AX709" t="s">
        <v>222</v>
      </c>
      <c r="BA709" s="57">
        <v>46306.333333333336</v>
      </c>
      <c r="BB709" t="s">
        <v>5378</v>
      </c>
      <c r="BC709">
        <v>2026</v>
      </c>
      <c r="BD709">
        <v>10</v>
      </c>
      <c r="BE709">
        <v>10</v>
      </c>
      <c r="BF709" s="6">
        <f t="shared" si="33"/>
        <v>46305</v>
      </c>
      <c r="BG709">
        <f t="shared" si="34"/>
        <v>-1.3333333333357587</v>
      </c>
      <c r="BH709" t="str">
        <f t="shared" si="35"/>
        <v>COMPLY</v>
      </c>
      <c r="BI709" t="str">
        <f>VLOOKUP(H709,Sheet2!$A$1:$B$270,2,FALSE)</f>
        <v>SIDOARJO</v>
      </c>
    </row>
    <row r="710" spans="1:61">
      <c r="A710">
        <v>709</v>
      </c>
      <c r="B710">
        <v>1002629504</v>
      </c>
      <c r="C710">
        <v>3</v>
      </c>
      <c r="D710" t="s">
        <v>42</v>
      </c>
      <c r="E710">
        <v>5</v>
      </c>
      <c r="F710" t="s">
        <v>232</v>
      </c>
      <c r="G710" t="s">
        <v>101</v>
      </c>
      <c r="H710" t="s">
        <v>378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46304.485868055555</v>
      </c>
      <c r="P710" s="57">
        <v>46304.68246527778</v>
      </c>
      <c r="Q710">
        <v>69407257</v>
      </c>
      <c r="S710">
        <v>152317262069</v>
      </c>
      <c r="T710" t="s">
        <v>5379</v>
      </c>
      <c r="U710" t="s">
        <v>5380</v>
      </c>
      <c r="V710" t="s">
        <v>5381</v>
      </c>
      <c r="Z710">
        <v>112.74399016052401</v>
      </c>
      <c r="AA710">
        <v>-7.3860818949593403</v>
      </c>
      <c r="AB710" t="s">
        <v>5382</v>
      </c>
      <c r="AC710" t="s">
        <v>216</v>
      </c>
      <c r="AL710" t="s">
        <v>217</v>
      </c>
      <c r="AM710" t="s">
        <v>5383</v>
      </c>
      <c r="AN710" t="s">
        <v>6</v>
      </c>
      <c r="AO710" s="57">
        <v>46275.496678240743</v>
      </c>
      <c r="AP710" s="57">
        <v>46305.333333333336</v>
      </c>
      <c r="AR710" t="s">
        <v>218</v>
      </c>
      <c r="AS710" t="s">
        <v>582</v>
      </c>
      <c r="AT710" t="s">
        <v>230</v>
      </c>
      <c r="AU710">
        <v>20261009</v>
      </c>
      <c r="AV710" t="s">
        <v>221</v>
      </c>
      <c r="AW710" t="s">
        <v>877</v>
      </c>
      <c r="AX710" t="s">
        <v>222</v>
      </c>
      <c r="BA710" s="57">
        <v>46305.333333333336</v>
      </c>
      <c r="BB710" t="s">
        <v>5383</v>
      </c>
      <c r="BC710">
        <v>2026</v>
      </c>
      <c r="BD710">
        <v>10</v>
      </c>
      <c r="BE710">
        <v>9</v>
      </c>
      <c r="BF710" s="6">
        <f t="shared" si="33"/>
        <v>46304</v>
      </c>
      <c r="BG710">
        <f t="shared" si="34"/>
        <v>-1.3333333333357587</v>
      </c>
      <c r="BH710" t="str">
        <f t="shared" si="35"/>
        <v>COMPLY</v>
      </c>
      <c r="BI710" t="str">
        <f>VLOOKUP(H710,Sheet2!$A$1:$B$270,2,FALSE)</f>
        <v>SIDOARJO</v>
      </c>
    </row>
    <row r="711" spans="1:61">
      <c r="A711">
        <v>710</v>
      </c>
      <c r="B711">
        <v>1002622233</v>
      </c>
      <c r="C711">
        <v>3</v>
      </c>
      <c r="D711" t="s">
        <v>42</v>
      </c>
      <c r="E711">
        <v>5</v>
      </c>
      <c r="F711" t="s">
        <v>232</v>
      </c>
      <c r="G711" t="s">
        <v>101</v>
      </c>
      <c r="H711" t="s">
        <v>378</v>
      </c>
      <c r="I711" t="s">
        <v>212</v>
      </c>
      <c r="J711" t="s">
        <v>213</v>
      </c>
      <c r="K711" t="s">
        <v>149</v>
      </c>
      <c r="L711" t="s">
        <v>214</v>
      </c>
      <c r="M711" t="s">
        <v>836</v>
      </c>
      <c r="N711" t="s">
        <v>215</v>
      </c>
      <c r="O711" s="57">
        <v>46300.494849537034</v>
      </c>
      <c r="P711" s="57">
        <v>46301.724270833336</v>
      </c>
      <c r="Q711">
        <v>69404266</v>
      </c>
      <c r="S711">
        <v>152317262320</v>
      </c>
      <c r="T711" t="s">
        <v>2817</v>
      </c>
      <c r="U711" t="s">
        <v>2818</v>
      </c>
      <c r="V711" t="s">
        <v>2819</v>
      </c>
      <c r="Z711">
        <v>112.7564718</v>
      </c>
      <c r="AA711">
        <v>-7.3898845999999896</v>
      </c>
      <c r="AB711" t="s">
        <v>2820</v>
      </c>
      <c r="AC711" t="s">
        <v>235</v>
      </c>
      <c r="AL711" t="s">
        <v>217</v>
      </c>
      <c r="AM711" t="s">
        <v>2529</v>
      </c>
      <c r="AN711" t="s">
        <v>6</v>
      </c>
      <c r="AO711" s="57">
        <v>46152.496620370373</v>
      </c>
      <c r="AP711" s="57">
        <v>46301.333333333336</v>
      </c>
      <c r="AR711" t="s">
        <v>14</v>
      </c>
      <c r="AS711" t="s">
        <v>582</v>
      </c>
      <c r="AT711" t="s">
        <v>230</v>
      </c>
      <c r="AV711" t="s">
        <v>837</v>
      </c>
      <c r="AW711" t="s">
        <v>923</v>
      </c>
      <c r="AX711" t="s">
        <v>222</v>
      </c>
      <c r="BA711" s="57">
        <v>46301.333333333336</v>
      </c>
      <c r="BB711" t="s">
        <v>2529</v>
      </c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str">
        <f>VLOOKUP(H711,Sheet2!$A$1:$B$270,2,FALSE)</f>
        <v>SIDOARJO</v>
      </c>
    </row>
    <row r="712" spans="1:61">
      <c r="A712">
        <v>711</v>
      </c>
      <c r="B712">
        <v>1002620780</v>
      </c>
      <c r="C712">
        <v>3</v>
      </c>
      <c r="D712" t="s">
        <v>42</v>
      </c>
      <c r="E712">
        <v>5</v>
      </c>
      <c r="F712" t="s">
        <v>232</v>
      </c>
      <c r="G712" t="s">
        <v>101</v>
      </c>
      <c r="H712" t="s">
        <v>299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46298.399074074077</v>
      </c>
      <c r="P712" s="57">
        <v>46299.535798611112</v>
      </c>
      <c r="Q712">
        <v>69403490</v>
      </c>
      <c r="S712">
        <v>152332253608</v>
      </c>
      <c r="T712" t="s">
        <v>2095</v>
      </c>
      <c r="U712" t="s">
        <v>2096</v>
      </c>
      <c r="V712" t="s">
        <v>2097</v>
      </c>
      <c r="Z712">
        <v>112.7016709</v>
      </c>
      <c r="AA712">
        <v>-7.3463174999999996</v>
      </c>
      <c r="AB712" t="s">
        <v>2098</v>
      </c>
      <c r="AC712" t="s">
        <v>235</v>
      </c>
      <c r="AL712" t="s">
        <v>217</v>
      </c>
      <c r="AM712" t="s">
        <v>2099</v>
      </c>
      <c r="AN712" t="s">
        <v>6</v>
      </c>
      <c r="AO712" s="57">
        <v>46091.40283564815</v>
      </c>
      <c r="AP712" s="57">
        <v>46299.333333333336</v>
      </c>
      <c r="AR712" t="s">
        <v>218</v>
      </c>
      <c r="AS712" t="s">
        <v>562</v>
      </c>
      <c r="AT712" t="s">
        <v>230</v>
      </c>
      <c r="AU712">
        <v>20261004</v>
      </c>
      <c r="AV712" t="s">
        <v>221</v>
      </c>
      <c r="AW712" t="s">
        <v>880</v>
      </c>
      <c r="AX712" t="s">
        <v>222</v>
      </c>
      <c r="BA712" s="57">
        <v>46299.333333333336</v>
      </c>
      <c r="BB712" t="s">
        <v>2099</v>
      </c>
      <c r="BC712">
        <v>2026</v>
      </c>
      <c r="BD712">
        <v>10</v>
      </c>
      <c r="BE712">
        <v>4</v>
      </c>
      <c r="BF712" s="6">
        <f t="shared" si="33"/>
        <v>46299</v>
      </c>
      <c r="BG712">
        <f t="shared" si="34"/>
        <v>-0.33333333333575865</v>
      </c>
      <c r="BH712" t="str">
        <f t="shared" si="35"/>
        <v>COMPLY</v>
      </c>
      <c r="BI712" t="str">
        <f>VLOOKUP(H712,Sheet2!$A$1:$B$270,2,FALSE)</f>
        <v>SIDOARJO</v>
      </c>
    </row>
    <row r="713" spans="1:61">
      <c r="A713">
        <v>712</v>
      </c>
      <c r="B713">
        <v>1002627680</v>
      </c>
      <c r="C713">
        <v>3</v>
      </c>
      <c r="D713" t="s">
        <v>42</v>
      </c>
      <c r="E713">
        <v>5</v>
      </c>
      <c r="F713" t="s">
        <v>232</v>
      </c>
      <c r="G713" t="s">
        <v>101</v>
      </c>
      <c r="H713" t="s">
        <v>299</v>
      </c>
      <c r="I713" t="s">
        <v>212</v>
      </c>
      <c r="J713" t="s">
        <v>213</v>
      </c>
      <c r="K713" t="s">
        <v>149</v>
      </c>
      <c r="M713" t="s">
        <v>76</v>
      </c>
      <c r="N713" t="s">
        <v>215</v>
      </c>
      <c r="O713" s="57">
        <v>46303.557291666664</v>
      </c>
      <c r="P713" s="57">
        <v>46304.63490740741</v>
      </c>
      <c r="Q713">
        <v>69406492</v>
      </c>
      <c r="S713">
        <v>152332253693</v>
      </c>
      <c r="T713" t="s">
        <v>4615</v>
      </c>
      <c r="U713" t="s">
        <v>4616</v>
      </c>
      <c r="V713" t="s">
        <v>4617</v>
      </c>
      <c r="Z713">
        <v>112.68561529999999</v>
      </c>
      <c r="AA713">
        <v>-7.3831490000000004</v>
      </c>
      <c r="AB713" t="s">
        <v>4618</v>
      </c>
      <c r="AC713" t="s">
        <v>229</v>
      </c>
      <c r="AL713" t="s">
        <v>217</v>
      </c>
      <c r="AM713" t="s">
        <v>4619</v>
      </c>
      <c r="AN713" t="s">
        <v>6</v>
      </c>
      <c r="AO713" s="57">
        <v>46244.569814814815</v>
      </c>
      <c r="AP713" s="57">
        <v>46305.333333333336</v>
      </c>
      <c r="AR713" t="s">
        <v>218</v>
      </c>
      <c r="AS713" t="s">
        <v>562</v>
      </c>
      <c r="AT713" t="s">
        <v>342</v>
      </c>
      <c r="AU713">
        <v>20261009</v>
      </c>
      <c r="AV713" t="s">
        <v>221</v>
      </c>
      <c r="AW713" t="s">
        <v>540</v>
      </c>
      <c r="AX713" t="s">
        <v>222</v>
      </c>
      <c r="BA713" s="57">
        <v>46305.333333333336</v>
      </c>
      <c r="BB713" t="s">
        <v>4619</v>
      </c>
      <c r="BC713">
        <v>2026</v>
      </c>
      <c r="BD713">
        <v>10</v>
      </c>
      <c r="BE713">
        <v>9</v>
      </c>
      <c r="BF713" s="6">
        <f t="shared" si="33"/>
        <v>46304</v>
      </c>
      <c r="BG713">
        <f t="shared" si="34"/>
        <v>-1.3333333333357587</v>
      </c>
      <c r="BH713" t="str">
        <f t="shared" si="35"/>
        <v>COMPLY</v>
      </c>
      <c r="BI713" t="str">
        <f>VLOOKUP(H713,Sheet2!$A$1:$B$270,2,FALSE)</f>
        <v>SIDOARJO</v>
      </c>
    </row>
    <row r="714" spans="1:61">
      <c r="A714">
        <v>713</v>
      </c>
      <c r="B714">
        <v>1002624432</v>
      </c>
      <c r="C714">
        <v>3</v>
      </c>
      <c r="D714" t="s">
        <v>55</v>
      </c>
      <c r="E714">
        <v>5</v>
      </c>
      <c r="F714" t="s">
        <v>305</v>
      </c>
      <c r="G714" t="s">
        <v>124</v>
      </c>
      <c r="H714" t="s">
        <v>385</v>
      </c>
      <c r="I714" t="s">
        <v>212</v>
      </c>
      <c r="J714" t="s">
        <v>213</v>
      </c>
      <c r="K714" t="s">
        <v>149</v>
      </c>
      <c r="L714" t="s">
        <v>214</v>
      </c>
      <c r="M714" t="s">
        <v>76</v>
      </c>
      <c r="N714" t="s">
        <v>215</v>
      </c>
      <c r="O714" s="57">
        <v>46301.578935185185</v>
      </c>
      <c r="P714" s="57">
        <v>46302.633414351854</v>
      </c>
      <c r="Q714">
        <v>69405085</v>
      </c>
      <c r="S714">
        <v>152302238421</v>
      </c>
      <c r="T714" t="s">
        <v>3442</v>
      </c>
      <c r="U714" t="s">
        <v>3443</v>
      </c>
      <c r="V714" t="s">
        <v>3444</v>
      </c>
      <c r="Z714">
        <v>112.7065977</v>
      </c>
      <c r="AA714">
        <v>-7.3758572999999998</v>
      </c>
      <c r="AB714" t="s">
        <v>3445</v>
      </c>
      <c r="AC714" t="s">
        <v>216</v>
      </c>
      <c r="AL714" t="s">
        <v>217</v>
      </c>
      <c r="AM714" t="s">
        <v>3446</v>
      </c>
      <c r="AN714" t="s">
        <v>6</v>
      </c>
      <c r="AO714" s="57">
        <v>46183.601145833331</v>
      </c>
      <c r="AP714" s="57">
        <v>46302.458333333336</v>
      </c>
      <c r="AR714" t="s">
        <v>218</v>
      </c>
      <c r="AS714" t="s">
        <v>816</v>
      </c>
      <c r="AT714" t="s">
        <v>342</v>
      </c>
      <c r="AU714">
        <v>20261007</v>
      </c>
      <c r="AV714" t="s">
        <v>221</v>
      </c>
      <c r="AW714" t="s">
        <v>2326</v>
      </c>
      <c r="AX714" t="s">
        <v>222</v>
      </c>
      <c r="BA714" s="57">
        <v>46302.458333333336</v>
      </c>
      <c r="BB714" t="s">
        <v>3446</v>
      </c>
      <c r="BC714">
        <v>2026</v>
      </c>
      <c r="BD714">
        <v>10</v>
      </c>
      <c r="BE714">
        <v>7</v>
      </c>
      <c r="BF714" s="6">
        <f t="shared" si="33"/>
        <v>46302</v>
      </c>
      <c r="BG714">
        <f t="shared" si="34"/>
        <v>-0.45833333333575865</v>
      </c>
      <c r="BH714" t="str">
        <f t="shared" si="35"/>
        <v>COMPLY</v>
      </c>
      <c r="BI714" t="str">
        <f>VLOOKUP(H714,Sheet2!$A$1:$B$270,2,FALSE)</f>
        <v>SURABAYA SELATAN</v>
      </c>
    </row>
    <row r="715" spans="1:61">
      <c r="A715">
        <v>714</v>
      </c>
      <c r="B715">
        <v>1002634816</v>
      </c>
      <c r="C715">
        <v>3</v>
      </c>
      <c r="D715" t="s">
        <v>55</v>
      </c>
      <c r="E715">
        <v>5</v>
      </c>
      <c r="F715" t="s">
        <v>305</v>
      </c>
      <c r="G715" t="s">
        <v>124</v>
      </c>
      <c r="H715" t="s">
        <v>385</v>
      </c>
      <c r="I715" t="s">
        <v>212</v>
      </c>
      <c r="J715" t="s">
        <v>213</v>
      </c>
      <c r="K715" t="s">
        <v>149</v>
      </c>
      <c r="L715" t="s">
        <v>214</v>
      </c>
      <c r="M715" t="s">
        <v>224</v>
      </c>
      <c r="N715" t="s">
        <v>215</v>
      </c>
      <c r="O715" s="57">
        <v>46308.499062499999</v>
      </c>
      <c r="P715" s="57">
        <v>46309.465590277781</v>
      </c>
      <c r="Q715">
        <v>69409291</v>
      </c>
      <c r="S715">
        <v>152302238514</v>
      </c>
      <c r="T715" t="s">
        <v>6220</v>
      </c>
      <c r="U715" t="s">
        <v>6221</v>
      </c>
      <c r="V715" t="s">
        <v>6222</v>
      </c>
      <c r="Z715">
        <v>112.7202343</v>
      </c>
      <c r="AA715">
        <v>-7.3562684999999997</v>
      </c>
      <c r="AB715" t="s">
        <v>6223</v>
      </c>
      <c r="AC715" t="s">
        <v>235</v>
      </c>
      <c r="AL715" t="s">
        <v>217</v>
      </c>
      <c r="AM715" t="s">
        <v>5896</v>
      </c>
      <c r="AN715" t="s">
        <v>6</v>
      </c>
      <c r="AO715" t="s">
        <v>5770</v>
      </c>
      <c r="AP715" s="57">
        <v>46309.458333333336</v>
      </c>
      <c r="AR715" t="s">
        <v>18</v>
      </c>
      <c r="AS715" t="s">
        <v>816</v>
      </c>
      <c r="AT715" t="s">
        <v>230</v>
      </c>
      <c r="AV715" t="s">
        <v>226</v>
      </c>
      <c r="AW715" t="s">
        <v>876</v>
      </c>
      <c r="AX715" t="s">
        <v>222</v>
      </c>
      <c r="BA715" s="57">
        <v>46309.458333333336</v>
      </c>
      <c r="BB715" t="s">
        <v>5896</v>
      </c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str">
        <f>VLOOKUP(H715,Sheet2!$A$1:$B$270,2,FALSE)</f>
        <v>SURABAYA SELATAN</v>
      </c>
    </row>
    <row r="716" spans="1:61">
      <c r="A716">
        <v>715</v>
      </c>
      <c r="B716">
        <v>1002620339</v>
      </c>
      <c r="C716">
        <v>3</v>
      </c>
      <c r="D716" t="s">
        <v>55</v>
      </c>
      <c r="E716">
        <v>5</v>
      </c>
      <c r="F716" t="s">
        <v>305</v>
      </c>
      <c r="G716" t="s">
        <v>124</v>
      </c>
      <c r="H716" t="s">
        <v>385</v>
      </c>
      <c r="I716" t="s">
        <v>212</v>
      </c>
      <c r="J716" t="s">
        <v>213</v>
      </c>
      <c r="K716" t="s">
        <v>149</v>
      </c>
      <c r="M716" t="s">
        <v>836</v>
      </c>
      <c r="N716" t="s">
        <v>215</v>
      </c>
      <c r="O716" s="57">
        <v>46297.661226851851</v>
      </c>
      <c r="P716" s="57">
        <v>46301.441435185188</v>
      </c>
      <c r="Q716">
        <v>69403286</v>
      </c>
      <c r="S716">
        <v>152302238362</v>
      </c>
      <c r="T716" t="s">
        <v>2100</v>
      </c>
      <c r="U716" t="s">
        <v>2105</v>
      </c>
      <c r="V716" t="s">
        <v>2106</v>
      </c>
      <c r="Z716">
        <v>112.727108001708</v>
      </c>
      <c r="AA716">
        <v>-7.3756288204415803</v>
      </c>
      <c r="AB716" t="s">
        <v>2107</v>
      </c>
      <c r="AC716" t="s">
        <v>229</v>
      </c>
      <c r="AL716" t="s">
        <v>217</v>
      </c>
      <c r="AM716" t="s">
        <v>2104</v>
      </c>
      <c r="AN716" t="s">
        <v>6</v>
      </c>
      <c r="AO716" s="57">
        <v>46063.663495370369</v>
      </c>
      <c r="AP716" s="57">
        <v>46299.333333333336</v>
      </c>
      <c r="AQ716" t="s">
        <v>838</v>
      </c>
      <c r="AR716" t="s">
        <v>14</v>
      </c>
      <c r="AS716" t="s">
        <v>816</v>
      </c>
      <c r="AT716" t="s">
        <v>230</v>
      </c>
      <c r="AV716" t="s">
        <v>837</v>
      </c>
      <c r="AW716" t="s">
        <v>541</v>
      </c>
      <c r="AX716" t="s">
        <v>222</v>
      </c>
      <c r="BA716" s="57">
        <v>46299.333333333336</v>
      </c>
      <c r="BB716" t="s">
        <v>2104</v>
      </c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str">
        <f>VLOOKUP(H716,Sheet2!$A$1:$B$270,2,FALSE)</f>
        <v>SURABAYA SELATAN</v>
      </c>
    </row>
    <row r="717" spans="1:61">
      <c r="A717">
        <v>716</v>
      </c>
      <c r="B717">
        <v>1002620404</v>
      </c>
      <c r="C717">
        <v>3</v>
      </c>
      <c r="D717" t="s">
        <v>55</v>
      </c>
      <c r="E717">
        <v>5</v>
      </c>
      <c r="F717" t="s">
        <v>305</v>
      </c>
      <c r="G717" t="s">
        <v>124</v>
      </c>
      <c r="H717" t="s">
        <v>385</v>
      </c>
      <c r="I717" t="s">
        <v>212</v>
      </c>
      <c r="J717" t="s">
        <v>213</v>
      </c>
      <c r="K717" t="s">
        <v>149</v>
      </c>
      <c r="M717" t="s">
        <v>836</v>
      </c>
      <c r="N717" t="s">
        <v>215</v>
      </c>
      <c r="O717" s="57">
        <v>46297.676782407405</v>
      </c>
      <c r="P717" s="57">
        <v>46300.576516203706</v>
      </c>
      <c r="Q717">
        <v>69403281</v>
      </c>
      <c r="S717">
        <v>152302238363</v>
      </c>
      <c r="T717" t="s">
        <v>2100</v>
      </c>
      <c r="U717" t="s">
        <v>2101</v>
      </c>
      <c r="V717" t="s">
        <v>2102</v>
      </c>
      <c r="Z717">
        <v>112.727266741275</v>
      </c>
      <c r="AA717">
        <v>-7.3755729601013602</v>
      </c>
      <c r="AB717" t="s">
        <v>2103</v>
      </c>
      <c r="AC717" t="s">
        <v>229</v>
      </c>
      <c r="AL717" t="s">
        <v>217</v>
      </c>
      <c r="AM717" t="s">
        <v>2104</v>
      </c>
      <c r="AN717" t="s">
        <v>6</v>
      </c>
      <c r="AO717" s="57">
        <v>46063.684548611112</v>
      </c>
      <c r="AP717" s="57">
        <v>46299.333333333336</v>
      </c>
      <c r="AQ717" t="s">
        <v>838</v>
      </c>
      <c r="AR717" t="s">
        <v>14</v>
      </c>
      <c r="AS717" t="s">
        <v>816</v>
      </c>
      <c r="AT717" t="s">
        <v>230</v>
      </c>
      <c r="AV717" t="s">
        <v>837</v>
      </c>
      <c r="AW717" t="s">
        <v>539</v>
      </c>
      <c r="AX717" t="s">
        <v>222</v>
      </c>
      <c r="BA717" s="57">
        <v>46299.333333333336</v>
      </c>
      <c r="BB717" t="s">
        <v>2104</v>
      </c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str">
        <f>VLOOKUP(H717,Sheet2!$A$1:$B$270,2,FALSE)</f>
        <v>SURABAYA SELATAN</v>
      </c>
    </row>
    <row r="718" spans="1:61">
      <c r="A718">
        <v>717</v>
      </c>
      <c r="B718">
        <v>1002630631</v>
      </c>
      <c r="C718">
        <v>3</v>
      </c>
      <c r="D718" t="s">
        <v>55</v>
      </c>
      <c r="E718">
        <v>5</v>
      </c>
      <c r="F718" t="s">
        <v>305</v>
      </c>
      <c r="G718" t="s">
        <v>124</v>
      </c>
      <c r="H718" t="s">
        <v>385</v>
      </c>
      <c r="I718" t="s">
        <v>212</v>
      </c>
      <c r="J718" t="s">
        <v>213</v>
      </c>
      <c r="K718" t="s">
        <v>149</v>
      </c>
      <c r="M718" t="s">
        <v>836</v>
      </c>
      <c r="N718" t="s">
        <v>215</v>
      </c>
      <c r="O718" s="57">
        <v>46305.377303240741</v>
      </c>
      <c r="P718" s="57">
        <v>46309.385740740741</v>
      </c>
      <c r="Q718">
        <v>69407717</v>
      </c>
      <c r="S718">
        <v>152302238470</v>
      </c>
      <c r="T718" t="s">
        <v>5384</v>
      </c>
      <c r="U718" t="s">
        <v>5385</v>
      </c>
      <c r="V718" t="s">
        <v>5386</v>
      </c>
      <c r="Z718">
        <v>112.72472930000001</v>
      </c>
      <c r="AA718">
        <v>-7.3508505</v>
      </c>
      <c r="AB718" t="s">
        <v>5387</v>
      </c>
      <c r="AC718" t="s">
        <v>229</v>
      </c>
      <c r="AL718" t="s">
        <v>217</v>
      </c>
      <c r="AM718" t="s">
        <v>5388</v>
      </c>
      <c r="AN718" t="s">
        <v>6</v>
      </c>
      <c r="AO718" s="57">
        <v>46305.402870370373</v>
      </c>
      <c r="AP718" s="57">
        <v>46307.333333333336</v>
      </c>
      <c r="AQ718" t="s">
        <v>841</v>
      </c>
      <c r="AR718" t="s">
        <v>14</v>
      </c>
      <c r="AS718" t="s">
        <v>816</v>
      </c>
      <c r="AT718" t="s">
        <v>230</v>
      </c>
      <c r="AV718" t="s">
        <v>837</v>
      </c>
      <c r="AW718" t="s">
        <v>539</v>
      </c>
      <c r="AX718" t="s">
        <v>222</v>
      </c>
      <c r="BA718" s="57">
        <v>46307.333333333336</v>
      </c>
      <c r="BB718" t="s">
        <v>5388</v>
      </c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str">
        <f>VLOOKUP(H718,Sheet2!$A$1:$B$270,2,FALSE)</f>
        <v>SURABAYA SELATAN</v>
      </c>
    </row>
    <row r="719" spans="1:61">
      <c r="A719">
        <v>718</v>
      </c>
      <c r="B719">
        <v>1002633079</v>
      </c>
      <c r="C719">
        <v>3</v>
      </c>
      <c r="D719" t="s">
        <v>55</v>
      </c>
      <c r="E719">
        <v>5</v>
      </c>
      <c r="F719" t="s">
        <v>305</v>
      </c>
      <c r="G719" t="s">
        <v>124</v>
      </c>
      <c r="H719" t="s">
        <v>385</v>
      </c>
      <c r="I719" t="s">
        <v>212</v>
      </c>
      <c r="J719" t="s">
        <v>213</v>
      </c>
      <c r="K719" t="s">
        <v>149</v>
      </c>
      <c r="M719" t="s">
        <v>1618</v>
      </c>
      <c r="N719" t="s">
        <v>215</v>
      </c>
      <c r="O719" s="57">
        <v>46307.589699074073</v>
      </c>
      <c r="P719" s="57">
        <v>46308.738506944443</v>
      </c>
      <c r="Q719">
        <v>69408686</v>
      </c>
      <c r="S719">
        <v>152302238502</v>
      </c>
      <c r="T719" t="s">
        <v>6217</v>
      </c>
      <c r="U719" t="s">
        <v>6218</v>
      </c>
      <c r="Z719">
        <v>112.72813619999999</v>
      </c>
      <c r="AA719">
        <v>-7.3869860000000003</v>
      </c>
      <c r="AB719" t="s">
        <v>6219</v>
      </c>
      <c r="AC719" t="s">
        <v>229</v>
      </c>
      <c r="AO719" s="57">
        <v>46366.590462962966</v>
      </c>
      <c r="AR719" t="s">
        <v>5</v>
      </c>
      <c r="AS719" t="s">
        <v>816</v>
      </c>
      <c r="AT719" t="s">
        <v>230</v>
      </c>
      <c r="AV719" t="s">
        <v>6756</v>
      </c>
      <c r="AW719" t="s">
        <v>540</v>
      </c>
      <c r="AX719" t="s">
        <v>222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str">
        <f>VLOOKUP(H719,Sheet2!$A$1:$B$270,2,FALSE)</f>
        <v>SURABAYA SELATAN</v>
      </c>
    </row>
    <row r="720" spans="1:61">
      <c r="A720">
        <v>719</v>
      </c>
      <c r="B720">
        <v>1002617383</v>
      </c>
      <c r="C720">
        <v>3</v>
      </c>
      <c r="D720" t="s">
        <v>55</v>
      </c>
      <c r="E720">
        <v>5</v>
      </c>
      <c r="F720" t="s">
        <v>305</v>
      </c>
      <c r="G720" t="s">
        <v>124</v>
      </c>
      <c r="H720" t="s">
        <v>326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46296.441435185188</v>
      </c>
      <c r="P720" s="57">
        <v>46301.620254629626</v>
      </c>
      <c r="Q720">
        <v>69402176</v>
      </c>
      <c r="S720">
        <v>152305231385</v>
      </c>
      <c r="T720" t="s">
        <v>1190</v>
      </c>
      <c r="U720" t="s">
        <v>1191</v>
      </c>
      <c r="V720" t="s">
        <v>1192</v>
      </c>
      <c r="Z720">
        <v>112.78666440000001</v>
      </c>
      <c r="AA720">
        <v>-7.3539735999999998</v>
      </c>
      <c r="AB720" t="s">
        <v>1193</v>
      </c>
      <c r="AC720" t="s">
        <v>216</v>
      </c>
      <c r="AL720" t="s">
        <v>217</v>
      </c>
      <c r="AM720" t="s">
        <v>1118</v>
      </c>
      <c r="AN720" t="s">
        <v>6</v>
      </c>
      <c r="AO720" s="57">
        <v>46032.444687499999</v>
      </c>
      <c r="AP720" s="57">
        <v>46297.333333333336</v>
      </c>
      <c r="AQ720" t="s">
        <v>841</v>
      </c>
      <c r="AR720" t="s">
        <v>218</v>
      </c>
      <c r="AS720" t="s">
        <v>843</v>
      </c>
      <c r="AT720" t="s">
        <v>230</v>
      </c>
      <c r="AU720">
        <v>20261006</v>
      </c>
      <c r="AV720" t="s">
        <v>221</v>
      </c>
      <c r="AW720" t="s">
        <v>879</v>
      </c>
      <c r="AX720" t="s">
        <v>222</v>
      </c>
      <c r="BA720" s="57">
        <v>46297.333333333336</v>
      </c>
      <c r="BB720" t="s">
        <v>1118</v>
      </c>
      <c r="BC720">
        <v>2026</v>
      </c>
      <c r="BD720">
        <v>10</v>
      </c>
      <c r="BE720">
        <v>6</v>
      </c>
      <c r="BF720" s="6">
        <f t="shared" si="33"/>
        <v>46301</v>
      </c>
      <c r="BG720">
        <f t="shared" si="34"/>
        <v>3.6666666666642413</v>
      </c>
      <c r="BH720" t="str">
        <f t="shared" si="35"/>
        <v>NOT COMPLY</v>
      </c>
      <c r="BI720" t="str">
        <f>VLOOKUP(H720,Sheet2!$A$1:$B$270,2,FALSE)</f>
        <v>SURABAYA SELATAN</v>
      </c>
    </row>
    <row r="721" spans="1:61">
      <c r="A721">
        <v>720</v>
      </c>
      <c r="B721">
        <v>1002617708</v>
      </c>
      <c r="C721">
        <v>3</v>
      </c>
      <c r="D721" t="s">
        <v>55</v>
      </c>
      <c r="E721">
        <v>5</v>
      </c>
      <c r="F721" t="s">
        <v>305</v>
      </c>
      <c r="G721" t="s">
        <v>124</v>
      </c>
      <c r="H721" t="s">
        <v>326</v>
      </c>
      <c r="I721" t="s">
        <v>212</v>
      </c>
      <c r="J721" t="s">
        <v>213</v>
      </c>
      <c r="K721" t="s">
        <v>149</v>
      </c>
      <c r="M721" t="s">
        <v>76</v>
      </c>
      <c r="N721" t="s">
        <v>215</v>
      </c>
      <c r="O721" s="57">
        <v>46296.511134259257</v>
      </c>
      <c r="P721" s="57">
        <v>46296.723958333336</v>
      </c>
      <c r="Q721">
        <v>69401010</v>
      </c>
      <c r="S721">
        <v>152305231383</v>
      </c>
      <c r="T721" t="s">
        <v>924</v>
      </c>
      <c r="U721" t="s">
        <v>1194</v>
      </c>
      <c r="V721" t="s">
        <v>1195</v>
      </c>
      <c r="Z721">
        <v>112.7634</v>
      </c>
      <c r="AA721">
        <v>-7.3680000000000003</v>
      </c>
      <c r="AB721" t="s">
        <v>925</v>
      </c>
      <c r="AC721" t="s">
        <v>216</v>
      </c>
      <c r="AL721" t="s">
        <v>217</v>
      </c>
      <c r="AM721" t="s">
        <v>1196</v>
      </c>
      <c r="AN721" t="s">
        <v>6</v>
      </c>
      <c r="AO721" s="57">
        <v>46032.517557870371</v>
      </c>
      <c r="AR721" t="s">
        <v>218</v>
      </c>
      <c r="AS721" t="s">
        <v>843</v>
      </c>
      <c r="AT721" t="s">
        <v>342</v>
      </c>
      <c r="AU721">
        <v>20261001</v>
      </c>
      <c r="AV721" t="s">
        <v>221</v>
      </c>
      <c r="AW721" t="s">
        <v>540</v>
      </c>
      <c r="AX721" t="s">
        <v>222</v>
      </c>
      <c r="BA721" s="57">
        <v>46296.291666666664</v>
      </c>
      <c r="BB721" t="s">
        <v>1196</v>
      </c>
      <c r="BC721">
        <v>2026</v>
      </c>
      <c r="BD721">
        <v>10</v>
      </c>
      <c r="BE721">
        <v>1</v>
      </c>
      <c r="BF721" s="6">
        <f t="shared" si="33"/>
        <v>46296</v>
      </c>
      <c r="BG721">
        <f t="shared" si="34"/>
        <v>-0.29166666666424135</v>
      </c>
      <c r="BH721" t="str">
        <f t="shared" si="35"/>
        <v>COMPLY</v>
      </c>
      <c r="BI721" t="str">
        <f>VLOOKUP(H721,Sheet2!$A$1:$B$270,2,FALSE)</f>
        <v>SURABAYA SELATAN</v>
      </c>
    </row>
    <row r="722" spans="1:61">
      <c r="A722">
        <v>721</v>
      </c>
      <c r="B722">
        <v>1002623807</v>
      </c>
      <c r="C722">
        <v>3</v>
      </c>
      <c r="D722" t="s">
        <v>55</v>
      </c>
      <c r="E722">
        <v>5</v>
      </c>
      <c r="F722" t="s">
        <v>305</v>
      </c>
      <c r="G722" t="s">
        <v>124</v>
      </c>
      <c r="H722" t="s">
        <v>326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46301.43310185185</v>
      </c>
      <c r="P722" s="57">
        <v>46302.815613425926</v>
      </c>
      <c r="Q722">
        <v>69404783</v>
      </c>
      <c r="S722">
        <v>152305231446</v>
      </c>
      <c r="T722" t="s">
        <v>3447</v>
      </c>
      <c r="U722" t="s">
        <v>3448</v>
      </c>
      <c r="V722" t="s">
        <v>3449</v>
      </c>
      <c r="Z722">
        <v>112.7627882</v>
      </c>
      <c r="AA722">
        <v>-7.3788168999999897</v>
      </c>
      <c r="AB722" t="s">
        <v>3450</v>
      </c>
      <c r="AC722" t="s">
        <v>235</v>
      </c>
      <c r="AL722" t="s">
        <v>217</v>
      </c>
      <c r="AM722" t="s">
        <v>3451</v>
      </c>
      <c r="AN722" t="s">
        <v>6</v>
      </c>
      <c r="AO722" s="57">
        <v>46183.433946759258</v>
      </c>
      <c r="AP722" s="57">
        <v>46302.333333333336</v>
      </c>
      <c r="AR722" t="s">
        <v>218</v>
      </c>
      <c r="AS722" t="s">
        <v>843</v>
      </c>
      <c r="AT722" t="s">
        <v>220</v>
      </c>
      <c r="AU722">
        <v>20261007</v>
      </c>
      <c r="AV722" t="s">
        <v>221</v>
      </c>
      <c r="AW722" t="s">
        <v>3452</v>
      </c>
      <c r="AX722" t="s">
        <v>222</v>
      </c>
      <c r="BA722" s="57">
        <v>46302.333333333336</v>
      </c>
      <c r="BB722" t="s">
        <v>3451</v>
      </c>
      <c r="BC722">
        <v>2026</v>
      </c>
      <c r="BD722">
        <v>10</v>
      </c>
      <c r="BE722">
        <v>7</v>
      </c>
      <c r="BF722" s="6">
        <f t="shared" si="33"/>
        <v>46302</v>
      </c>
      <c r="BG722">
        <f t="shared" si="34"/>
        <v>-0.33333333333575865</v>
      </c>
      <c r="BH722" t="str">
        <f t="shared" si="35"/>
        <v>COMPLY</v>
      </c>
      <c r="BI722" t="str">
        <f>VLOOKUP(H722,Sheet2!$A$1:$B$270,2,FALSE)</f>
        <v>SURABAYA SELATAN</v>
      </c>
    </row>
    <row r="723" spans="1:61">
      <c r="A723">
        <v>722</v>
      </c>
      <c r="B723">
        <v>1002626947</v>
      </c>
      <c r="C723">
        <v>3</v>
      </c>
      <c r="D723" t="s">
        <v>55</v>
      </c>
      <c r="E723">
        <v>5</v>
      </c>
      <c r="F723" t="s">
        <v>305</v>
      </c>
      <c r="G723" t="s">
        <v>124</v>
      </c>
      <c r="H723" t="s">
        <v>326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46302.815740740742</v>
      </c>
      <c r="P723" s="57">
        <v>46305.481516203705</v>
      </c>
      <c r="Q723">
        <v>69406173</v>
      </c>
      <c r="S723">
        <v>152305231464</v>
      </c>
      <c r="T723" t="s">
        <v>4149</v>
      </c>
      <c r="U723" t="s">
        <v>4150</v>
      </c>
      <c r="V723" t="s">
        <v>4151</v>
      </c>
      <c r="Z723">
        <v>112.764503</v>
      </c>
      <c r="AA723">
        <v>-7.3438768999999997</v>
      </c>
      <c r="AB723" t="s">
        <v>4152</v>
      </c>
      <c r="AC723" t="s">
        <v>235</v>
      </c>
      <c r="AL723" t="s">
        <v>217</v>
      </c>
      <c r="AM723" t="s">
        <v>4153</v>
      </c>
      <c r="AN723" t="s">
        <v>6</v>
      </c>
      <c r="AO723" s="57">
        <v>46213.819537037038</v>
      </c>
      <c r="AP723" s="57">
        <v>46304.333333333336</v>
      </c>
      <c r="AQ723" t="s">
        <v>841</v>
      </c>
      <c r="AR723" t="s">
        <v>218</v>
      </c>
      <c r="AS723" t="s">
        <v>843</v>
      </c>
      <c r="AT723" t="s">
        <v>342</v>
      </c>
      <c r="AU723">
        <v>20261010</v>
      </c>
      <c r="AV723" t="s">
        <v>221</v>
      </c>
      <c r="AW723" t="s">
        <v>821</v>
      </c>
      <c r="AX723" t="s">
        <v>222</v>
      </c>
      <c r="BA723" s="57">
        <v>46304.333333333336</v>
      </c>
      <c r="BB723" t="s">
        <v>4153</v>
      </c>
      <c r="BC723">
        <v>2026</v>
      </c>
      <c r="BD723">
        <v>10</v>
      </c>
      <c r="BE723">
        <v>10</v>
      </c>
      <c r="BF723" s="6">
        <f t="shared" si="33"/>
        <v>46305</v>
      </c>
      <c r="BG723">
        <f t="shared" si="34"/>
        <v>0.66666666666424135</v>
      </c>
      <c r="BH723" t="str">
        <f t="shared" si="35"/>
        <v>COMPLY</v>
      </c>
      <c r="BI723" t="str">
        <f>VLOOKUP(H723,Sheet2!$A$1:$B$270,2,FALSE)</f>
        <v>SURABAYA SELATAN</v>
      </c>
    </row>
    <row r="724" spans="1:61">
      <c r="A724">
        <v>723</v>
      </c>
      <c r="B724">
        <v>1002625964</v>
      </c>
      <c r="C724">
        <v>3</v>
      </c>
      <c r="D724" t="s">
        <v>55</v>
      </c>
      <c r="E724">
        <v>5</v>
      </c>
      <c r="F724" t="s">
        <v>305</v>
      </c>
      <c r="G724" t="s">
        <v>124</v>
      </c>
      <c r="H724" t="s">
        <v>326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46302.515740740739</v>
      </c>
      <c r="P724" s="57">
        <v>46304.774351851855</v>
      </c>
      <c r="Q724">
        <v>69405785</v>
      </c>
      <c r="S724">
        <v>152305231459</v>
      </c>
      <c r="T724" t="s">
        <v>4154</v>
      </c>
      <c r="U724" t="s">
        <v>4155</v>
      </c>
      <c r="V724" t="s">
        <v>4156</v>
      </c>
      <c r="Z724">
        <v>112.7626822</v>
      </c>
      <c r="AA724">
        <v>-7.3471234000000001</v>
      </c>
      <c r="AB724" t="s">
        <v>4157</v>
      </c>
      <c r="AC724" t="s">
        <v>216</v>
      </c>
      <c r="AL724" t="s">
        <v>217</v>
      </c>
      <c r="AM724" t="s">
        <v>4158</v>
      </c>
      <c r="AN724" t="s">
        <v>6</v>
      </c>
      <c r="AO724" s="57">
        <v>46213.517812500002</v>
      </c>
      <c r="AP724" s="57">
        <v>46303.458333333336</v>
      </c>
      <c r="AR724" t="s">
        <v>218</v>
      </c>
      <c r="AS724" t="s">
        <v>843</v>
      </c>
      <c r="AT724" t="s">
        <v>342</v>
      </c>
      <c r="AU724">
        <v>20261009</v>
      </c>
      <c r="AV724" t="s">
        <v>221</v>
      </c>
      <c r="AW724" t="s">
        <v>1700</v>
      </c>
      <c r="AX724" t="s">
        <v>222</v>
      </c>
      <c r="BA724" s="57">
        <v>46303.458333333336</v>
      </c>
      <c r="BB724" t="s">
        <v>4158</v>
      </c>
      <c r="BC724">
        <v>2026</v>
      </c>
      <c r="BD724">
        <v>10</v>
      </c>
      <c r="BE724">
        <v>9</v>
      </c>
      <c r="BF724" s="6">
        <f t="shared" si="33"/>
        <v>46304</v>
      </c>
      <c r="BG724">
        <f t="shared" si="34"/>
        <v>0.54166666666424135</v>
      </c>
      <c r="BH724" t="str">
        <f t="shared" si="35"/>
        <v>COMPLY</v>
      </c>
      <c r="BI724" t="str">
        <f>VLOOKUP(H724,Sheet2!$A$1:$B$270,2,FALSE)</f>
        <v>SURABAYA SELATAN</v>
      </c>
    </row>
    <row r="725" spans="1:61">
      <c r="A725">
        <v>724</v>
      </c>
      <c r="B725">
        <v>1002629950</v>
      </c>
      <c r="C725">
        <v>3</v>
      </c>
      <c r="D725" t="s">
        <v>55</v>
      </c>
      <c r="E725">
        <v>5</v>
      </c>
      <c r="F725" t="s">
        <v>305</v>
      </c>
      <c r="G725" t="s">
        <v>124</v>
      </c>
      <c r="H725" t="s">
        <v>326</v>
      </c>
      <c r="I725" t="s">
        <v>212</v>
      </c>
      <c r="J725" t="s">
        <v>213</v>
      </c>
      <c r="K725" t="s">
        <v>149</v>
      </c>
      <c r="M725" t="s">
        <v>76</v>
      </c>
      <c r="N725" t="s">
        <v>215</v>
      </c>
      <c r="O725" s="57">
        <v>46304.612187500003</v>
      </c>
      <c r="P725" s="57">
        <v>46304.699872685182</v>
      </c>
      <c r="Q725">
        <v>69405736</v>
      </c>
      <c r="S725">
        <v>152305231478</v>
      </c>
      <c r="T725" t="s">
        <v>4145</v>
      </c>
      <c r="U725" t="s">
        <v>5389</v>
      </c>
      <c r="V725" t="s">
        <v>5390</v>
      </c>
      <c r="Z725">
        <v>112.7576691</v>
      </c>
      <c r="AA725">
        <v>-7.3826122999999901</v>
      </c>
      <c r="AB725" t="s">
        <v>4148</v>
      </c>
      <c r="AC725" t="s">
        <v>229</v>
      </c>
      <c r="AL725" t="s">
        <v>217</v>
      </c>
      <c r="AM725" t="s">
        <v>5391</v>
      </c>
      <c r="AN725" t="s">
        <v>6</v>
      </c>
      <c r="AO725" s="57">
        <v>46275.622025462966</v>
      </c>
      <c r="AR725" t="s">
        <v>218</v>
      </c>
      <c r="AS725" t="s">
        <v>843</v>
      </c>
      <c r="AT725" t="s">
        <v>230</v>
      </c>
      <c r="AU725">
        <v>20261009</v>
      </c>
      <c r="AV725" t="s">
        <v>221</v>
      </c>
      <c r="AW725" t="s">
        <v>540</v>
      </c>
      <c r="AX725" t="s">
        <v>222</v>
      </c>
      <c r="BA725" s="57">
        <v>46304.291666666664</v>
      </c>
      <c r="BB725" t="s">
        <v>5391</v>
      </c>
      <c r="BC725">
        <v>2026</v>
      </c>
      <c r="BD725">
        <v>10</v>
      </c>
      <c r="BE725">
        <v>9</v>
      </c>
      <c r="BF725" s="6">
        <f t="shared" si="33"/>
        <v>46304</v>
      </c>
      <c r="BG725">
        <f t="shared" si="34"/>
        <v>-0.29166666666424135</v>
      </c>
      <c r="BH725" t="str">
        <f t="shared" si="35"/>
        <v>COMPLY</v>
      </c>
      <c r="BI725" t="str">
        <f>VLOOKUP(H725,Sheet2!$A$1:$B$270,2,FALSE)</f>
        <v>SURABAYA SELATAN</v>
      </c>
    </row>
    <row r="726" spans="1:61">
      <c r="A726">
        <v>725</v>
      </c>
      <c r="B726">
        <v>1002632056</v>
      </c>
      <c r="C726">
        <v>3</v>
      </c>
      <c r="D726" t="s">
        <v>55</v>
      </c>
      <c r="E726">
        <v>5</v>
      </c>
      <c r="F726" t="s">
        <v>305</v>
      </c>
      <c r="G726" t="s">
        <v>124</v>
      </c>
      <c r="H726" t="s">
        <v>326</v>
      </c>
      <c r="I726" t="s">
        <v>212</v>
      </c>
      <c r="J726" t="s">
        <v>213</v>
      </c>
      <c r="K726" t="s">
        <v>149</v>
      </c>
      <c r="L726" t="s">
        <v>214</v>
      </c>
      <c r="M726" t="s">
        <v>76</v>
      </c>
      <c r="N726" t="s">
        <v>215</v>
      </c>
      <c r="O726" s="57">
        <v>46307.383043981485</v>
      </c>
      <c r="P726" s="57">
        <v>46308.584907407407</v>
      </c>
      <c r="Q726">
        <v>69408344</v>
      </c>
      <c r="S726">
        <v>152305231499</v>
      </c>
      <c r="T726" t="s">
        <v>6224</v>
      </c>
      <c r="U726" t="s">
        <v>6225</v>
      </c>
      <c r="V726" t="s">
        <v>6226</v>
      </c>
      <c r="Z726">
        <v>112.76599229999999</v>
      </c>
      <c r="AA726">
        <v>-7.3717620999999998</v>
      </c>
      <c r="AB726" t="s">
        <v>6227</v>
      </c>
      <c r="AC726" t="s">
        <v>216</v>
      </c>
      <c r="AL726" t="s">
        <v>217</v>
      </c>
      <c r="AM726" t="s">
        <v>6228</v>
      </c>
      <c r="AN726" t="s">
        <v>6</v>
      </c>
      <c r="AO726" s="57">
        <v>46366.392314814817</v>
      </c>
      <c r="AP726" s="57">
        <v>46308.333333333336</v>
      </c>
      <c r="AR726" t="s">
        <v>218</v>
      </c>
      <c r="AS726" t="s">
        <v>843</v>
      </c>
      <c r="AT726" t="s">
        <v>230</v>
      </c>
      <c r="AU726">
        <v>20261013</v>
      </c>
      <c r="AV726" t="s">
        <v>221</v>
      </c>
      <c r="AW726" t="s">
        <v>880</v>
      </c>
      <c r="AX726" t="s">
        <v>222</v>
      </c>
      <c r="BA726" s="57">
        <v>46308.333333333336</v>
      </c>
      <c r="BB726" t="s">
        <v>6228</v>
      </c>
      <c r="BC726">
        <v>2026</v>
      </c>
      <c r="BD726">
        <v>10</v>
      </c>
      <c r="BE726">
        <v>13</v>
      </c>
      <c r="BF726" s="6">
        <f t="shared" si="33"/>
        <v>46308</v>
      </c>
      <c r="BG726">
        <f t="shared" si="34"/>
        <v>-0.33333333333575865</v>
      </c>
      <c r="BH726" t="str">
        <f t="shared" si="35"/>
        <v>COMPLY</v>
      </c>
      <c r="BI726" t="str">
        <f>VLOOKUP(H726,Sheet2!$A$1:$B$270,2,FALSE)</f>
        <v>SURABAYA SELATAN</v>
      </c>
    </row>
    <row r="727" spans="1:61">
      <c r="A727">
        <v>726</v>
      </c>
      <c r="B727">
        <v>1002625909</v>
      </c>
      <c r="C727">
        <v>3</v>
      </c>
      <c r="D727" t="s">
        <v>55</v>
      </c>
      <c r="E727">
        <v>5</v>
      </c>
      <c r="F727" t="s">
        <v>305</v>
      </c>
      <c r="G727" t="s">
        <v>124</v>
      </c>
      <c r="H727" t="s">
        <v>326</v>
      </c>
      <c r="I727" t="s">
        <v>212</v>
      </c>
      <c r="J727" t="s">
        <v>213</v>
      </c>
      <c r="K727" t="s">
        <v>149</v>
      </c>
      <c r="L727" t="s">
        <v>214</v>
      </c>
      <c r="M727" t="s">
        <v>1401</v>
      </c>
      <c r="N727" t="s">
        <v>215</v>
      </c>
      <c r="O727" s="57">
        <v>46302.49832175926</v>
      </c>
      <c r="P727" s="57">
        <v>46304.612175925926</v>
      </c>
      <c r="Q727">
        <v>69405736</v>
      </c>
      <c r="S727">
        <v>152305231457</v>
      </c>
      <c r="T727" t="s">
        <v>4145</v>
      </c>
      <c r="U727" t="s">
        <v>4146</v>
      </c>
      <c r="V727" t="s">
        <v>4147</v>
      </c>
      <c r="Z727">
        <v>112.75760200000001</v>
      </c>
      <c r="AA727">
        <v>-7.3841460000000003</v>
      </c>
      <c r="AB727" t="s">
        <v>4148</v>
      </c>
      <c r="AC727" t="s">
        <v>235</v>
      </c>
      <c r="AL727" t="s">
        <v>217</v>
      </c>
      <c r="AM727" t="s">
        <v>3701</v>
      </c>
      <c r="AN727" t="s">
        <v>6</v>
      </c>
      <c r="AO727" s="57">
        <v>46213.507164351853</v>
      </c>
      <c r="AP727" s="57">
        <v>46303.333333333336</v>
      </c>
      <c r="AQ727" t="s">
        <v>841</v>
      </c>
      <c r="AR727" t="s">
        <v>14</v>
      </c>
      <c r="AS727" t="s">
        <v>843</v>
      </c>
      <c r="AT727" t="s">
        <v>230</v>
      </c>
      <c r="AV727" t="s">
        <v>5392</v>
      </c>
      <c r="AW727" t="s">
        <v>878</v>
      </c>
      <c r="AX727" t="s">
        <v>222</v>
      </c>
      <c r="BA727" s="57">
        <v>46303.333333333336</v>
      </c>
      <c r="BB727" t="s">
        <v>3701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str">
        <f>VLOOKUP(H727,Sheet2!$A$1:$B$270,2,FALSE)</f>
        <v>SURABAYA SELATAN</v>
      </c>
    </row>
    <row r="728" spans="1:61">
      <c r="A728">
        <v>727</v>
      </c>
      <c r="B728">
        <v>1002630512</v>
      </c>
      <c r="C728">
        <v>3</v>
      </c>
      <c r="D728" t="s">
        <v>55</v>
      </c>
      <c r="E728">
        <v>5</v>
      </c>
      <c r="F728" t="s">
        <v>305</v>
      </c>
      <c r="G728" t="s">
        <v>124</v>
      </c>
      <c r="H728" t="s">
        <v>326</v>
      </c>
      <c r="I728" t="s">
        <v>212</v>
      </c>
      <c r="J728" t="s">
        <v>213</v>
      </c>
      <c r="K728" t="s">
        <v>149</v>
      </c>
      <c r="L728" t="s">
        <v>214</v>
      </c>
      <c r="M728" t="s">
        <v>836</v>
      </c>
      <c r="N728" t="s">
        <v>215</v>
      </c>
      <c r="O728" s="57">
        <v>46304.751828703702</v>
      </c>
      <c r="P728" s="57">
        <v>46309.37703703704</v>
      </c>
      <c r="Q728">
        <v>69407643</v>
      </c>
      <c r="S728">
        <v>152305231482</v>
      </c>
      <c r="T728" t="s">
        <v>5393</v>
      </c>
      <c r="U728" t="s">
        <v>4146</v>
      </c>
      <c r="V728" t="s">
        <v>5394</v>
      </c>
      <c r="Z728">
        <v>112.75760200000001</v>
      </c>
      <c r="AA728">
        <v>-7.3841460000000003</v>
      </c>
      <c r="AB728" t="s">
        <v>5395</v>
      </c>
      <c r="AC728" t="s">
        <v>235</v>
      </c>
      <c r="AL728" t="s">
        <v>217</v>
      </c>
      <c r="AM728" t="s">
        <v>5396</v>
      </c>
      <c r="AN728" t="s">
        <v>6</v>
      </c>
      <c r="AO728" s="57">
        <v>46275.757592592592</v>
      </c>
      <c r="AP728" s="57">
        <v>46305.625</v>
      </c>
      <c r="AQ728" t="s">
        <v>841</v>
      </c>
      <c r="AR728" t="s">
        <v>14</v>
      </c>
      <c r="AS728" t="s">
        <v>843</v>
      </c>
      <c r="AT728" t="s">
        <v>230</v>
      </c>
      <c r="AV728" t="s">
        <v>837</v>
      </c>
      <c r="AW728" t="s">
        <v>878</v>
      </c>
      <c r="AX728" t="s">
        <v>222</v>
      </c>
      <c r="BA728" s="57">
        <v>46305.625</v>
      </c>
      <c r="BB728" t="s">
        <v>5396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str">
        <f>VLOOKUP(H728,Sheet2!$A$1:$B$270,2,FALSE)</f>
        <v>SURABAYA SELATAN</v>
      </c>
    </row>
    <row r="729" spans="1:61">
      <c r="A729">
        <v>728</v>
      </c>
      <c r="B729">
        <v>1002635882</v>
      </c>
      <c r="C729">
        <v>3</v>
      </c>
      <c r="D729" t="s">
        <v>55</v>
      </c>
      <c r="E729">
        <v>5</v>
      </c>
      <c r="F729" t="s">
        <v>305</v>
      </c>
      <c r="G729" t="s">
        <v>124</v>
      </c>
      <c r="H729" t="s">
        <v>326</v>
      </c>
      <c r="I729" t="s">
        <v>212</v>
      </c>
      <c r="J729" t="s">
        <v>213</v>
      </c>
      <c r="K729" t="s">
        <v>149</v>
      </c>
      <c r="L729" t="s">
        <v>214</v>
      </c>
      <c r="M729" t="s">
        <v>238</v>
      </c>
      <c r="N729" t="s">
        <v>215</v>
      </c>
      <c r="O729" s="57">
        <v>46308.806006944447</v>
      </c>
      <c r="P729" s="57">
        <v>46308.806956018518</v>
      </c>
      <c r="Q729">
        <v>69409695</v>
      </c>
      <c r="S729">
        <v>152305231193</v>
      </c>
      <c r="T729" t="s">
        <v>6757</v>
      </c>
      <c r="U729" t="s">
        <v>6758</v>
      </c>
      <c r="V729" t="s">
        <v>6759</v>
      </c>
      <c r="Z729">
        <v>112.77042</v>
      </c>
      <c r="AA729">
        <v>-7.3820860000000001</v>
      </c>
      <c r="AB729" t="s">
        <v>6760</v>
      </c>
      <c r="AC729" t="s">
        <v>235</v>
      </c>
      <c r="AL729" t="s">
        <v>217</v>
      </c>
      <c r="AM729" t="s">
        <v>6761</v>
      </c>
      <c r="AN729" t="s">
        <v>6</v>
      </c>
      <c r="AO729" t="s">
        <v>6762</v>
      </c>
      <c r="AP729" s="57">
        <v>46310.333333333336</v>
      </c>
      <c r="AR729" t="s">
        <v>239</v>
      </c>
      <c r="AS729" t="s">
        <v>843</v>
      </c>
      <c r="AT729" t="s">
        <v>230</v>
      </c>
      <c r="AV729" t="s">
        <v>238</v>
      </c>
      <c r="AW729" t="s">
        <v>877</v>
      </c>
      <c r="AX729" t="s">
        <v>222</v>
      </c>
      <c r="BA729" s="57">
        <v>46310.333333333336</v>
      </c>
      <c r="BB729" t="s">
        <v>6761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SURABAYA SELATAN</v>
      </c>
    </row>
    <row r="730" spans="1:61">
      <c r="A730">
        <v>729</v>
      </c>
      <c r="B730">
        <v>1002617838</v>
      </c>
      <c r="C730">
        <v>3</v>
      </c>
      <c r="D730" t="s">
        <v>51</v>
      </c>
      <c r="E730">
        <v>4</v>
      </c>
      <c r="F730" t="s">
        <v>268</v>
      </c>
      <c r="G730" t="s">
        <v>268</v>
      </c>
      <c r="H730" t="s">
        <v>872</v>
      </c>
      <c r="I730" t="s">
        <v>212</v>
      </c>
      <c r="J730" t="s">
        <v>213</v>
      </c>
      <c r="K730" t="s">
        <v>149</v>
      </c>
      <c r="M730" t="s">
        <v>76</v>
      </c>
      <c r="N730" t="s">
        <v>215</v>
      </c>
      <c r="O730" s="57">
        <v>46296.558993055558</v>
      </c>
      <c r="P730" s="57">
        <v>46299.302789351852</v>
      </c>
      <c r="Q730">
        <v>69402365</v>
      </c>
      <c r="S730">
        <v>141456115553</v>
      </c>
      <c r="T730" t="s">
        <v>1197</v>
      </c>
      <c r="U730" t="s">
        <v>1198</v>
      </c>
      <c r="V730" t="s">
        <v>2108</v>
      </c>
      <c r="Z730">
        <v>110.640070438385</v>
      </c>
      <c r="AA730">
        <v>-6.8997784563049702</v>
      </c>
      <c r="AB730" t="s">
        <v>1199</v>
      </c>
      <c r="AC730" t="s">
        <v>283</v>
      </c>
      <c r="AL730" t="s">
        <v>217</v>
      </c>
      <c r="AM730" t="s">
        <v>2109</v>
      </c>
      <c r="AN730" t="s">
        <v>6</v>
      </c>
      <c r="AO730" s="57">
        <v>46032.569884259261</v>
      </c>
      <c r="AP730" s="57">
        <v>46299.458333333336</v>
      </c>
      <c r="AR730" t="s">
        <v>218</v>
      </c>
      <c r="AS730" t="s">
        <v>873</v>
      </c>
      <c r="AT730" t="s">
        <v>230</v>
      </c>
      <c r="AU730">
        <v>20261004</v>
      </c>
      <c r="AV730" t="s">
        <v>221</v>
      </c>
      <c r="AW730" t="s">
        <v>540</v>
      </c>
      <c r="AX730" t="s">
        <v>222</v>
      </c>
      <c r="BA730" s="57">
        <v>46299.458333333336</v>
      </c>
      <c r="BB730" t="s">
        <v>2109</v>
      </c>
      <c r="BC730">
        <v>2026</v>
      </c>
      <c r="BD730">
        <v>10</v>
      </c>
      <c r="BE730">
        <v>4</v>
      </c>
      <c r="BF730" s="6">
        <f t="shared" si="33"/>
        <v>46299</v>
      </c>
      <c r="BG730">
        <f t="shared" si="34"/>
        <v>-0.45833333333575865</v>
      </c>
      <c r="BH730" t="str">
        <f t="shared" si="35"/>
        <v>COMPLY</v>
      </c>
      <c r="BI730" t="e">
        <f>VLOOKUP(H730,Sheet2!$A$1:$B$270,2,FALSE)</f>
        <v>#N/A</v>
      </c>
    </row>
    <row r="731" spans="1:61">
      <c r="A731">
        <v>730</v>
      </c>
      <c r="B731">
        <v>1002623580</v>
      </c>
      <c r="C731">
        <v>3</v>
      </c>
      <c r="D731" t="s">
        <v>51</v>
      </c>
      <c r="E731">
        <v>4</v>
      </c>
      <c r="F731" t="s">
        <v>268</v>
      </c>
      <c r="G731" t="s">
        <v>268</v>
      </c>
      <c r="H731" t="s">
        <v>872</v>
      </c>
      <c r="I731" t="s">
        <v>212</v>
      </c>
      <c r="J731" t="s">
        <v>213</v>
      </c>
      <c r="K731" t="s">
        <v>149</v>
      </c>
      <c r="M731" t="s">
        <v>76</v>
      </c>
      <c r="N731" t="s">
        <v>215</v>
      </c>
      <c r="O731" s="57">
        <v>46301.390324074076</v>
      </c>
      <c r="P731" s="57">
        <v>46301.724861111114</v>
      </c>
      <c r="Q731">
        <v>69399897</v>
      </c>
      <c r="S731">
        <v>141456115572</v>
      </c>
      <c r="T731" t="s">
        <v>3453</v>
      </c>
      <c r="U731" t="s">
        <v>3454</v>
      </c>
      <c r="V731" t="s">
        <v>3455</v>
      </c>
      <c r="Z731">
        <v>110.5823</v>
      </c>
      <c r="AA731">
        <v>-6.9226400000000003</v>
      </c>
      <c r="AB731" t="s">
        <v>3456</v>
      </c>
      <c r="AC731" t="s">
        <v>283</v>
      </c>
      <c r="AL731" t="s">
        <v>217</v>
      </c>
      <c r="AM731" t="s">
        <v>3457</v>
      </c>
      <c r="AN731" t="s">
        <v>6</v>
      </c>
      <c r="AO731" s="57">
        <v>46183.392407407409</v>
      </c>
      <c r="AR731" t="s">
        <v>218</v>
      </c>
      <c r="AS731" t="s">
        <v>873</v>
      </c>
      <c r="AT731" t="s">
        <v>230</v>
      </c>
      <c r="AU731">
        <v>20261006</v>
      </c>
      <c r="AV731" t="s">
        <v>221</v>
      </c>
      <c r="AW731" t="s">
        <v>1474</v>
      </c>
      <c r="AX731" t="s">
        <v>222</v>
      </c>
      <c r="BA731" s="57">
        <v>46301.291666666664</v>
      </c>
      <c r="BB731" t="s">
        <v>3457</v>
      </c>
      <c r="BC731">
        <v>2026</v>
      </c>
      <c r="BD731">
        <v>10</v>
      </c>
      <c r="BE731">
        <v>6</v>
      </c>
      <c r="BF731" s="6">
        <f t="shared" si="33"/>
        <v>46301</v>
      </c>
      <c r="BG731">
        <f t="shared" si="34"/>
        <v>-0.29166666666424135</v>
      </c>
      <c r="BH731" t="str">
        <f t="shared" si="35"/>
        <v>COMPLY</v>
      </c>
      <c r="BI731" t="e">
        <f>VLOOKUP(H731,Sheet2!$A$1:$B$270,2,FALSE)</f>
        <v>#N/A</v>
      </c>
    </row>
    <row r="732" spans="1:61">
      <c r="A732">
        <v>731</v>
      </c>
      <c r="B732">
        <v>1002634564</v>
      </c>
      <c r="C732">
        <v>3</v>
      </c>
      <c r="D732" t="s">
        <v>51</v>
      </c>
      <c r="E732">
        <v>4</v>
      </c>
      <c r="F732" t="s">
        <v>268</v>
      </c>
      <c r="G732" t="s">
        <v>268</v>
      </c>
      <c r="H732" t="s">
        <v>872</v>
      </c>
      <c r="I732" t="s">
        <v>212</v>
      </c>
      <c r="J732" t="s">
        <v>213</v>
      </c>
      <c r="K732" t="s">
        <v>149</v>
      </c>
      <c r="L732" t="s">
        <v>214</v>
      </c>
      <c r="M732" t="s">
        <v>839</v>
      </c>
      <c r="N732" t="s">
        <v>215</v>
      </c>
      <c r="O732" s="57">
        <v>46308.453182870369</v>
      </c>
      <c r="P732" s="57">
        <v>46309.356886574074</v>
      </c>
      <c r="Q732">
        <v>69409198</v>
      </c>
      <c r="S732">
        <v>141456115587</v>
      </c>
      <c r="T732" t="s">
        <v>6229</v>
      </c>
      <c r="U732" t="s">
        <v>6230</v>
      </c>
      <c r="V732" t="s">
        <v>6231</v>
      </c>
      <c r="Z732">
        <v>110.634688</v>
      </c>
      <c r="AA732">
        <v>-6.8979480000000004</v>
      </c>
      <c r="AB732" t="s">
        <v>6232</v>
      </c>
      <c r="AC732" t="s">
        <v>235</v>
      </c>
      <c r="AL732" t="s">
        <v>217</v>
      </c>
      <c r="AM732" t="s">
        <v>5769</v>
      </c>
      <c r="AN732" t="s">
        <v>6</v>
      </c>
      <c r="AO732" t="s">
        <v>5845</v>
      </c>
      <c r="AP732" s="57">
        <v>46309.333333333336</v>
      </c>
      <c r="AQ732" t="s">
        <v>841</v>
      </c>
      <c r="AR732" t="s">
        <v>840</v>
      </c>
      <c r="AS732" t="s">
        <v>873</v>
      </c>
      <c r="AT732" t="s">
        <v>230</v>
      </c>
      <c r="AV732" t="s">
        <v>6763</v>
      </c>
      <c r="AW732" t="s">
        <v>2628</v>
      </c>
      <c r="AX732" t="s">
        <v>222</v>
      </c>
      <c r="BA732" s="57">
        <v>46309.333333333336</v>
      </c>
      <c r="BB732" t="s">
        <v>5769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:61">
      <c r="A733">
        <v>732</v>
      </c>
      <c r="B733">
        <v>1002617515</v>
      </c>
      <c r="C733">
        <v>3</v>
      </c>
      <c r="D733" t="s">
        <v>49</v>
      </c>
      <c r="E733">
        <v>4</v>
      </c>
      <c r="F733" t="s">
        <v>244</v>
      </c>
      <c r="G733" t="s">
        <v>554</v>
      </c>
      <c r="H733" t="s">
        <v>555</v>
      </c>
      <c r="I733" t="s">
        <v>212</v>
      </c>
      <c r="J733" t="s">
        <v>213</v>
      </c>
      <c r="K733" t="s">
        <v>149</v>
      </c>
      <c r="L733" t="s">
        <v>214</v>
      </c>
      <c r="M733" t="s">
        <v>76</v>
      </c>
      <c r="N733" t="s">
        <v>215</v>
      </c>
      <c r="O733" s="57">
        <v>46296.462268518517</v>
      </c>
      <c r="P733" s="57">
        <v>46297.598912037036</v>
      </c>
      <c r="Q733">
        <v>69402219</v>
      </c>
      <c r="S733">
        <v>142434111801</v>
      </c>
      <c r="T733" t="s">
        <v>1200</v>
      </c>
      <c r="U733" t="s">
        <v>1201</v>
      </c>
      <c r="V733" t="s">
        <v>1202</v>
      </c>
      <c r="Z733">
        <v>110.50549289999999</v>
      </c>
      <c r="AA733">
        <v>-7.3329836999999998</v>
      </c>
      <c r="AB733" t="s">
        <v>1203</v>
      </c>
      <c r="AC733" t="s">
        <v>235</v>
      </c>
      <c r="AL733" t="s">
        <v>217</v>
      </c>
      <c r="AM733" t="s">
        <v>1204</v>
      </c>
      <c r="AN733" t="s">
        <v>6</v>
      </c>
      <c r="AO733" s="57">
        <v>46032.486342592594</v>
      </c>
      <c r="AP733" s="57">
        <v>46297.333333333336</v>
      </c>
      <c r="AR733" t="s">
        <v>218</v>
      </c>
      <c r="AS733" t="s">
        <v>219</v>
      </c>
      <c r="AT733" t="s">
        <v>230</v>
      </c>
      <c r="AU733">
        <v>20261002</v>
      </c>
      <c r="AV733" t="s">
        <v>221</v>
      </c>
      <c r="AW733" t="s">
        <v>886</v>
      </c>
      <c r="AX733" t="s">
        <v>222</v>
      </c>
      <c r="BA733" s="57">
        <v>46297.333333333336</v>
      </c>
      <c r="BB733" t="s">
        <v>1204</v>
      </c>
      <c r="BC733">
        <v>2026</v>
      </c>
      <c r="BD733">
        <v>10</v>
      </c>
      <c r="BE733">
        <v>2</v>
      </c>
      <c r="BF733" s="6">
        <f t="shared" si="33"/>
        <v>46297</v>
      </c>
      <c r="BG733">
        <f t="shared" si="34"/>
        <v>-0.33333333333575865</v>
      </c>
      <c r="BH733" t="str">
        <f t="shared" si="35"/>
        <v>COMPLY</v>
      </c>
      <c r="BI733" t="e">
        <f>VLOOKUP(H733,Sheet2!$A$1:$B$270,2,FALSE)</f>
        <v>#N/A</v>
      </c>
    </row>
    <row r="734" spans="1:61">
      <c r="A734">
        <v>733</v>
      </c>
      <c r="B734">
        <v>1002618961</v>
      </c>
      <c r="C734">
        <v>3</v>
      </c>
      <c r="D734" t="s">
        <v>49</v>
      </c>
      <c r="E734">
        <v>4</v>
      </c>
      <c r="F734" t="s">
        <v>244</v>
      </c>
      <c r="G734" t="s">
        <v>554</v>
      </c>
      <c r="H734" t="s">
        <v>555</v>
      </c>
      <c r="I734" t="s">
        <v>212</v>
      </c>
      <c r="J734" t="s">
        <v>213</v>
      </c>
      <c r="K734" t="s">
        <v>149</v>
      </c>
      <c r="L734" t="s">
        <v>214</v>
      </c>
      <c r="M734" t="s">
        <v>76</v>
      </c>
      <c r="N734" t="s">
        <v>215</v>
      </c>
      <c r="O734" s="57">
        <v>46297.3594212963</v>
      </c>
      <c r="P734" s="57">
        <v>46297.777418981481</v>
      </c>
      <c r="Q734">
        <v>69402718</v>
      </c>
      <c r="S734">
        <v>142434111564</v>
      </c>
      <c r="T734" t="s">
        <v>2110</v>
      </c>
      <c r="U734" t="s">
        <v>2111</v>
      </c>
      <c r="V734" t="s">
        <v>2112</v>
      </c>
      <c r="Z734">
        <v>110.434306114912</v>
      </c>
      <c r="AA734">
        <v>-7.3956559601632801</v>
      </c>
      <c r="AB734" t="s">
        <v>2113</v>
      </c>
      <c r="AC734" t="s">
        <v>216</v>
      </c>
      <c r="AL734" t="s">
        <v>217</v>
      </c>
      <c r="AM734" t="s">
        <v>2114</v>
      </c>
      <c r="AN734" t="s">
        <v>6</v>
      </c>
      <c r="AO734" s="57">
        <v>46063.361111111109</v>
      </c>
      <c r="AP734" s="57">
        <v>46298.333333333336</v>
      </c>
      <c r="AR734" t="s">
        <v>218</v>
      </c>
      <c r="AS734" t="s">
        <v>219</v>
      </c>
      <c r="AT734" t="s">
        <v>230</v>
      </c>
      <c r="AU734">
        <v>20261002</v>
      </c>
      <c r="AV734" t="s">
        <v>221</v>
      </c>
      <c r="AW734" t="s">
        <v>877</v>
      </c>
      <c r="AX734" t="s">
        <v>222</v>
      </c>
      <c r="BA734" s="57">
        <v>46298.333333333336</v>
      </c>
      <c r="BB734" t="s">
        <v>2114</v>
      </c>
      <c r="BC734">
        <v>2026</v>
      </c>
      <c r="BD734">
        <v>10</v>
      </c>
      <c r="BE734">
        <v>2</v>
      </c>
      <c r="BF734" s="6">
        <f t="shared" si="33"/>
        <v>46297</v>
      </c>
      <c r="BG734">
        <f t="shared" si="34"/>
        <v>-1.3333333333357587</v>
      </c>
      <c r="BH734" t="str">
        <f t="shared" si="35"/>
        <v>COMPLY</v>
      </c>
      <c r="BI734" t="e">
        <f>VLOOKUP(H734,Sheet2!$A$1:$B$270,2,FALSE)</f>
        <v>#N/A</v>
      </c>
    </row>
    <row r="735" spans="1:61">
      <c r="A735">
        <v>734</v>
      </c>
      <c r="B735">
        <v>1002626888</v>
      </c>
      <c r="C735">
        <v>3</v>
      </c>
      <c r="D735" t="s">
        <v>49</v>
      </c>
      <c r="E735">
        <v>4</v>
      </c>
      <c r="F735" t="s">
        <v>244</v>
      </c>
      <c r="G735" t="s">
        <v>554</v>
      </c>
      <c r="H735" t="s">
        <v>555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46302.736585648148</v>
      </c>
      <c r="P735" s="57">
        <v>46304.575601851851</v>
      </c>
      <c r="Q735">
        <v>69406118</v>
      </c>
      <c r="S735">
        <v>142434111622</v>
      </c>
      <c r="T735" t="s">
        <v>4159</v>
      </c>
      <c r="U735" t="s">
        <v>4160</v>
      </c>
      <c r="V735" t="s">
        <v>4161</v>
      </c>
      <c r="Z735">
        <v>110.606295391917</v>
      </c>
      <c r="AA735">
        <v>-7.2354864446284299</v>
      </c>
      <c r="AB735" t="s">
        <v>4162</v>
      </c>
      <c r="AC735" t="s">
        <v>216</v>
      </c>
      <c r="AL735" t="s">
        <v>217</v>
      </c>
      <c r="AM735" t="s">
        <v>4163</v>
      </c>
      <c r="AN735" t="s">
        <v>6</v>
      </c>
      <c r="AO735" s="57">
        <v>46213.746666666666</v>
      </c>
      <c r="AP735" s="57">
        <v>46303.625</v>
      </c>
      <c r="AR735" t="s">
        <v>218</v>
      </c>
      <c r="AS735" t="s">
        <v>219</v>
      </c>
      <c r="AT735" t="s">
        <v>230</v>
      </c>
      <c r="AU735">
        <v>20261009</v>
      </c>
      <c r="AV735" t="s">
        <v>221</v>
      </c>
      <c r="AW735" t="s">
        <v>879</v>
      </c>
      <c r="AX735" t="s">
        <v>222</v>
      </c>
      <c r="BA735" s="57">
        <v>46303.625</v>
      </c>
      <c r="BB735" t="s">
        <v>4163</v>
      </c>
      <c r="BC735">
        <v>2026</v>
      </c>
      <c r="BD735">
        <v>10</v>
      </c>
      <c r="BE735">
        <v>9</v>
      </c>
      <c r="BF735" s="6">
        <f t="shared" si="33"/>
        <v>46304</v>
      </c>
      <c r="BG735">
        <f t="shared" si="34"/>
        <v>0.375</v>
      </c>
      <c r="BH735" t="str">
        <f t="shared" si="35"/>
        <v>COMPLY</v>
      </c>
      <c r="BI735" t="e">
        <f>VLOOKUP(H735,Sheet2!$A$1:$B$270,2,FALSE)</f>
        <v>#N/A</v>
      </c>
    </row>
    <row r="736" spans="1:61">
      <c r="A736">
        <v>735</v>
      </c>
      <c r="B736">
        <v>1002633640</v>
      </c>
      <c r="C736">
        <v>3</v>
      </c>
      <c r="D736" t="s">
        <v>49</v>
      </c>
      <c r="E736">
        <v>4</v>
      </c>
      <c r="F736" t="s">
        <v>244</v>
      </c>
      <c r="G736" t="s">
        <v>554</v>
      </c>
      <c r="H736" t="s">
        <v>555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46307.693472222221</v>
      </c>
      <c r="P736" s="57">
        <v>46308.751805555556</v>
      </c>
      <c r="Q736">
        <v>69408895</v>
      </c>
      <c r="S736">
        <v>142434111860</v>
      </c>
      <c r="T736" t="s">
        <v>6233</v>
      </c>
      <c r="U736" t="s">
        <v>6234</v>
      </c>
      <c r="V736" t="s">
        <v>6235</v>
      </c>
      <c r="Z736">
        <v>110.4966584</v>
      </c>
      <c r="AA736">
        <v>-7.3202344999999998</v>
      </c>
      <c r="AB736" t="s">
        <v>6236</v>
      </c>
      <c r="AC736" t="s">
        <v>235</v>
      </c>
      <c r="AL736" t="s">
        <v>217</v>
      </c>
      <c r="AM736" t="s">
        <v>6237</v>
      </c>
      <c r="AN736" t="s">
        <v>6</v>
      </c>
      <c r="AO736" s="57">
        <v>46366.694722222222</v>
      </c>
      <c r="AP736" s="57">
        <v>46308.625</v>
      </c>
      <c r="AR736" t="s">
        <v>218</v>
      </c>
      <c r="AS736" t="s">
        <v>219</v>
      </c>
      <c r="AT736" t="s">
        <v>230</v>
      </c>
      <c r="AU736">
        <v>20261013</v>
      </c>
      <c r="AV736" t="s">
        <v>221</v>
      </c>
      <c r="AW736" t="s">
        <v>883</v>
      </c>
      <c r="AX736" t="s">
        <v>222</v>
      </c>
      <c r="BA736" s="57">
        <v>46308.625</v>
      </c>
      <c r="BB736" t="s">
        <v>6237</v>
      </c>
      <c r="BC736">
        <v>2026</v>
      </c>
      <c r="BD736">
        <v>10</v>
      </c>
      <c r="BE736">
        <v>13</v>
      </c>
      <c r="BF736" s="6">
        <f t="shared" si="33"/>
        <v>46308</v>
      </c>
      <c r="BG736">
        <f t="shared" si="34"/>
        <v>-0.625</v>
      </c>
      <c r="BH736" t="str">
        <f t="shared" si="35"/>
        <v>COMPLY</v>
      </c>
      <c r="BI736" t="e">
        <f>VLOOKUP(H736,Sheet2!$A$1:$B$270,2,FALSE)</f>
        <v>#N/A</v>
      </c>
    </row>
    <row r="737" spans="1:61">
      <c r="A737">
        <v>736</v>
      </c>
      <c r="B737">
        <v>1002631043</v>
      </c>
      <c r="C737">
        <v>3</v>
      </c>
      <c r="D737" t="s">
        <v>49</v>
      </c>
      <c r="E737">
        <v>4</v>
      </c>
      <c r="F737" t="s">
        <v>244</v>
      </c>
      <c r="G737" t="s">
        <v>554</v>
      </c>
      <c r="H737" t="s">
        <v>555</v>
      </c>
      <c r="I737" t="s">
        <v>212</v>
      </c>
      <c r="J737" t="s">
        <v>213</v>
      </c>
      <c r="K737" t="s">
        <v>149</v>
      </c>
      <c r="L737" t="s">
        <v>214</v>
      </c>
      <c r="M737" t="s">
        <v>1401</v>
      </c>
      <c r="N737" t="s">
        <v>215</v>
      </c>
      <c r="O737" s="57">
        <v>46305.644907407404</v>
      </c>
      <c r="P737" s="57">
        <v>46308.671597222223</v>
      </c>
      <c r="Q737">
        <v>69407957</v>
      </c>
      <c r="S737">
        <v>142434111656</v>
      </c>
      <c r="T737" t="s">
        <v>5397</v>
      </c>
      <c r="U737" t="s">
        <v>5398</v>
      </c>
      <c r="V737" t="s">
        <v>5399</v>
      </c>
      <c r="Z737">
        <v>110.642364642328</v>
      </c>
      <c r="AA737">
        <v>-7.3608837787470698</v>
      </c>
      <c r="AB737" t="s">
        <v>5400</v>
      </c>
      <c r="AC737" t="s">
        <v>235</v>
      </c>
      <c r="AL737" t="s">
        <v>217</v>
      </c>
      <c r="AM737" t="s">
        <v>5273</v>
      </c>
      <c r="AN737" t="s">
        <v>6</v>
      </c>
      <c r="AO737" s="57">
        <v>46305.652905092589</v>
      </c>
      <c r="AP737" s="57">
        <v>46306.625</v>
      </c>
      <c r="AQ737" t="s">
        <v>841</v>
      </c>
      <c r="AR737" t="s">
        <v>14</v>
      </c>
      <c r="AS737" t="s">
        <v>219</v>
      </c>
      <c r="AT737" t="s">
        <v>230</v>
      </c>
      <c r="AV737" t="s">
        <v>6764</v>
      </c>
      <c r="AW737" t="s">
        <v>880</v>
      </c>
      <c r="AX737" t="s">
        <v>222</v>
      </c>
      <c r="BA737" s="57">
        <v>46306.625</v>
      </c>
      <c r="BB737" t="s">
        <v>5273</v>
      </c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:61">
      <c r="A738">
        <v>737</v>
      </c>
      <c r="B738">
        <v>1002619128</v>
      </c>
      <c r="C738">
        <v>3</v>
      </c>
      <c r="D738" t="s">
        <v>49</v>
      </c>
      <c r="E738">
        <v>4</v>
      </c>
      <c r="F738" t="s">
        <v>244</v>
      </c>
      <c r="G738" t="s">
        <v>554</v>
      </c>
      <c r="H738" t="s">
        <v>555</v>
      </c>
      <c r="I738" t="s">
        <v>212</v>
      </c>
      <c r="J738" t="s">
        <v>213</v>
      </c>
      <c r="K738" t="s">
        <v>149</v>
      </c>
      <c r="L738" t="s">
        <v>214</v>
      </c>
      <c r="M738" t="s">
        <v>2115</v>
      </c>
      <c r="N738" t="s">
        <v>215</v>
      </c>
      <c r="O738" s="57">
        <v>46297.393726851849</v>
      </c>
      <c r="P738" s="57">
        <v>46298.35628472222</v>
      </c>
      <c r="Q738">
        <v>69400076</v>
      </c>
      <c r="T738" t="s">
        <v>2116</v>
      </c>
      <c r="V738" t="s">
        <v>2117</v>
      </c>
      <c r="Z738">
        <v>110.666</v>
      </c>
      <c r="AA738">
        <v>-7.3639999999999999</v>
      </c>
      <c r="AB738" t="s">
        <v>2118</v>
      </c>
      <c r="AC738" t="s">
        <v>235</v>
      </c>
      <c r="AL738" t="s">
        <v>217</v>
      </c>
      <c r="AM738" t="s">
        <v>2119</v>
      </c>
      <c r="AN738" t="s">
        <v>6</v>
      </c>
      <c r="AO738" s="57">
        <v>46063.403113425928</v>
      </c>
      <c r="AP738" s="57">
        <v>46294</v>
      </c>
      <c r="AR738" t="s">
        <v>543</v>
      </c>
      <c r="AS738" t="s">
        <v>219</v>
      </c>
      <c r="AT738" t="s">
        <v>230</v>
      </c>
      <c r="AV738" t="s">
        <v>2120</v>
      </c>
      <c r="AW738" t="s">
        <v>880</v>
      </c>
      <c r="AX738" t="s">
        <v>222</v>
      </c>
      <c r="BA738" s="57">
        <v>46294.458333333336</v>
      </c>
      <c r="BB738" t="s">
        <v>2119</v>
      </c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:61">
      <c r="A739">
        <v>738</v>
      </c>
      <c r="B739">
        <v>1002622449</v>
      </c>
      <c r="C739">
        <v>3</v>
      </c>
      <c r="D739" t="s">
        <v>49</v>
      </c>
      <c r="E739">
        <v>4</v>
      </c>
      <c r="F739" t="s">
        <v>244</v>
      </c>
      <c r="G739" t="s">
        <v>2821</v>
      </c>
      <c r="H739" t="s">
        <v>2822</v>
      </c>
      <c r="I739" t="s">
        <v>212</v>
      </c>
      <c r="J739" t="s">
        <v>213</v>
      </c>
      <c r="K739" t="s">
        <v>149</v>
      </c>
      <c r="M739" t="s">
        <v>76</v>
      </c>
      <c r="N739" t="s">
        <v>215</v>
      </c>
      <c r="O739" s="57">
        <v>46300.564884259256</v>
      </c>
      <c r="P739" s="57">
        <v>46300.630995370368</v>
      </c>
      <c r="Q739">
        <v>69401571</v>
      </c>
      <c r="S739">
        <v>141459108537</v>
      </c>
      <c r="T739" t="s">
        <v>2823</v>
      </c>
      <c r="U739" t="s">
        <v>2824</v>
      </c>
      <c r="V739" t="s">
        <v>2825</v>
      </c>
      <c r="Z739">
        <v>110.44052916</v>
      </c>
      <c r="AA739">
        <v>-7.3291379040000004</v>
      </c>
      <c r="AB739" t="s">
        <v>2826</v>
      </c>
      <c r="AC739" t="s">
        <v>216</v>
      </c>
      <c r="AL739" t="s">
        <v>217</v>
      </c>
      <c r="AM739" t="s">
        <v>2827</v>
      </c>
      <c r="AN739" t="s">
        <v>6</v>
      </c>
      <c r="AO739" s="57">
        <v>46152.569618055553</v>
      </c>
      <c r="AR739" t="s">
        <v>218</v>
      </c>
      <c r="AS739" t="s">
        <v>2828</v>
      </c>
      <c r="AT739" t="s">
        <v>230</v>
      </c>
      <c r="AU739">
        <v>20261005</v>
      </c>
      <c r="AV739" t="s">
        <v>221</v>
      </c>
      <c r="AW739" t="s">
        <v>1831</v>
      </c>
      <c r="AX739" t="s">
        <v>222</v>
      </c>
      <c r="BA739" s="57">
        <v>46300.291666666664</v>
      </c>
      <c r="BB739" t="s">
        <v>2827</v>
      </c>
      <c r="BC739">
        <v>2026</v>
      </c>
      <c r="BD739">
        <v>10</v>
      </c>
      <c r="BE739">
        <v>5</v>
      </c>
      <c r="BF739" s="6">
        <f t="shared" si="33"/>
        <v>46300</v>
      </c>
      <c r="BG739">
        <f t="shared" si="34"/>
        <v>-0.29166666666424135</v>
      </c>
      <c r="BH739" t="str">
        <f t="shared" si="35"/>
        <v>COMPLY</v>
      </c>
      <c r="BI739" t="e">
        <f>VLOOKUP(H739,Sheet2!$A$1:$B$270,2,FALSE)</f>
        <v>#N/A</v>
      </c>
    </row>
    <row r="740" spans="1:61">
      <c r="A740">
        <v>739</v>
      </c>
      <c r="B740">
        <v>1002622008</v>
      </c>
      <c r="C740">
        <v>3</v>
      </c>
      <c r="D740" t="s">
        <v>49</v>
      </c>
      <c r="E740">
        <v>4</v>
      </c>
      <c r="F740" t="s">
        <v>244</v>
      </c>
      <c r="G740" t="s">
        <v>2821</v>
      </c>
      <c r="H740" t="s">
        <v>2822</v>
      </c>
      <c r="I740" t="s">
        <v>212</v>
      </c>
      <c r="J740" t="s">
        <v>213</v>
      </c>
      <c r="K740" t="s">
        <v>149</v>
      </c>
      <c r="L740" t="s">
        <v>214</v>
      </c>
      <c r="M740" t="s">
        <v>76</v>
      </c>
      <c r="N740" t="s">
        <v>215</v>
      </c>
      <c r="O740" s="57">
        <v>46300.44699074074</v>
      </c>
      <c r="P740" s="57">
        <v>46301.569652777776</v>
      </c>
      <c r="Q740">
        <v>69404173</v>
      </c>
      <c r="S740">
        <v>141459108153</v>
      </c>
      <c r="T740" t="s">
        <v>2829</v>
      </c>
      <c r="U740" t="s">
        <v>2830</v>
      </c>
      <c r="V740" t="s">
        <v>2831</v>
      </c>
      <c r="Z740">
        <v>110.423529</v>
      </c>
      <c r="AA740">
        <v>-7.3132693</v>
      </c>
      <c r="AB740" t="s">
        <v>2832</v>
      </c>
      <c r="AC740" t="s">
        <v>235</v>
      </c>
      <c r="AL740" t="s">
        <v>217</v>
      </c>
      <c r="AM740" t="s">
        <v>2833</v>
      </c>
      <c r="AN740" t="s">
        <v>6</v>
      </c>
      <c r="AO740" s="57">
        <v>46152.486157407409</v>
      </c>
      <c r="AP740" s="57">
        <v>46301.333333333336</v>
      </c>
      <c r="AR740" t="s">
        <v>218</v>
      </c>
      <c r="AS740" t="s">
        <v>2828</v>
      </c>
      <c r="AT740" t="s">
        <v>230</v>
      </c>
      <c r="AU740">
        <v>20261006</v>
      </c>
      <c r="AV740" t="s">
        <v>221</v>
      </c>
      <c r="AW740" t="s">
        <v>881</v>
      </c>
      <c r="AX740" t="s">
        <v>222</v>
      </c>
      <c r="BA740" s="57">
        <v>46301.333333333336</v>
      </c>
      <c r="BB740" t="s">
        <v>2833</v>
      </c>
      <c r="BC740">
        <v>2026</v>
      </c>
      <c r="BD740">
        <v>10</v>
      </c>
      <c r="BE740">
        <v>6</v>
      </c>
      <c r="BF740" s="6">
        <f t="shared" si="33"/>
        <v>46301</v>
      </c>
      <c r="BG740">
        <f t="shared" si="34"/>
        <v>-0.33333333333575865</v>
      </c>
      <c r="BH740" t="str">
        <f t="shared" si="35"/>
        <v>COMPLY</v>
      </c>
      <c r="BI740" t="e">
        <f>VLOOKUP(H740,Sheet2!$A$1:$B$270,2,FALSE)</f>
        <v>#N/A</v>
      </c>
    </row>
    <row r="741" spans="1:61">
      <c r="A741">
        <v>740</v>
      </c>
      <c r="B741">
        <v>1002629675</v>
      </c>
      <c r="C741">
        <v>3</v>
      </c>
      <c r="D741" t="s">
        <v>49</v>
      </c>
      <c r="E741">
        <v>4</v>
      </c>
      <c r="F741" t="s">
        <v>244</v>
      </c>
      <c r="G741" t="s">
        <v>2821</v>
      </c>
      <c r="H741" t="s">
        <v>2822</v>
      </c>
      <c r="I741" t="s">
        <v>212</v>
      </c>
      <c r="J741" t="s">
        <v>213</v>
      </c>
      <c r="K741" t="s">
        <v>149</v>
      </c>
      <c r="L741" t="s">
        <v>214</v>
      </c>
      <c r="M741" t="s">
        <v>76</v>
      </c>
      <c r="N741" t="s">
        <v>215</v>
      </c>
      <c r="O741" s="57">
        <v>46304.55809027778</v>
      </c>
      <c r="P741" s="57">
        <v>46305.686539351853</v>
      </c>
      <c r="Q741">
        <v>69407332</v>
      </c>
      <c r="S741">
        <v>141459106720</v>
      </c>
      <c r="T741" t="s">
        <v>5401</v>
      </c>
      <c r="U741" t="s">
        <v>5402</v>
      </c>
      <c r="V741" t="s">
        <v>5403</v>
      </c>
      <c r="Z741">
        <v>110.416211597621</v>
      </c>
      <c r="AA741">
        <v>-7.3035182440492701</v>
      </c>
      <c r="AB741" t="s">
        <v>5404</v>
      </c>
      <c r="AC741" t="s">
        <v>216</v>
      </c>
      <c r="AL741" t="s">
        <v>217</v>
      </c>
      <c r="AM741" t="s">
        <v>5405</v>
      </c>
      <c r="AN741" t="s">
        <v>6</v>
      </c>
      <c r="AO741" s="57">
        <v>46275.559513888889</v>
      </c>
      <c r="AP741" s="57">
        <v>46305.458333333336</v>
      </c>
      <c r="AR741" t="s">
        <v>218</v>
      </c>
      <c r="AS741" t="s">
        <v>2828</v>
      </c>
      <c r="AT741" t="s">
        <v>230</v>
      </c>
      <c r="AU741">
        <v>20261010</v>
      </c>
      <c r="AV741" t="s">
        <v>221</v>
      </c>
      <c r="AW741" t="s">
        <v>875</v>
      </c>
      <c r="AX741" t="s">
        <v>222</v>
      </c>
      <c r="BA741" s="57">
        <v>46305.458333333336</v>
      </c>
      <c r="BB741" t="s">
        <v>5405</v>
      </c>
      <c r="BC741">
        <v>2026</v>
      </c>
      <c r="BD741">
        <v>10</v>
      </c>
      <c r="BE741">
        <v>10</v>
      </c>
      <c r="BF741" s="6">
        <f t="shared" si="33"/>
        <v>46305</v>
      </c>
      <c r="BG741">
        <f t="shared" si="34"/>
        <v>-0.45833333333575865</v>
      </c>
      <c r="BH741" t="str">
        <f t="shared" si="35"/>
        <v>COMPLY</v>
      </c>
      <c r="BI741" t="e">
        <f>VLOOKUP(H741,Sheet2!$A$1:$B$270,2,FALSE)</f>
        <v>#N/A</v>
      </c>
    </row>
    <row r="742" spans="1:61">
      <c r="A742">
        <v>741</v>
      </c>
      <c r="B742">
        <v>1002626880</v>
      </c>
      <c r="C742">
        <v>3</v>
      </c>
      <c r="D742" t="s">
        <v>49</v>
      </c>
      <c r="E742">
        <v>4</v>
      </c>
      <c r="F742" t="s">
        <v>244</v>
      </c>
      <c r="G742" t="s">
        <v>2821</v>
      </c>
      <c r="H742" t="s">
        <v>4164</v>
      </c>
      <c r="I742" t="s">
        <v>212</v>
      </c>
      <c r="J742" t="s">
        <v>213</v>
      </c>
      <c r="K742" t="s">
        <v>149</v>
      </c>
      <c r="L742" t="s">
        <v>214</v>
      </c>
      <c r="M742" t="s">
        <v>76</v>
      </c>
      <c r="N742" t="s">
        <v>215</v>
      </c>
      <c r="O742" s="57">
        <v>46302.73101851852</v>
      </c>
      <c r="P742" s="57">
        <v>46303.544988425929</v>
      </c>
      <c r="Q742">
        <v>69406134</v>
      </c>
      <c r="S742">
        <v>141411106690</v>
      </c>
      <c r="T742" t="s">
        <v>4165</v>
      </c>
      <c r="U742" t="s">
        <v>4620</v>
      </c>
      <c r="V742" t="s">
        <v>4166</v>
      </c>
      <c r="Z742">
        <v>110.37462361156901</v>
      </c>
      <c r="AA742">
        <v>-7.2258301157136202</v>
      </c>
      <c r="AB742" t="s">
        <v>4167</v>
      </c>
      <c r="AC742" t="s">
        <v>216</v>
      </c>
      <c r="AL742" t="s">
        <v>217</v>
      </c>
      <c r="AM742" t="s">
        <v>4168</v>
      </c>
      <c r="AN742" t="s">
        <v>6</v>
      </c>
      <c r="AO742" s="57">
        <v>46213.736238425925</v>
      </c>
      <c r="AP742" s="57">
        <v>46303.625</v>
      </c>
      <c r="AR742" t="s">
        <v>218</v>
      </c>
      <c r="AS742" t="s">
        <v>2828</v>
      </c>
      <c r="AT742" t="s">
        <v>230</v>
      </c>
      <c r="AU742">
        <v>20261008</v>
      </c>
      <c r="AV742" t="s">
        <v>221</v>
      </c>
      <c r="AW742" t="s">
        <v>877</v>
      </c>
      <c r="AX742" t="s">
        <v>222</v>
      </c>
      <c r="BA742" s="57">
        <v>46303.625</v>
      </c>
      <c r="BB742" t="s">
        <v>4168</v>
      </c>
      <c r="BC742">
        <v>2026</v>
      </c>
      <c r="BD742">
        <v>10</v>
      </c>
      <c r="BE742">
        <v>8</v>
      </c>
      <c r="BF742" s="6">
        <f t="shared" si="33"/>
        <v>46303</v>
      </c>
      <c r="BG742">
        <f t="shared" si="34"/>
        <v>-0.625</v>
      </c>
      <c r="BH742" t="str">
        <f t="shared" si="35"/>
        <v>COMPLY</v>
      </c>
      <c r="BI742" t="e">
        <f>VLOOKUP(H742,Sheet2!$A$1:$B$270,2,FALSE)</f>
        <v>#N/A</v>
      </c>
    </row>
    <row r="743" spans="1:61">
      <c r="A743">
        <v>742</v>
      </c>
      <c r="B743">
        <v>1002632912</v>
      </c>
      <c r="C743">
        <v>3</v>
      </c>
      <c r="D743" t="s">
        <v>49</v>
      </c>
      <c r="E743">
        <v>4</v>
      </c>
      <c r="F743" t="s">
        <v>244</v>
      </c>
      <c r="G743" t="s">
        <v>2821</v>
      </c>
      <c r="H743" t="s">
        <v>4164</v>
      </c>
      <c r="I743" t="s">
        <v>212</v>
      </c>
      <c r="J743" t="s">
        <v>213</v>
      </c>
      <c r="K743" t="s">
        <v>149</v>
      </c>
      <c r="L743" t="s">
        <v>214</v>
      </c>
      <c r="M743" t="s">
        <v>1919</v>
      </c>
      <c r="N743" t="s">
        <v>215</v>
      </c>
      <c r="O743" s="57">
        <v>46307.55804398148</v>
      </c>
      <c r="P743" s="57">
        <v>46308.59957175926</v>
      </c>
      <c r="Q743">
        <v>69408651</v>
      </c>
      <c r="S743">
        <v>141411106694</v>
      </c>
      <c r="T743" t="s">
        <v>4165</v>
      </c>
      <c r="U743" t="s">
        <v>6238</v>
      </c>
      <c r="V743" t="s">
        <v>6239</v>
      </c>
      <c r="Z743">
        <v>110.37462361156901</v>
      </c>
      <c r="AA743">
        <v>-7.2258301157136202</v>
      </c>
      <c r="AB743" t="s">
        <v>6240</v>
      </c>
      <c r="AC743" t="s">
        <v>216</v>
      </c>
      <c r="AL743" t="s">
        <v>217</v>
      </c>
      <c r="AM743" t="s">
        <v>6241</v>
      </c>
      <c r="AN743" t="s">
        <v>6</v>
      </c>
      <c r="AO743" s="57">
        <v>46366.55909722222</v>
      </c>
      <c r="AP743" s="57">
        <v>46308.458333333336</v>
      </c>
      <c r="AQ743" t="s">
        <v>841</v>
      </c>
      <c r="AR743" t="s">
        <v>12</v>
      </c>
      <c r="AS743" t="s">
        <v>2828</v>
      </c>
      <c r="AT743" t="s">
        <v>230</v>
      </c>
      <c r="AV743" t="s">
        <v>1627</v>
      </c>
      <c r="AW743" t="s">
        <v>877</v>
      </c>
      <c r="AX743" t="s">
        <v>222</v>
      </c>
      <c r="BA743" s="57">
        <v>46308.458333333336</v>
      </c>
      <c r="BB743" t="s">
        <v>6241</v>
      </c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:61">
      <c r="A744">
        <v>743</v>
      </c>
      <c r="B744">
        <v>1002631155</v>
      </c>
      <c r="C744">
        <v>3</v>
      </c>
      <c r="D744" t="s">
        <v>49</v>
      </c>
      <c r="E744">
        <v>4</v>
      </c>
      <c r="F744" t="s">
        <v>244</v>
      </c>
      <c r="G744" t="s">
        <v>2821</v>
      </c>
      <c r="H744" t="s">
        <v>5406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46305.720543981479</v>
      </c>
      <c r="P744" s="57">
        <v>46306.761932870373</v>
      </c>
      <c r="Q744">
        <v>69408021</v>
      </c>
      <c r="S744">
        <v>141459108717</v>
      </c>
      <c r="T744" t="s">
        <v>5407</v>
      </c>
      <c r="U744" t="s">
        <v>5408</v>
      </c>
      <c r="V744" t="s">
        <v>5409</v>
      </c>
      <c r="Z744">
        <v>110.44568099999999</v>
      </c>
      <c r="AA744">
        <v>-7.2663842999999897</v>
      </c>
      <c r="AB744" t="s">
        <v>5410</v>
      </c>
      <c r="AC744" t="s">
        <v>235</v>
      </c>
      <c r="AL744" t="s">
        <v>217</v>
      </c>
      <c r="AM744" t="s">
        <v>5026</v>
      </c>
      <c r="AN744" t="s">
        <v>6</v>
      </c>
      <c r="AO744" s="57">
        <v>46305.725659722222</v>
      </c>
      <c r="AP744" s="57">
        <v>46306.625</v>
      </c>
      <c r="AR744" t="s">
        <v>218</v>
      </c>
      <c r="AS744" t="s">
        <v>2828</v>
      </c>
      <c r="AT744" t="s">
        <v>230</v>
      </c>
      <c r="AU744">
        <v>20261011</v>
      </c>
      <c r="AV744" t="s">
        <v>221</v>
      </c>
      <c r="AW744" t="s">
        <v>876</v>
      </c>
      <c r="AX744" t="s">
        <v>222</v>
      </c>
      <c r="BA744" s="57">
        <v>46306.625</v>
      </c>
      <c r="BB744" t="s">
        <v>5026</v>
      </c>
      <c r="BC744">
        <v>2026</v>
      </c>
      <c r="BD744">
        <v>10</v>
      </c>
      <c r="BE744">
        <v>11</v>
      </c>
      <c r="BF744" s="6">
        <f t="shared" si="33"/>
        <v>46306</v>
      </c>
      <c r="BG744">
        <f t="shared" si="34"/>
        <v>-0.625</v>
      </c>
      <c r="BH744" t="str">
        <f t="shared" si="35"/>
        <v>COMPLY</v>
      </c>
      <c r="BI744" t="e">
        <f>VLOOKUP(H744,Sheet2!$A$1:$B$270,2,FALSE)</f>
        <v>#N/A</v>
      </c>
    </row>
    <row r="745" spans="1:61">
      <c r="A745">
        <v>744</v>
      </c>
      <c r="B745">
        <v>1002632073</v>
      </c>
      <c r="C745">
        <v>3</v>
      </c>
      <c r="D745" t="s">
        <v>49</v>
      </c>
      <c r="E745">
        <v>4</v>
      </c>
      <c r="F745" t="s">
        <v>244</v>
      </c>
      <c r="G745" t="s">
        <v>2821</v>
      </c>
      <c r="H745" t="s">
        <v>5406</v>
      </c>
      <c r="I745" t="s">
        <v>212</v>
      </c>
      <c r="J745" t="s">
        <v>213</v>
      </c>
      <c r="K745" t="s">
        <v>149</v>
      </c>
      <c r="L745" t="s">
        <v>214</v>
      </c>
      <c r="M745" t="s">
        <v>76</v>
      </c>
      <c r="N745" t="s">
        <v>215</v>
      </c>
      <c r="O745" s="57">
        <v>46307.386562500003</v>
      </c>
      <c r="P745" s="57">
        <v>46307.771585648145</v>
      </c>
      <c r="Q745">
        <v>69408368</v>
      </c>
      <c r="S745">
        <v>141459108718</v>
      </c>
      <c r="T745" t="s">
        <v>6242</v>
      </c>
      <c r="U745" t="s">
        <v>6243</v>
      </c>
      <c r="V745" t="s">
        <v>6244</v>
      </c>
      <c r="Z745">
        <v>110.4671494</v>
      </c>
      <c r="AA745">
        <v>-7.2376904</v>
      </c>
      <c r="AB745" t="s">
        <v>6245</v>
      </c>
      <c r="AC745" t="s">
        <v>235</v>
      </c>
      <c r="AL745" t="s">
        <v>217</v>
      </c>
      <c r="AM745" t="s">
        <v>5850</v>
      </c>
      <c r="AN745" t="s">
        <v>6</v>
      </c>
      <c r="AO745" s="57">
        <v>46366.392314814817</v>
      </c>
      <c r="AP745" s="57">
        <v>46308.333333333336</v>
      </c>
      <c r="AR745" t="s">
        <v>218</v>
      </c>
      <c r="AS745" t="s">
        <v>2828</v>
      </c>
      <c r="AT745" t="s">
        <v>230</v>
      </c>
      <c r="AU745">
        <v>20261012</v>
      </c>
      <c r="AV745" t="s">
        <v>221</v>
      </c>
      <c r="AW745" t="s">
        <v>923</v>
      </c>
      <c r="AX745" t="s">
        <v>222</v>
      </c>
      <c r="BA745" s="57">
        <v>46308.333333333336</v>
      </c>
      <c r="BB745" t="s">
        <v>5850</v>
      </c>
      <c r="BC745">
        <v>2026</v>
      </c>
      <c r="BD745">
        <v>10</v>
      </c>
      <c r="BE745">
        <v>12</v>
      </c>
      <c r="BF745" s="6">
        <f t="shared" si="33"/>
        <v>46307</v>
      </c>
      <c r="BG745">
        <f t="shared" si="34"/>
        <v>-1.3333333333357587</v>
      </c>
      <c r="BH745" t="str">
        <f t="shared" si="35"/>
        <v>COMPLY</v>
      </c>
      <c r="BI745" t="e">
        <f>VLOOKUP(H745,Sheet2!$A$1:$B$270,2,FALSE)</f>
        <v>#N/A</v>
      </c>
    </row>
    <row r="746" spans="1:61">
      <c r="A746">
        <v>745</v>
      </c>
      <c r="B746">
        <v>1002623230</v>
      </c>
      <c r="C746">
        <v>3</v>
      </c>
      <c r="D746" t="s">
        <v>49</v>
      </c>
      <c r="E746">
        <v>4</v>
      </c>
      <c r="F746" t="s">
        <v>244</v>
      </c>
      <c r="G746" t="s">
        <v>2821</v>
      </c>
      <c r="H746" t="s">
        <v>2834</v>
      </c>
      <c r="I746" t="s">
        <v>212</v>
      </c>
      <c r="J746" t="s">
        <v>213</v>
      </c>
      <c r="K746" t="s">
        <v>149</v>
      </c>
      <c r="L746" t="s">
        <v>214</v>
      </c>
      <c r="M746" t="s">
        <v>76</v>
      </c>
      <c r="N746" t="s">
        <v>215</v>
      </c>
      <c r="O746" s="57">
        <v>46300.726805555554</v>
      </c>
      <c r="P746" s="57">
        <v>46301.55201388889</v>
      </c>
      <c r="Q746">
        <v>69404610</v>
      </c>
      <c r="S746">
        <v>146425112958</v>
      </c>
      <c r="T746" t="s">
        <v>2835</v>
      </c>
      <c r="U746" t="s">
        <v>2836</v>
      </c>
      <c r="V746" t="s">
        <v>2837</v>
      </c>
      <c r="Z746">
        <v>110.4211387</v>
      </c>
      <c r="AA746">
        <v>-7.1784131999999996</v>
      </c>
      <c r="AB746" t="s">
        <v>2838</v>
      </c>
      <c r="AC746" t="s">
        <v>235</v>
      </c>
      <c r="AL746" t="s">
        <v>217</v>
      </c>
      <c r="AM746" t="s">
        <v>2839</v>
      </c>
      <c r="AN746" t="s">
        <v>6</v>
      </c>
      <c r="AO746" s="57">
        <v>46152.736481481479</v>
      </c>
      <c r="AP746" s="57">
        <v>46301.625</v>
      </c>
      <c r="AR746" t="s">
        <v>218</v>
      </c>
      <c r="AS746" t="s">
        <v>219</v>
      </c>
      <c r="AT746" t="s">
        <v>230</v>
      </c>
      <c r="AU746">
        <v>20261006</v>
      </c>
      <c r="AV746" t="s">
        <v>221</v>
      </c>
      <c r="AW746" t="s">
        <v>923</v>
      </c>
      <c r="AX746" t="s">
        <v>222</v>
      </c>
      <c r="BA746" s="57">
        <v>46301.625</v>
      </c>
      <c r="BB746" t="s">
        <v>2839</v>
      </c>
      <c r="BC746">
        <v>2026</v>
      </c>
      <c r="BD746">
        <v>10</v>
      </c>
      <c r="BE746">
        <v>6</v>
      </c>
      <c r="BF746" s="6">
        <f t="shared" si="33"/>
        <v>46301</v>
      </c>
      <c r="BG746">
        <f t="shared" si="34"/>
        <v>-0.625</v>
      </c>
      <c r="BH746" t="str">
        <f t="shared" si="35"/>
        <v>COMPLY</v>
      </c>
      <c r="BI746" t="e">
        <f>VLOOKUP(H746,Sheet2!$A$1:$B$270,2,FALSE)</f>
        <v>#N/A</v>
      </c>
    </row>
    <row r="747" spans="1:61">
      <c r="A747">
        <v>746</v>
      </c>
      <c r="B747">
        <v>1002627915</v>
      </c>
      <c r="C747">
        <v>3</v>
      </c>
      <c r="D747" t="s">
        <v>49</v>
      </c>
      <c r="E747">
        <v>4</v>
      </c>
      <c r="F747" t="s">
        <v>244</v>
      </c>
      <c r="G747" t="s">
        <v>2821</v>
      </c>
      <c r="H747" t="s">
        <v>2834</v>
      </c>
      <c r="I747" t="s">
        <v>212</v>
      </c>
      <c r="J747" t="s">
        <v>213</v>
      </c>
      <c r="K747" t="s">
        <v>149</v>
      </c>
      <c r="L747" t="s">
        <v>214</v>
      </c>
      <c r="M747" t="s">
        <v>76</v>
      </c>
      <c r="N747" t="s">
        <v>215</v>
      </c>
      <c r="O747" s="57">
        <v>46303.611539351848</v>
      </c>
      <c r="P747" s="57">
        <v>46304.39162037037</v>
      </c>
      <c r="Q747">
        <v>69406611</v>
      </c>
      <c r="S747">
        <v>146425112970</v>
      </c>
      <c r="T747" t="s">
        <v>4621</v>
      </c>
      <c r="U747" t="s">
        <v>4622</v>
      </c>
      <c r="V747" t="s">
        <v>4623</v>
      </c>
      <c r="Z747">
        <v>110.407611601653</v>
      </c>
      <c r="AA747">
        <v>-7.1914943282798598</v>
      </c>
      <c r="AB747" t="s">
        <v>4624</v>
      </c>
      <c r="AC747" t="s">
        <v>216</v>
      </c>
      <c r="AL747" t="s">
        <v>217</v>
      </c>
      <c r="AM747" t="s">
        <v>4625</v>
      </c>
      <c r="AN747" t="s">
        <v>6</v>
      </c>
      <c r="AO747" s="57">
        <v>46244.621724537035</v>
      </c>
      <c r="AP747" s="57">
        <v>46304.625</v>
      </c>
      <c r="AR747" t="s">
        <v>218</v>
      </c>
      <c r="AS747" t="s">
        <v>219</v>
      </c>
      <c r="AT747" t="s">
        <v>230</v>
      </c>
      <c r="AU747">
        <v>20261009</v>
      </c>
      <c r="AV747" t="s">
        <v>221</v>
      </c>
      <c r="AW747" t="s">
        <v>883</v>
      </c>
      <c r="AX747" t="s">
        <v>222</v>
      </c>
      <c r="BA747" s="57">
        <v>46304.625</v>
      </c>
      <c r="BB747" t="s">
        <v>4625</v>
      </c>
      <c r="BC747">
        <v>2026</v>
      </c>
      <c r="BD747">
        <v>10</v>
      </c>
      <c r="BE747">
        <v>9</v>
      </c>
      <c r="BF747" s="6">
        <f t="shared" si="33"/>
        <v>46304</v>
      </c>
      <c r="BG747">
        <f t="shared" si="34"/>
        <v>-0.625</v>
      </c>
      <c r="BH747" t="str">
        <f t="shared" si="35"/>
        <v>COMPLY</v>
      </c>
      <c r="BI747" t="e">
        <f>VLOOKUP(H747,Sheet2!$A$1:$B$270,2,FALSE)</f>
        <v>#N/A</v>
      </c>
    </row>
    <row r="748" spans="1:61">
      <c r="A748">
        <v>747</v>
      </c>
      <c r="B748">
        <v>1002622528</v>
      </c>
      <c r="C748">
        <v>3</v>
      </c>
      <c r="D748" t="s">
        <v>49</v>
      </c>
      <c r="E748">
        <v>4</v>
      </c>
      <c r="F748" t="s">
        <v>244</v>
      </c>
      <c r="G748" t="s">
        <v>2821</v>
      </c>
      <c r="H748" t="s">
        <v>2840</v>
      </c>
      <c r="I748" t="s">
        <v>212</v>
      </c>
      <c r="J748" t="s">
        <v>213</v>
      </c>
      <c r="K748" t="s">
        <v>149</v>
      </c>
      <c r="L748" t="s">
        <v>214</v>
      </c>
      <c r="M748" t="s">
        <v>76</v>
      </c>
      <c r="N748" t="s">
        <v>215</v>
      </c>
      <c r="O748" s="57">
        <v>46300.578935185185</v>
      </c>
      <c r="P748" s="57">
        <v>46301.603518518517</v>
      </c>
      <c r="Q748">
        <v>69404380</v>
      </c>
      <c r="S748">
        <v>146460105189</v>
      </c>
      <c r="T748" t="s">
        <v>2841</v>
      </c>
      <c r="U748" t="s">
        <v>2842</v>
      </c>
      <c r="V748" t="s">
        <v>2843</v>
      </c>
      <c r="Z748">
        <v>110.479005463421</v>
      </c>
      <c r="AA748">
        <v>-7.1815574411059897</v>
      </c>
      <c r="AB748" t="s">
        <v>2844</v>
      </c>
      <c r="AC748" t="s">
        <v>216</v>
      </c>
      <c r="AL748" t="s">
        <v>217</v>
      </c>
      <c r="AM748" t="s">
        <v>2714</v>
      </c>
      <c r="AN748" t="s">
        <v>6</v>
      </c>
      <c r="AO748" s="57">
        <v>46152.601203703707</v>
      </c>
      <c r="AP748" s="57">
        <v>46301.458333333336</v>
      </c>
      <c r="AR748" t="s">
        <v>218</v>
      </c>
      <c r="AS748" t="s">
        <v>219</v>
      </c>
      <c r="AT748" t="s">
        <v>230</v>
      </c>
      <c r="AU748">
        <v>20261006</v>
      </c>
      <c r="AV748" t="s">
        <v>221</v>
      </c>
      <c r="AW748" t="s">
        <v>875</v>
      </c>
      <c r="AX748" t="s">
        <v>222</v>
      </c>
      <c r="BA748" s="57">
        <v>46301.458333333336</v>
      </c>
      <c r="BB748" t="s">
        <v>2714</v>
      </c>
      <c r="BC748">
        <v>2026</v>
      </c>
      <c r="BD748">
        <v>10</v>
      </c>
      <c r="BE748">
        <v>6</v>
      </c>
      <c r="BF748" s="6">
        <f t="shared" si="33"/>
        <v>46301</v>
      </c>
      <c r="BG748">
        <f t="shared" si="34"/>
        <v>-0.45833333333575865</v>
      </c>
      <c r="BH748" t="str">
        <f t="shared" si="35"/>
        <v>COMPLY</v>
      </c>
      <c r="BI748" t="e">
        <f>VLOOKUP(H748,Sheet2!$A$1:$B$270,2,FALSE)</f>
        <v>#N/A</v>
      </c>
    </row>
    <row r="749" spans="1:61">
      <c r="A749">
        <v>748</v>
      </c>
      <c r="B749">
        <v>1002631960</v>
      </c>
      <c r="C749">
        <v>3</v>
      </c>
      <c r="D749" t="s">
        <v>51</v>
      </c>
      <c r="E749">
        <v>4</v>
      </c>
      <c r="F749" t="s">
        <v>268</v>
      </c>
      <c r="G749" t="s">
        <v>2121</v>
      </c>
      <c r="H749" t="s">
        <v>5411</v>
      </c>
      <c r="I749" t="s">
        <v>212</v>
      </c>
      <c r="J749" t="s">
        <v>213</v>
      </c>
      <c r="K749" t="s">
        <v>149</v>
      </c>
      <c r="M749" t="s">
        <v>76</v>
      </c>
      <c r="N749" t="s">
        <v>215</v>
      </c>
      <c r="O749" s="57">
        <v>46307.363194444442</v>
      </c>
      <c r="P749" s="57">
        <v>46307.440300925926</v>
      </c>
      <c r="Q749">
        <v>69407360</v>
      </c>
      <c r="S749">
        <v>142507105570</v>
      </c>
      <c r="T749" t="s">
        <v>5412</v>
      </c>
      <c r="U749" t="s">
        <v>6246</v>
      </c>
      <c r="V749" t="s">
        <v>6247</v>
      </c>
      <c r="Z749">
        <v>110.7174</v>
      </c>
      <c r="AA749">
        <v>-6.50732</v>
      </c>
      <c r="AB749" t="s">
        <v>5415</v>
      </c>
      <c r="AC749" t="s">
        <v>283</v>
      </c>
      <c r="AL749" t="s">
        <v>217</v>
      </c>
      <c r="AM749" t="s">
        <v>6248</v>
      </c>
      <c r="AN749" t="s">
        <v>6</v>
      </c>
      <c r="AO749" s="57">
        <v>46366.371493055558</v>
      </c>
      <c r="AR749" t="s">
        <v>218</v>
      </c>
      <c r="AS749" t="s">
        <v>219</v>
      </c>
      <c r="AT749" t="s">
        <v>230</v>
      </c>
      <c r="AU749">
        <v>20261012</v>
      </c>
      <c r="AV749" t="s">
        <v>221</v>
      </c>
      <c r="AW749" t="s">
        <v>861</v>
      </c>
      <c r="AX749" t="s">
        <v>222</v>
      </c>
      <c r="BA749" s="57">
        <v>46307.291666666664</v>
      </c>
      <c r="BB749" t="s">
        <v>6248</v>
      </c>
      <c r="BC749">
        <v>2026</v>
      </c>
      <c r="BD749">
        <v>10</v>
      </c>
      <c r="BE749">
        <v>12</v>
      </c>
      <c r="BF749" s="6">
        <f t="shared" si="33"/>
        <v>46307</v>
      </c>
      <c r="BG749">
        <f t="shared" si="34"/>
        <v>-0.29166666666424135</v>
      </c>
      <c r="BH749" t="str">
        <f t="shared" si="35"/>
        <v>COMPLY</v>
      </c>
      <c r="BI749" t="e">
        <f>VLOOKUP(H749,Sheet2!$A$1:$B$270,2,FALSE)</f>
        <v>#N/A</v>
      </c>
    </row>
    <row r="750" spans="1:61">
      <c r="A750">
        <v>749</v>
      </c>
      <c r="B750">
        <v>1002629687</v>
      </c>
      <c r="C750">
        <v>3</v>
      </c>
      <c r="D750" t="s">
        <v>51</v>
      </c>
      <c r="E750">
        <v>4</v>
      </c>
      <c r="F750" t="s">
        <v>268</v>
      </c>
      <c r="G750" t="s">
        <v>2121</v>
      </c>
      <c r="H750" t="s">
        <v>5411</v>
      </c>
      <c r="I750" t="s">
        <v>212</v>
      </c>
      <c r="J750" t="s">
        <v>213</v>
      </c>
      <c r="K750" t="s">
        <v>149</v>
      </c>
      <c r="L750" t="s">
        <v>214</v>
      </c>
      <c r="M750" t="s">
        <v>1401</v>
      </c>
      <c r="N750" t="s">
        <v>215</v>
      </c>
      <c r="O750" s="57">
        <v>46304.562210648146</v>
      </c>
      <c r="P750" s="57">
        <v>46307.363194444442</v>
      </c>
      <c r="Q750">
        <v>69407360</v>
      </c>
      <c r="S750">
        <v>142507105551</v>
      </c>
      <c r="T750" t="s">
        <v>5412</v>
      </c>
      <c r="U750" t="s">
        <v>5413</v>
      </c>
      <c r="V750" t="s">
        <v>5414</v>
      </c>
      <c r="Z750">
        <v>110.71732040000001</v>
      </c>
      <c r="AA750">
        <v>-6.5078690999999997</v>
      </c>
      <c r="AB750" t="s">
        <v>5415</v>
      </c>
      <c r="AC750" t="s">
        <v>235</v>
      </c>
      <c r="AL750" t="s">
        <v>217</v>
      </c>
      <c r="AM750" t="s">
        <v>5416</v>
      </c>
      <c r="AN750" t="s">
        <v>6</v>
      </c>
      <c r="AO750" s="57">
        <v>46275.569814814815</v>
      </c>
      <c r="AP750" s="57">
        <v>46305.458333333336</v>
      </c>
      <c r="AQ750" t="s">
        <v>838</v>
      </c>
      <c r="AR750" t="s">
        <v>14</v>
      </c>
      <c r="AS750" t="s">
        <v>219</v>
      </c>
      <c r="AT750" t="s">
        <v>230</v>
      </c>
      <c r="AV750" t="s">
        <v>5417</v>
      </c>
      <c r="AW750" t="s">
        <v>877</v>
      </c>
      <c r="AX750" t="s">
        <v>222</v>
      </c>
      <c r="BA750" s="57">
        <v>46305.458333333336</v>
      </c>
      <c r="BB750" t="s">
        <v>5416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:61">
      <c r="A751">
        <v>750</v>
      </c>
      <c r="B751">
        <v>1002635027</v>
      </c>
      <c r="C751">
        <v>3</v>
      </c>
      <c r="D751" t="s">
        <v>51</v>
      </c>
      <c r="E751">
        <v>4</v>
      </c>
      <c r="F751" t="s">
        <v>268</v>
      </c>
      <c r="G751" t="s">
        <v>2121</v>
      </c>
      <c r="H751" t="s">
        <v>5411</v>
      </c>
      <c r="I751" t="s">
        <v>212</v>
      </c>
      <c r="J751" t="s">
        <v>213</v>
      </c>
      <c r="K751" t="s">
        <v>149</v>
      </c>
      <c r="L751" t="s">
        <v>214</v>
      </c>
      <c r="M751" t="s">
        <v>224</v>
      </c>
      <c r="N751" t="s">
        <v>215</v>
      </c>
      <c r="O751" s="57">
        <v>46308.564988425926</v>
      </c>
      <c r="P751" s="57">
        <v>46309.475636574076</v>
      </c>
      <c r="Q751">
        <v>69409406</v>
      </c>
      <c r="S751">
        <v>142507105576</v>
      </c>
      <c r="T751" t="s">
        <v>6249</v>
      </c>
      <c r="U751" t="s">
        <v>6250</v>
      </c>
      <c r="V751" t="s">
        <v>6251</v>
      </c>
      <c r="Z751">
        <v>110.7604383</v>
      </c>
      <c r="AA751">
        <v>-6.5554103000000001</v>
      </c>
      <c r="AB751" t="s">
        <v>6252</v>
      </c>
      <c r="AC751" t="s">
        <v>235</v>
      </c>
      <c r="AL751" t="s">
        <v>217</v>
      </c>
      <c r="AM751" t="s">
        <v>6253</v>
      </c>
      <c r="AN751" t="s">
        <v>6</v>
      </c>
      <c r="AO751" t="s">
        <v>6148</v>
      </c>
      <c r="AP751" s="57">
        <v>46309.458333333336</v>
      </c>
      <c r="AR751" t="s">
        <v>18</v>
      </c>
      <c r="AS751" t="s">
        <v>219</v>
      </c>
      <c r="AT751" t="s">
        <v>230</v>
      </c>
      <c r="AV751" t="s">
        <v>226</v>
      </c>
      <c r="AW751" t="s">
        <v>880</v>
      </c>
      <c r="AX751" t="s">
        <v>222</v>
      </c>
      <c r="BA751" s="57">
        <v>46309.458333333336</v>
      </c>
      <c r="BB751" t="s">
        <v>6253</v>
      </c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:61">
      <c r="A752">
        <v>751</v>
      </c>
      <c r="B752">
        <v>1002634106</v>
      </c>
      <c r="C752">
        <v>3</v>
      </c>
      <c r="D752" t="s">
        <v>51</v>
      </c>
      <c r="E752">
        <v>4</v>
      </c>
      <c r="F752" t="s">
        <v>268</v>
      </c>
      <c r="G752" t="s">
        <v>2121</v>
      </c>
      <c r="H752" t="s">
        <v>6254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46308.381018518521</v>
      </c>
      <c r="P752" s="57">
        <v>46308.611817129633</v>
      </c>
      <c r="Q752">
        <v>69409062</v>
      </c>
      <c r="S752">
        <v>142539118302</v>
      </c>
      <c r="T752" t="s">
        <v>6255</v>
      </c>
      <c r="U752" t="s">
        <v>6256</v>
      </c>
      <c r="V752" t="s">
        <v>6257</v>
      </c>
      <c r="Z752">
        <v>110.652939566778</v>
      </c>
      <c r="AA752">
        <v>-6.6135714134997601</v>
      </c>
      <c r="AB752" t="s">
        <v>6258</v>
      </c>
      <c r="AC752" t="s">
        <v>235</v>
      </c>
      <c r="AL752" t="s">
        <v>217</v>
      </c>
      <c r="AM752" t="s">
        <v>5891</v>
      </c>
      <c r="AN752" t="s">
        <v>6</v>
      </c>
      <c r="AO752" t="s">
        <v>6259</v>
      </c>
      <c r="AP752" s="57">
        <v>46309.333333333336</v>
      </c>
      <c r="AR752" t="s">
        <v>218</v>
      </c>
      <c r="AS752" t="s">
        <v>219</v>
      </c>
      <c r="AT752" t="s">
        <v>230</v>
      </c>
      <c r="AU752">
        <v>20261013</v>
      </c>
      <c r="AV752" t="s">
        <v>221</v>
      </c>
      <c r="AW752" t="s">
        <v>883</v>
      </c>
      <c r="AX752" t="s">
        <v>222</v>
      </c>
      <c r="BA752" s="57">
        <v>46309.333333333336</v>
      </c>
      <c r="BB752" t="s">
        <v>5891</v>
      </c>
      <c r="BC752">
        <v>2026</v>
      </c>
      <c r="BD752">
        <v>10</v>
      </c>
      <c r="BE752">
        <v>13</v>
      </c>
      <c r="BF752" s="6">
        <f t="shared" si="33"/>
        <v>46308</v>
      </c>
      <c r="BG752">
        <f t="shared" si="34"/>
        <v>-1.3333333333357587</v>
      </c>
      <c r="BH752" t="str">
        <f t="shared" si="35"/>
        <v>COMPLY</v>
      </c>
      <c r="BI752" t="e">
        <f>VLOOKUP(H752,Sheet2!$A$1:$B$270,2,FALSE)</f>
        <v>#N/A</v>
      </c>
    </row>
    <row r="753" spans="1:61">
      <c r="A753">
        <v>752</v>
      </c>
      <c r="B753">
        <v>1002619095</v>
      </c>
      <c r="C753">
        <v>3</v>
      </c>
      <c r="D753" t="s">
        <v>51</v>
      </c>
      <c r="E753">
        <v>4</v>
      </c>
      <c r="F753" t="s">
        <v>268</v>
      </c>
      <c r="G753" t="s">
        <v>2121</v>
      </c>
      <c r="H753" t="s">
        <v>2122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46297.386504629627</v>
      </c>
      <c r="P753" s="57">
        <v>46298.686273148145</v>
      </c>
      <c r="Q753">
        <v>69402771</v>
      </c>
      <c r="S753">
        <v>146593115714</v>
      </c>
      <c r="T753" t="s">
        <v>2123</v>
      </c>
      <c r="U753" t="s">
        <v>2124</v>
      </c>
      <c r="V753" t="s">
        <v>2125</v>
      </c>
      <c r="Z753">
        <v>110.732849</v>
      </c>
      <c r="AA753">
        <v>-6.7292825000000001</v>
      </c>
      <c r="AB753" t="s">
        <v>2126</v>
      </c>
      <c r="AC753" t="s">
        <v>235</v>
      </c>
      <c r="AL753" t="s">
        <v>217</v>
      </c>
      <c r="AM753" t="s">
        <v>2127</v>
      </c>
      <c r="AN753" t="s">
        <v>6</v>
      </c>
      <c r="AO753" s="57">
        <v>46063.39334490741</v>
      </c>
      <c r="AP753" s="57">
        <v>46298.333333333336</v>
      </c>
      <c r="AR753" t="s">
        <v>218</v>
      </c>
      <c r="AS753" t="s">
        <v>2128</v>
      </c>
      <c r="AT753" t="s">
        <v>230</v>
      </c>
      <c r="AU753">
        <v>20261003</v>
      </c>
      <c r="AV753" t="s">
        <v>221</v>
      </c>
      <c r="AW753" t="s">
        <v>877</v>
      </c>
      <c r="AX753" t="s">
        <v>222</v>
      </c>
      <c r="BA753" s="57">
        <v>46298.333333333336</v>
      </c>
      <c r="BB753" t="s">
        <v>2127</v>
      </c>
      <c r="BC753">
        <v>2026</v>
      </c>
      <c r="BD753">
        <v>10</v>
      </c>
      <c r="BE753">
        <v>3</v>
      </c>
      <c r="BF753" s="6">
        <f t="shared" si="33"/>
        <v>46298</v>
      </c>
      <c r="BG753">
        <f t="shared" si="34"/>
        <v>-0.33333333333575865</v>
      </c>
      <c r="BH753" t="str">
        <f t="shared" si="35"/>
        <v>COMPLY</v>
      </c>
      <c r="BI753" t="e">
        <f>VLOOKUP(H753,Sheet2!$A$1:$B$270,2,FALSE)</f>
        <v>#N/A</v>
      </c>
    </row>
    <row r="754" spans="1:61">
      <c r="A754">
        <v>753</v>
      </c>
      <c r="B754">
        <v>1002630504</v>
      </c>
      <c r="C754">
        <v>3</v>
      </c>
      <c r="D754" t="s">
        <v>51</v>
      </c>
      <c r="E754">
        <v>4</v>
      </c>
      <c r="F754" t="s">
        <v>268</v>
      </c>
      <c r="G754" t="s">
        <v>2121</v>
      </c>
      <c r="H754" t="s">
        <v>2122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46304.743518518517</v>
      </c>
      <c r="P754" s="57">
        <v>46305.61005787037</v>
      </c>
      <c r="Q754">
        <v>69407641</v>
      </c>
      <c r="S754">
        <v>146593115750</v>
      </c>
      <c r="T754" t="s">
        <v>5418</v>
      </c>
      <c r="U754" t="s">
        <v>5419</v>
      </c>
      <c r="V754" t="s">
        <v>5420</v>
      </c>
      <c r="Z754">
        <v>110.7301025</v>
      </c>
      <c r="AA754">
        <v>-6.6979229999999896</v>
      </c>
      <c r="AB754" t="s">
        <v>5421</v>
      </c>
      <c r="AC754" t="s">
        <v>235</v>
      </c>
      <c r="AL754" t="s">
        <v>217</v>
      </c>
      <c r="AM754" t="s">
        <v>5422</v>
      </c>
      <c r="AN754" t="s">
        <v>6</v>
      </c>
      <c r="AO754" s="57">
        <v>46275.74664351852</v>
      </c>
      <c r="AP754" s="57">
        <v>46305.625</v>
      </c>
      <c r="AR754" t="s">
        <v>218</v>
      </c>
      <c r="AS754" t="s">
        <v>2128</v>
      </c>
      <c r="AT754" t="s">
        <v>230</v>
      </c>
      <c r="AU754">
        <v>20261010</v>
      </c>
      <c r="AV754" t="s">
        <v>221</v>
      </c>
      <c r="AW754" t="s">
        <v>923</v>
      </c>
      <c r="AX754" t="s">
        <v>222</v>
      </c>
      <c r="BA754" s="57">
        <v>46305.625</v>
      </c>
      <c r="BB754" t="s">
        <v>5422</v>
      </c>
      <c r="BC754">
        <v>2026</v>
      </c>
      <c r="BD754">
        <v>10</v>
      </c>
      <c r="BE754">
        <v>10</v>
      </c>
      <c r="BF754" s="6">
        <f t="shared" si="33"/>
        <v>46305</v>
      </c>
      <c r="BG754">
        <f t="shared" si="34"/>
        <v>-0.625</v>
      </c>
      <c r="BH754" t="str">
        <f t="shared" si="35"/>
        <v>COMPLY</v>
      </c>
      <c r="BI754" t="e">
        <f>VLOOKUP(H754,Sheet2!$A$1:$B$270,2,FALSE)</f>
        <v>#N/A</v>
      </c>
    </row>
    <row r="755" spans="1:61">
      <c r="A755">
        <v>754</v>
      </c>
      <c r="B755">
        <v>1002633324</v>
      </c>
      <c r="C755">
        <v>3</v>
      </c>
      <c r="D755" t="s">
        <v>51</v>
      </c>
      <c r="E755">
        <v>4</v>
      </c>
      <c r="F755" t="s">
        <v>268</v>
      </c>
      <c r="G755" t="s">
        <v>2121</v>
      </c>
      <c r="H755" t="s">
        <v>2122</v>
      </c>
      <c r="I755" t="s">
        <v>212</v>
      </c>
      <c r="J755" t="s">
        <v>213</v>
      </c>
      <c r="K755" t="s">
        <v>149</v>
      </c>
      <c r="M755" t="s">
        <v>76</v>
      </c>
      <c r="N755" t="s">
        <v>563</v>
      </c>
      <c r="O755" s="57">
        <v>46307.633437500001</v>
      </c>
      <c r="P755" s="57">
        <v>46307.672430555554</v>
      </c>
      <c r="Q755">
        <v>69404534</v>
      </c>
      <c r="S755">
        <v>146593115760</v>
      </c>
      <c r="T755" t="s">
        <v>2845</v>
      </c>
      <c r="U755" t="s">
        <v>2846</v>
      </c>
      <c r="V755" t="s">
        <v>6260</v>
      </c>
      <c r="Z755">
        <v>110.76010100000001</v>
      </c>
      <c r="AA755">
        <v>-6.7503580000000003</v>
      </c>
      <c r="AB755" t="s">
        <v>2669</v>
      </c>
      <c r="AC755" t="s">
        <v>225</v>
      </c>
      <c r="AL755" t="s">
        <v>217</v>
      </c>
      <c r="AM755" t="s">
        <v>6261</v>
      </c>
      <c r="AN755" t="s">
        <v>6</v>
      </c>
      <c r="AO755" s="57">
        <v>46366.642951388887</v>
      </c>
      <c r="AR755" t="s">
        <v>218</v>
      </c>
      <c r="AS755" t="s">
        <v>2128</v>
      </c>
      <c r="AT755" t="s">
        <v>230</v>
      </c>
      <c r="AU755">
        <v>20261012</v>
      </c>
      <c r="AV755" t="s">
        <v>221</v>
      </c>
      <c r="AW755" t="s">
        <v>2671</v>
      </c>
      <c r="AX755" t="s">
        <v>222</v>
      </c>
      <c r="BA755" s="57">
        <v>46307.291666666664</v>
      </c>
      <c r="BB755" t="s">
        <v>6261</v>
      </c>
      <c r="BC755">
        <v>2026</v>
      </c>
      <c r="BD755">
        <v>10</v>
      </c>
      <c r="BE755">
        <v>12</v>
      </c>
      <c r="BF755" s="6">
        <f t="shared" si="33"/>
        <v>46307</v>
      </c>
      <c r="BG755">
        <f t="shared" si="34"/>
        <v>-0.29166666666424135</v>
      </c>
      <c r="BH755" t="str">
        <f t="shared" si="35"/>
        <v>COMPLY</v>
      </c>
      <c r="BI755" t="e">
        <f>VLOOKUP(H755,Sheet2!$A$1:$B$270,2,FALSE)</f>
        <v>#N/A</v>
      </c>
    </row>
    <row r="756" spans="1:61">
      <c r="A756">
        <v>755</v>
      </c>
      <c r="B756">
        <v>1002622968</v>
      </c>
      <c r="C756">
        <v>3</v>
      </c>
      <c r="D756" t="s">
        <v>51</v>
      </c>
      <c r="E756">
        <v>4</v>
      </c>
      <c r="F756" t="s">
        <v>268</v>
      </c>
      <c r="G756" t="s">
        <v>2121</v>
      </c>
      <c r="H756" t="s">
        <v>2122</v>
      </c>
      <c r="I756" t="s">
        <v>212</v>
      </c>
      <c r="J756" t="s">
        <v>213</v>
      </c>
      <c r="K756" t="s">
        <v>149</v>
      </c>
      <c r="M756" t="s">
        <v>1401</v>
      </c>
      <c r="N756" t="s">
        <v>563</v>
      </c>
      <c r="O756" s="57">
        <v>46300.660914351851</v>
      </c>
      <c r="P756" s="57">
        <v>46307.633437500001</v>
      </c>
      <c r="Q756">
        <v>69404534</v>
      </c>
      <c r="S756">
        <v>146593115726</v>
      </c>
      <c r="T756" t="s">
        <v>2845</v>
      </c>
      <c r="U756" t="s">
        <v>2846</v>
      </c>
      <c r="V756" t="s">
        <v>2847</v>
      </c>
      <c r="Z756">
        <v>110.760131</v>
      </c>
      <c r="AA756">
        <v>-6.7503168000000002</v>
      </c>
      <c r="AB756" t="s">
        <v>2669</v>
      </c>
      <c r="AC756" t="s">
        <v>225</v>
      </c>
      <c r="AL756" t="s">
        <v>217</v>
      </c>
      <c r="AM756" t="s">
        <v>2848</v>
      </c>
      <c r="AN756" t="s">
        <v>6</v>
      </c>
      <c r="AO756" s="57">
        <v>46152.684560185182</v>
      </c>
      <c r="AP756" s="57">
        <v>46305.333333333336</v>
      </c>
      <c r="AR756" t="s">
        <v>14</v>
      </c>
      <c r="AS756" t="s">
        <v>2128</v>
      </c>
      <c r="AT756" t="s">
        <v>230</v>
      </c>
      <c r="AV756" t="s">
        <v>6262</v>
      </c>
      <c r="AW756" t="s">
        <v>2671</v>
      </c>
      <c r="AX756" t="s">
        <v>222</v>
      </c>
      <c r="BA756" s="57">
        <v>46305.333333333336</v>
      </c>
      <c r="BB756" t="s">
        <v>2848</v>
      </c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:61">
      <c r="A757">
        <v>756</v>
      </c>
      <c r="B757">
        <v>1002635274</v>
      </c>
      <c r="C757">
        <v>3</v>
      </c>
      <c r="D757" t="s">
        <v>51</v>
      </c>
      <c r="E757">
        <v>4</v>
      </c>
      <c r="F757" t="s">
        <v>268</v>
      </c>
      <c r="G757" t="s">
        <v>2121</v>
      </c>
      <c r="H757" t="s">
        <v>2122</v>
      </c>
      <c r="I757" t="s">
        <v>212</v>
      </c>
      <c r="J757" t="s">
        <v>213</v>
      </c>
      <c r="K757" t="s">
        <v>149</v>
      </c>
      <c r="L757" t="s">
        <v>214</v>
      </c>
      <c r="M757" t="s">
        <v>224</v>
      </c>
      <c r="N757" t="s">
        <v>215</v>
      </c>
      <c r="O757" s="57">
        <v>46308.611516203702</v>
      </c>
      <c r="P757" s="57">
        <v>46309.478564814817</v>
      </c>
      <c r="Q757">
        <v>69409492</v>
      </c>
      <c r="S757">
        <v>146593115764</v>
      </c>
      <c r="T757" t="s">
        <v>6765</v>
      </c>
      <c r="U757" t="s">
        <v>6766</v>
      </c>
      <c r="V757" t="s">
        <v>6767</v>
      </c>
      <c r="Z757">
        <v>110.77747549999999</v>
      </c>
      <c r="AA757">
        <v>-6.7309747999999896</v>
      </c>
      <c r="AB757" t="s">
        <v>6768</v>
      </c>
      <c r="AC757" t="s">
        <v>235</v>
      </c>
      <c r="AL757" t="s">
        <v>217</v>
      </c>
      <c r="AM757" t="s">
        <v>5811</v>
      </c>
      <c r="AN757" t="s">
        <v>6</v>
      </c>
      <c r="AO757" t="s">
        <v>6642</v>
      </c>
      <c r="AP757" s="57">
        <v>46309.458333333336</v>
      </c>
      <c r="AR757" t="s">
        <v>18</v>
      </c>
      <c r="AS757" t="s">
        <v>2128</v>
      </c>
      <c r="AT757" t="s">
        <v>230</v>
      </c>
      <c r="AV757" t="s">
        <v>226</v>
      </c>
      <c r="AW757" t="s">
        <v>877</v>
      </c>
      <c r="AX757" t="s">
        <v>222</v>
      </c>
      <c r="BA757" s="57">
        <v>46309.458333333336</v>
      </c>
      <c r="BB757" t="s">
        <v>5811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:61">
      <c r="A758">
        <v>757</v>
      </c>
      <c r="B758">
        <v>1002630499</v>
      </c>
      <c r="C758">
        <v>3</v>
      </c>
      <c r="D758" t="s">
        <v>51</v>
      </c>
      <c r="E758">
        <v>4</v>
      </c>
      <c r="F758" t="s">
        <v>268</v>
      </c>
      <c r="G758" t="s">
        <v>2121</v>
      </c>
      <c r="H758" t="s">
        <v>2122</v>
      </c>
      <c r="I758" t="s">
        <v>212</v>
      </c>
      <c r="J758" t="s">
        <v>213</v>
      </c>
      <c r="K758" t="s">
        <v>149</v>
      </c>
      <c r="L758" t="s">
        <v>214</v>
      </c>
      <c r="M758" t="s">
        <v>1919</v>
      </c>
      <c r="N758" t="s">
        <v>215</v>
      </c>
      <c r="O758" s="57">
        <v>46304.740671296298</v>
      </c>
      <c r="P758" s="57">
        <v>46307.667592592596</v>
      </c>
      <c r="Q758">
        <v>69407639</v>
      </c>
      <c r="S758">
        <v>146593115749</v>
      </c>
      <c r="T758" t="s">
        <v>5418</v>
      </c>
      <c r="U758" t="s">
        <v>5419</v>
      </c>
      <c r="V758" t="s">
        <v>5423</v>
      </c>
      <c r="Z758">
        <v>110.7301025</v>
      </c>
      <c r="AA758">
        <v>-6.6979229999999896</v>
      </c>
      <c r="AB758" t="s">
        <v>5424</v>
      </c>
      <c r="AC758" t="s">
        <v>235</v>
      </c>
      <c r="AL758" t="s">
        <v>217</v>
      </c>
      <c r="AM758" t="s">
        <v>5425</v>
      </c>
      <c r="AN758" t="s">
        <v>6</v>
      </c>
      <c r="AO758" s="57">
        <v>46275.74664351852</v>
      </c>
      <c r="AP758" s="57">
        <v>46305.625</v>
      </c>
      <c r="AQ758" t="s">
        <v>841</v>
      </c>
      <c r="AR758" t="s">
        <v>12</v>
      </c>
      <c r="AS758" t="s">
        <v>2128</v>
      </c>
      <c r="AT758" t="s">
        <v>230</v>
      </c>
      <c r="AV758" t="s">
        <v>1627</v>
      </c>
      <c r="AW758" t="s">
        <v>923</v>
      </c>
      <c r="AX758" t="s">
        <v>222</v>
      </c>
      <c r="BA758" s="57">
        <v>46305.625</v>
      </c>
      <c r="BB758" t="s">
        <v>5425</v>
      </c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:61">
      <c r="A759">
        <v>758</v>
      </c>
      <c r="B759">
        <v>1002619742</v>
      </c>
      <c r="C759">
        <v>3</v>
      </c>
      <c r="D759" t="s">
        <v>51</v>
      </c>
      <c r="E759">
        <v>4</v>
      </c>
      <c r="F759" t="s">
        <v>268</v>
      </c>
      <c r="G759" t="s">
        <v>268</v>
      </c>
      <c r="H759" t="s">
        <v>805</v>
      </c>
      <c r="I759" t="s">
        <v>212</v>
      </c>
      <c r="J759" t="s">
        <v>213</v>
      </c>
      <c r="K759" t="s">
        <v>149</v>
      </c>
      <c r="L759" t="s">
        <v>214</v>
      </c>
      <c r="M759" t="s">
        <v>76</v>
      </c>
      <c r="N759" t="s">
        <v>215</v>
      </c>
      <c r="O759" s="57">
        <v>46297.551168981481</v>
      </c>
      <c r="P759" s="57">
        <v>46298.657534722224</v>
      </c>
      <c r="Q759">
        <v>69403057</v>
      </c>
      <c r="S759">
        <v>142401146372</v>
      </c>
      <c r="T759" t="s">
        <v>2129</v>
      </c>
      <c r="U759" t="s">
        <v>2130</v>
      </c>
      <c r="V759" t="s">
        <v>2131</v>
      </c>
      <c r="Z759">
        <v>110.81719750000001</v>
      </c>
      <c r="AA759">
        <v>-6.7991368999999997</v>
      </c>
      <c r="AB759" t="s">
        <v>2132</v>
      </c>
      <c r="AC759" t="s">
        <v>235</v>
      </c>
      <c r="AL759" t="s">
        <v>217</v>
      </c>
      <c r="AM759" t="s">
        <v>2133</v>
      </c>
      <c r="AN759" t="s">
        <v>6</v>
      </c>
      <c r="AO759" s="57">
        <v>46063.559317129628</v>
      </c>
      <c r="AP759" s="57">
        <v>46298.458333333336</v>
      </c>
      <c r="AR759" t="s">
        <v>218</v>
      </c>
      <c r="AS759" t="s">
        <v>219</v>
      </c>
      <c r="AT759" t="s">
        <v>230</v>
      </c>
      <c r="AU759">
        <v>20261003</v>
      </c>
      <c r="AV759" t="s">
        <v>221</v>
      </c>
      <c r="AW759" t="s">
        <v>876</v>
      </c>
      <c r="AX759" t="s">
        <v>222</v>
      </c>
      <c r="BA759" s="57">
        <v>46298.458333333336</v>
      </c>
      <c r="BB759" t="s">
        <v>2133</v>
      </c>
      <c r="BC759">
        <v>2026</v>
      </c>
      <c r="BD759">
        <v>10</v>
      </c>
      <c r="BE759">
        <v>3</v>
      </c>
      <c r="BF759" s="6">
        <f t="shared" si="33"/>
        <v>46298</v>
      </c>
      <c r="BG759">
        <f t="shared" si="34"/>
        <v>-0.45833333333575865</v>
      </c>
      <c r="BH759" t="str">
        <f t="shared" si="35"/>
        <v>COMPLY</v>
      </c>
      <c r="BI759" t="e">
        <f>VLOOKUP(H759,Sheet2!$A$1:$B$270,2,FALSE)</f>
        <v>#N/A</v>
      </c>
    </row>
    <row r="760" spans="1:61">
      <c r="A760">
        <v>759</v>
      </c>
      <c r="B760">
        <v>1002622211</v>
      </c>
      <c r="C760">
        <v>3</v>
      </c>
      <c r="D760" t="s">
        <v>51</v>
      </c>
      <c r="E760">
        <v>4</v>
      </c>
      <c r="F760" t="s">
        <v>268</v>
      </c>
      <c r="G760" t="s">
        <v>268</v>
      </c>
      <c r="H760" t="s">
        <v>805</v>
      </c>
      <c r="I760" t="s">
        <v>212</v>
      </c>
      <c r="J760" t="s">
        <v>213</v>
      </c>
      <c r="K760" t="s">
        <v>149</v>
      </c>
      <c r="L760" t="s">
        <v>826</v>
      </c>
      <c r="M760" t="s">
        <v>76</v>
      </c>
      <c r="N760" t="s">
        <v>215</v>
      </c>
      <c r="O760" s="57">
        <v>46300.490671296298</v>
      </c>
      <c r="P760" s="57">
        <v>46301.568599537037</v>
      </c>
      <c r="Q760">
        <v>69404262</v>
      </c>
      <c r="R760">
        <v>2916948104</v>
      </c>
      <c r="S760">
        <v>142401146381</v>
      </c>
      <c r="T760" t="s">
        <v>2849</v>
      </c>
      <c r="U760" t="s">
        <v>2850</v>
      </c>
      <c r="V760" t="s">
        <v>2851</v>
      </c>
      <c r="Z760">
        <v>110.835919</v>
      </c>
      <c r="AA760">
        <v>-6.7777539999999998</v>
      </c>
      <c r="AB760" t="s">
        <v>2852</v>
      </c>
      <c r="AC760" t="s">
        <v>235</v>
      </c>
      <c r="AL760" t="s">
        <v>217</v>
      </c>
      <c r="AM760" t="s">
        <v>2853</v>
      </c>
      <c r="AN760" t="s">
        <v>6</v>
      </c>
      <c r="AO760" s="57">
        <v>46152.496620370373</v>
      </c>
      <c r="AP760" s="57">
        <v>46301.333333333336</v>
      </c>
      <c r="AR760" t="s">
        <v>218</v>
      </c>
      <c r="AS760" t="s">
        <v>219</v>
      </c>
      <c r="AT760" t="s">
        <v>230</v>
      </c>
      <c r="AU760">
        <v>20261006</v>
      </c>
      <c r="AV760" t="s">
        <v>221</v>
      </c>
      <c r="AW760" t="s">
        <v>2854</v>
      </c>
      <c r="AX760" t="s">
        <v>222</v>
      </c>
      <c r="BA760" s="57">
        <v>46301.333333333336</v>
      </c>
      <c r="BB760" t="s">
        <v>2853</v>
      </c>
      <c r="BC760">
        <v>2026</v>
      </c>
      <c r="BD760">
        <v>10</v>
      </c>
      <c r="BE760">
        <v>6</v>
      </c>
      <c r="BF760" s="6">
        <f t="shared" si="33"/>
        <v>46301</v>
      </c>
      <c r="BG760">
        <f t="shared" si="34"/>
        <v>-0.33333333333575865</v>
      </c>
      <c r="BH760" t="str">
        <f t="shared" si="35"/>
        <v>COMPLY</v>
      </c>
      <c r="BI760" t="e">
        <f>VLOOKUP(H760,Sheet2!$A$1:$B$270,2,FALSE)</f>
        <v>#N/A</v>
      </c>
    </row>
    <row r="761" spans="1:61">
      <c r="A761">
        <v>760</v>
      </c>
      <c r="B761">
        <v>1002628541</v>
      </c>
      <c r="C761">
        <v>3</v>
      </c>
      <c r="D761" t="s">
        <v>51</v>
      </c>
      <c r="E761">
        <v>4</v>
      </c>
      <c r="F761" t="s">
        <v>268</v>
      </c>
      <c r="G761" t="s">
        <v>268</v>
      </c>
      <c r="H761" t="s">
        <v>805</v>
      </c>
      <c r="I761" t="s">
        <v>212</v>
      </c>
      <c r="J761" t="s">
        <v>213</v>
      </c>
      <c r="K761" t="s">
        <v>149</v>
      </c>
      <c r="L761" t="s">
        <v>214</v>
      </c>
      <c r="M761" t="s">
        <v>76</v>
      </c>
      <c r="N761" t="s">
        <v>215</v>
      </c>
      <c r="O761" s="57">
        <v>46303.739351851851</v>
      </c>
      <c r="P761" s="57">
        <v>46304.828148148146</v>
      </c>
      <c r="Q761">
        <v>69406873</v>
      </c>
      <c r="S761">
        <v>142401146413</v>
      </c>
      <c r="T761" t="s">
        <v>4627</v>
      </c>
      <c r="U761" t="s">
        <v>4628</v>
      </c>
      <c r="V761" t="s">
        <v>4629</v>
      </c>
      <c r="Z761">
        <v>110.87323550000001</v>
      </c>
      <c r="AA761">
        <v>-6.8107100000000003</v>
      </c>
      <c r="AB761" t="s">
        <v>4630</v>
      </c>
      <c r="AC761" t="s">
        <v>235</v>
      </c>
      <c r="AL761" t="s">
        <v>217</v>
      </c>
      <c r="AM761" t="s">
        <v>4631</v>
      </c>
      <c r="AN761" t="s">
        <v>6</v>
      </c>
      <c r="AO761" s="57">
        <v>46244.746631944443</v>
      </c>
      <c r="AP761" s="57">
        <v>46304.625</v>
      </c>
      <c r="AR761" t="s">
        <v>218</v>
      </c>
      <c r="AS761" t="s">
        <v>219</v>
      </c>
      <c r="AT761" t="s">
        <v>230</v>
      </c>
      <c r="AU761">
        <v>20261009</v>
      </c>
      <c r="AV761" t="s">
        <v>221</v>
      </c>
      <c r="AW761" t="s">
        <v>879</v>
      </c>
      <c r="AX761" t="s">
        <v>222</v>
      </c>
      <c r="BA761" s="57">
        <v>46304.625</v>
      </c>
      <c r="BB761" t="s">
        <v>4631</v>
      </c>
      <c r="BC761">
        <v>2026</v>
      </c>
      <c r="BD761">
        <v>10</v>
      </c>
      <c r="BE761">
        <v>9</v>
      </c>
      <c r="BF761" s="6">
        <f t="shared" si="33"/>
        <v>46304</v>
      </c>
      <c r="BG761">
        <f t="shared" si="34"/>
        <v>-0.625</v>
      </c>
      <c r="BH761" t="str">
        <f t="shared" si="35"/>
        <v>COMPLY</v>
      </c>
      <c r="BI761" t="e">
        <f>VLOOKUP(H761,Sheet2!$A$1:$B$270,2,FALSE)</f>
        <v>#N/A</v>
      </c>
    </row>
    <row r="762" spans="1:61">
      <c r="A762">
        <v>761</v>
      </c>
      <c r="B762">
        <v>1002629406</v>
      </c>
      <c r="C762">
        <v>3</v>
      </c>
      <c r="D762" t="s">
        <v>51</v>
      </c>
      <c r="E762">
        <v>4</v>
      </c>
      <c r="F762" t="s">
        <v>268</v>
      </c>
      <c r="G762" t="s">
        <v>268</v>
      </c>
      <c r="H762" t="s">
        <v>805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46304.46775462963</v>
      </c>
      <c r="P762" s="57">
        <v>46305.701747685183</v>
      </c>
      <c r="Q762">
        <v>69407193</v>
      </c>
      <c r="S762">
        <v>142401146243</v>
      </c>
      <c r="T762" t="s">
        <v>5426</v>
      </c>
      <c r="U762" t="s">
        <v>5427</v>
      </c>
      <c r="V762" t="s">
        <v>5428</v>
      </c>
      <c r="Z762">
        <v>110.88986</v>
      </c>
      <c r="AA762">
        <v>-6.8063339999999997</v>
      </c>
      <c r="AB762" t="s">
        <v>5429</v>
      </c>
      <c r="AC762" t="s">
        <v>235</v>
      </c>
      <c r="AL762" t="s">
        <v>217</v>
      </c>
      <c r="AM762" t="s">
        <v>5430</v>
      </c>
      <c r="AN762" t="s">
        <v>6</v>
      </c>
      <c r="AO762" s="57">
        <v>46275.47583333333</v>
      </c>
      <c r="AP762" s="57">
        <v>46305.333333333336</v>
      </c>
      <c r="AR762" t="s">
        <v>218</v>
      </c>
      <c r="AS762" t="s">
        <v>219</v>
      </c>
      <c r="AT762" t="s">
        <v>230</v>
      </c>
      <c r="AU762">
        <v>20261010</v>
      </c>
      <c r="AV762" t="s">
        <v>221</v>
      </c>
      <c r="AW762" t="s">
        <v>877</v>
      </c>
      <c r="AX762" t="s">
        <v>222</v>
      </c>
      <c r="BA762" s="57">
        <v>46305.333333333336</v>
      </c>
      <c r="BB762" t="s">
        <v>5430</v>
      </c>
      <c r="BC762">
        <v>2026</v>
      </c>
      <c r="BD762">
        <v>10</v>
      </c>
      <c r="BE762">
        <v>10</v>
      </c>
      <c r="BF762" s="6">
        <f t="shared" si="33"/>
        <v>46305</v>
      </c>
      <c r="BG762">
        <f t="shared" si="34"/>
        <v>-0.33333333333575865</v>
      </c>
      <c r="BH762" t="str">
        <f t="shared" si="35"/>
        <v>COMPLY</v>
      </c>
      <c r="BI762" t="e">
        <f>VLOOKUP(H762,Sheet2!$A$1:$B$270,2,FALSE)</f>
        <v>#N/A</v>
      </c>
    </row>
    <row r="763" spans="1:61">
      <c r="A763">
        <v>762</v>
      </c>
      <c r="B763">
        <v>1002628911</v>
      </c>
      <c r="C763">
        <v>3</v>
      </c>
      <c r="D763" t="s">
        <v>51</v>
      </c>
      <c r="E763">
        <v>4</v>
      </c>
      <c r="F763" t="s">
        <v>268</v>
      </c>
      <c r="G763" t="s">
        <v>268</v>
      </c>
      <c r="H763" t="s">
        <v>805</v>
      </c>
      <c r="I763" t="s">
        <v>212</v>
      </c>
      <c r="J763" t="s">
        <v>213</v>
      </c>
      <c r="K763" t="s">
        <v>149</v>
      </c>
      <c r="M763" t="s">
        <v>76</v>
      </c>
      <c r="N763" t="s">
        <v>215</v>
      </c>
      <c r="O763" s="57">
        <v>46304.387986111113</v>
      </c>
      <c r="P763" s="57">
        <v>46304.761435185188</v>
      </c>
      <c r="Q763">
        <v>69402186</v>
      </c>
      <c r="S763">
        <v>142401146416</v>
      </c>
      <c r="T763" t="s">
        <v>1205</v>
      </c>
      <c r="U763" t="s">
        <v>5431</v>
      </c>
      <c r="V763" t="s">
        <v>5432</v>
      </c>
      <c r="Z763">
        <v>110.864247689729</v>
      </c>
      <c r="AA763">
        <v>-6.7835741153411897</v>
      </c>
      <c r="AB763" t="s">
        <v>1208</v>
      </c>
      <c r="AC763" t="s">
        <v>283</v>
      </c>
      <c r="AL763" t="s">
        <v>217</v>
      </c>
      <c r="AM763" t="s">
        <v>5433</v>
      </c>
      <c r="AN763" t="s">
        <v>6</v>
      </c>
      <c r="AO763" s="57">
        <v>46275.402615740742</v>
      </c>
      <c r="AR763" t="s">
        <v>218</v>
      </c>
      <c r="AS763" t="s">
        <v>219</v>
      </c>
      <c r="AT763" t="s">
        <v>230</v>
      </c>
      <c r="AU763">
        <v>20261009</v>
      </c>
      <c r="AV763" t="s">
        <v>221</v>
      </c>
      <c r="AW763" t="s">
        <v>541</v>
      </c>
      <c r="AX763" t="s">
        <v>222</v>
      </c>
      <c r="BA763" s="57">
        <v>46304.291666666664</v>
      </c>
      <c r="BB763" t="s">
        <v>5433</v>
      </c>
      <c r="BC763">
        <v>2026</v>
      </c>
      <c r="BD763">
        <v>10</v>
      </c>
      <c r="BE763">
        <v>9</v>
      </c>
      <c r="BF763" s="6">
        <f t="shared" si="33"/>
        <v>46304</v>
      </c>
      <c r="BG763">
        <f t="shared" si="34"/>
        <v>-0.29166666666424135</v>
      </c>
      <c r="BH763" t="str">
        <f t="shared" si="35"/>
        <v>COMPLY</v>
      </c>
      <c r="BI763" t="e">
        <f>VLOOKUP(H763,Sheet2!$A$1:$B$270,2,FALSE)</f>
        <v>#N/A</v>
      </c>
    </row>
    <row r="764" spans="1:61">
      <c r="A764">
        <v>763</v>
      </c>
      <c r="B764">
        <v>1002631538</v>
      </c>
      <c r="C764">
        <v>3</v>
      </c>
      <c r="D764" t="s">
        <v>51</v>
      </c>
      <c r="E764">
        <v>4</v>
      </c>
      <c r="F764" t="s">
        <v>268</v>
      </c>
      <c r="G764" t="s">
        <v>268</v>
      </c>
      <c r="H764" t="s">
        <v>805</v>
      </c>
      <c r="I764" t="s">
        <v>212</v>
      </c>
      <c r="J764" t="s">
        <v>213</v>
      </c>
      <c r="K764" t="s">
        <v>149</v>
      </c>
      <c r="L764" t="s">
        <v>214</v>
      </c>
      <c r="M764" t="s">
        <v>76</v>
      </c>
      <c r="N764" t="s">
        <v>215</v>
      </c>
      <c r="O764" s="57">
        <v>46306.496932870374</v>
      </c>
      <c r="P764" s="57">
        <v>46306.695636574077</v>
      </c>
      <c r="Q764">
        <v>69408171</v>
      </c>
      <c r="S764">
        <v>142401146421</v>
      </c>
      <c r="T764" t="s">
        <v>5434</v>
      </c>
      <c r="U764" t="s">
        <v>5435</v>
      </c>
      <c r="V764" t="s">
        <v>5436</v>
      </c>
      <c r="Z764">
        <v>110.899528653899</v>
      </c>
      <c r="AA764">
        <v>-6.8051351527246</v>
      </c>
      <c r="AB764" t="s">
        <v>5437</v>
      </c>
      <c r="AC764" t="s">
        <v>235</v>
      </c>
      <c r="AL764" t="s">
        <v>217</v>
      </c>
      <c r="AM764" t="s">
        <v>5438</v>
      </c>
      <c r="AN764" t="s">
        <v>6</v>
      </c>
      <c r="AO764" s="57">
        <v>46336.507222222222</v>
      </c>
      <c r="AP764" s="57">
        <v>46307.333333333336</v>
      </c>
      <c r="AR764" t="s">
        <v>218</v>
      </c>
      <c r="AS764" t="s">
        <v>219</v>
      </c>
      <c r="AT764" t="s">
        <v>230</v>
      </c>
      <c r="AU764">
        <v>20261011</v>
      </c>
      <c r="AV764" t="s">
        <v>221</v>
      </c>
      <c r="AW764" t="s">
        <v>875</v>
      </c>
      <c r="AX764" t="s">
        <v>222</v>
      </c>
      <c r="BA764" s="57">
        <v>46307.333333333336</v>
      </c>
      <c r="BB764" t="s">
        <v>5438</v>
      </c>
      <c r="BC764">
        <v>2026</v>
      </c>
      <c r="BD764">
        <v>10</v>
      </c>
      <c r="BE764">
        <v>11</v>
      </c>
      <c r="BF764" s="6">
        <f t="shared" si="33"/>
        <v>46306</v>
      </c>
      <c r="BG764">
        <f t="shared" si="34"/>
        <v>-1.3333333333357587</v>
      </c>
      <c r="BH764" t="str">
        <f t="shared" si="35"/>
        <v>COMPLY</v>
      </c>
      <c r="BI764" t="e">
        <f>VLOOKUP(H764,Sheet2!$A$1:$B$270,2,FALSE)</f>
        <v>#N/A</v>
      </c>
    </row>
    <row r="765" spans="1:61">
      <c r="A765">
        <v>764</v>
      </c>
      <c r="B765">
        <v>1002633469</v>
      </c>
      <c r="C765">
        <v>3</v>
      </c>
      <c r="D765" t="s">
        <v>51</v>
      </c>
      <c r="E765">
        <v>4</v>
      </c>
      <c r="F765" t="s">
        <v>268</v>
      </c>
      <c r="G765" t="s">
        <v>268</v>
      </c>
      <c r="H765" t="s">
        <v>805</v>
      </c>
      <c r="I765" t="s">
        <v>212</v>
      </c>
      <c r="J765" t="s">
        <v>213</v>
      </c>
      <c r="K765" t="s">
        <v>149</v>
      </c>
      <c r="M765" t="s">
        <v>76</v>
      </c>
      <c r="N765" t="s">
        <v>215</v>
      </c>
      <c r="O765" s="57">
        <v>46307.660439814812</v>
      </c>
      <c r="P765" s="57">
        <v>46308.612812500003</v>
      </c>
      <c r="Q765">
        <v>69408870</v>
      </c>
      <c r="S765">
        <v>142401146266</v>
      </c>
      <c r="T765" t="s">
        <v>1720</v>
      </c>
      <c r="U765" t="s">
        <v>6263</v>
      </c>
      <c r="V765" t="s">
        <v>6264</v>
      </c>
      <c r="Z765">
        <v>110.8988466</v>
      </c>
      <c r="AA765">
        <v>-6.7464710999999999</v>
      </c>
      <c r="AB765" t="s">
        <v>6265</v>
      </c>
      <c r="AC765" t="s">
        <v>225</v>
      </c>
      <c r="AL765" t="s">
        <v>217</v>
      </c>
      <c r="AM765" t="s">
        <v>6266</v>
      </c>
      <c r="AN765" t="s">
        <v>6</v>
      </c>
      <c r="AO765" s="57">
        <v>46366.684236111112</v>
      </c>
      <c r="AP765" s="57">
        <v>46308.625</v>
      </c>
      <c r="AR765" t="s">
        <v>218</v>
      </c>
      <c r="AS765" t="s">
        <v>219</v>
      </c>
      <c r="AT765" t="s">
        <v>230</v>
      </c>
      <c r="AU765">
        <v>20261013</v>
      </c>
      <c r="AV765" t="s">
        <v>221</v>
      </c>
      <c r="AW765" t="s">
        <v>540</v>
      </c>
      <c r="AX765" t="s">
        <v>222</v>
      </c>
      <c r="BA765" s="57">
        <v>46308.625</v>
      </c>
      <c r="BB765" t="s">
        <v>6266</v>
      </c>
      <c r="BC765">
        <v>2026</v>
      </c>
      <c r="BD765">
        <v>10</v>
      </c>
      <c r="BE765">
        <v>13</v>
      </c>
      <c r="BF765" s="6">
        <f t="shared" si="33"/>
        <v>46308</v>
      </c>
      <c r="BG765">
        <f t="shared" si="34"/>
        <v>-0.625</v>
      </c>
      <c r="BH765" t="str">
        <f t="shared" si="35"/>
        <v>COMPLY</v>
      </c>
      <c r="BI765" t="e">
        <f>VLOOKUP(H765,Sheet2!$A$1:$B$270,2,FALSE)</f>
        <v>#N/A</v>
      </c>
    </row>
    <row r="766" spans="1:61">
      <c r="A766">
        <v>765</v>
      </c>
      <c r="B766">
        <v>1002617361</v>
      </c>
      <c r="C766">
        <v>3</v>
      </c>
      <c r="D766" t="s">
        <v>51</v>
      </c>
      <c r="E766">
        <v>4</v>
      </c>
      <c r="F766" t="s">
        <v>268</v>
      </c>
      <c r="G766" t="s">
        <v>268</v>
      </c>
      <c r="H766" t="s">
        <v>805</v>
      </c>
      <c r="I766" t="s">
        <v>212</v>
      </c>
      <c r="J766" t="s">
        <v>213</v>
      </c>
      <c r="K766" t="s">
        <v>149</v>
      </c>
      <c r="L766" t="s">
        <v>214</v>
      </c>
      <c r="M766" t="s">
        <v>1401</v>
      </c>
      <c r="N766" t="s">
        <v>215</v>
      </c>
      <c r="O766" s="57">
        <v>46296.438645833332</v>
      </c>
      <c r="P766" s="57">
        <v>46304.387974537036</v>
      </c>
      <c r="Q766">
        <v>69402186</v>
      </c>
      <c r="S766">
        <v>142401146359</v>
      </c>
      <c r="T766" t="s">
        <v>1205</v>
      </c>
      <c r="U766" t="s">
        <v>1206</v>
      </c>
      <c r="V766" t="s">
        <v>1207</v>
      </c>
      <c r="Z766">
        <v>110.863041</v>
      </c>
      <c r="AA766">
        <v>-6.7838320000000003</v>
      </c>
      <c r="AB766" t="s">
        <v>1208</v>
      </c>
      <c r="AC766" t="s">
        <v>235</v>
      </c>
      <c r="AL766" t="s">
        <v>217</v>
      </c>
      <c r="AM766" t="s">
        <v>1209</v>
      </c>
      <c r="AN766" t="s">
        <v>6</v>
      </c>
      <c r="AO766" s="57">
        <v>46032.444687499999</v>
      </c>
      <c r="AP766" s="57">
        <v>46300.458333333336</v>
      </c>
      <c r="AQ766" t="s">
        <v>1496</v>
      </c>
      <c r="AR766" t="s">
        <v>14</v>
      </c>
      <c r="AS766" t="s">
        <v>219</v>
      </c>
      <c r="AT766" t="s">
        <v>230</v>
      </c>
      <c r="AV766" t="s">
        <v>4626</v>
      </c>
      <c r="AW766" t="s">
        <v>876</v>
      </c>
      <c r="AX766" t="s">
        <v>222</v>
      </c>
      <c r="BA766" s="57">
        <v>46300.458333333336</v>
      </c>
      <c r="BB766" t="s">
        <v>1209</v>
      </c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:61">
      <c r="A767">
        <v>766</v>
      </c>
      <c r="B767">
        <v>1002624154</v>
      </c>
      <c r="C767">
        <v>3</v>
      </c>
      <c r="D767" t="s">
        <v>51</v>
      </c>
      <c r="E767">
        <v>4</v>
      </c>
      <c r="F767" t="s">
        <v>268</v>
      </c>
      <c r="G767" t="s">
        <v>268</v>
      </c>
      <c r="H767" t="s">
        <v>805</v>
      </c>
      <c r="I767" t="s">
        <v>212</v>
      </c>
      <c r="J767" t="s">
        <v>213</v>
      </c>
      <c r="K767" t="s">
        <v>149</v>
      </c>
      <c r="L767" t="s">
        <v>214</v>
      </c>
      <c r="M767" t="s">
        <v>839</v>
      </c>
      <c r="N767" t="s">
        <v>215</v>
      </c>
      <c r="O767" s="57">
        <v>46301.515740740739</v>
      </c>
      <c r="P767" s="57">
        <v>46302.611319444448</v>
      </c>
      <c r="Q767">
        <v>69404990</v>
      </c>
      <c r="S767">
        <v>142401146393</v>
      </c>
      <c r="T767" t="s">
        <v>3458</v>
      </c>
      <c r="U767" t="s">
        <v>3459</v>
      </c>
      <c r="V767" t="s">
        <v>3460</v>
      </c>
      <c r="Z767">
        <v>110.8445423</v>
      </c>
      <c r="AA767">
        <v>-6.7576166999999998</v>
      </c>
      <c r="AB767" t="s">
        <v>3461</v>
      </c>
      <c r="AC767" t="s">
        <v>235</v>
      </c>
      <c r="AL767" t="s">
        <v>217</v>
      </c>
      <c r="AM767" t="s">
        <v>3441</v>
      </c>
      <c r="AN767" t="s">
        <v>6</v>
      </c>
      <c r="AO767" s="57">
        <v>46183.517812500002</v>
      </c>
      <c r="AP767" s="57">
        <v>46302.458333333336</v>
      </c>
      <c r="AQ767" t="s">
        <v>841</v>
      </c>
      <c r="AR767" t="s">
        <v>840</v>
      </c>
      <c r="AS767" t="s">
        <v>219</v>
      </c>
      <c r="AT767" t="s">
        <v>230</v>
      </c>
      <c r="AV767" t="s">
        <v>4169</v>
      </c>
      <c r="AW767" t="s">
        <v>879</v>
      </c>
      <c r="AX767" t="s">
        <v>222</v>
      </c>
      <c r="BA767" s="57">
        <v>46302.458333333336</v>
      </c>
      <c r="BB767" t="s">
        <v>3441</v>
      </c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:61">
      <c r="A768">
        <v>767</v>
      </c>
      <c r="B768">
        <v>1002618429</v>
      </c>
      <c r="C768">
        <v>3</v>
      </c>
      <c r="D768" t="s">
        <v>51</v>
      </c>
      <c r="E768">
        <v>4</v>
      </c>
      <c r="F768" t="s">
        <v>268</v>
      </c>
      <c r="G768" t="s">
        <v>288</v>
      </c>
      <c r="H768" t="s">
        <v>797</v>
      </c>
      <c r="I768" t="s">
        <v>212</v>
      </c>
      <c r="J768" t="s">
        <v>213</v>
      </c>
      <c r="K768" t="s">
        <v>149</v>
      </c>
      <c r="M768" t="s">
        <v>76</v>
      </c>
      <c r="N768" t="s">
        <v>215</v>
      </c>
      <c r="O768" s="57">
        <v>46296.65761574074</v>
      </c>
      <c r="P768" s="57">
        <v>46297.707129629627</v>
      </c>
      <c r="Q768">
        <v>69402534</v>
      </c>
      <c r="S768">
        <v>142551119689</v>
      </c>
      <c r="T768" t="s">
        <v>913</v>
      </c>
      <c r="U768" t="s">
        <v>914</v>
      </c>
      <c r="V768" t="s">
        <v>1210</v>
      </c>
      <c r="Z768">
        <v>110.9564415</v>
      </c>
      <c r="AA768">
        <v>-6.9108118000000003</v>
      </c>
      <c r="AB768" t="s">
        <v>1211</v>
      </c>
      <c r="AC768" t="s">
        <v>283</v>
      </c>
      <c r="AL768" t="s">
        <v>217</v>
      </c>
      <c r="AM768" t="s">
        <v>1212</v>
      </c>
      <c r="AN768" t="s">
        <v>6</v>
      </c>
      <c r="AO768" s="57">
        <v>46032.694421296299</v>
      </c>
      <c r="AP768" s="57">
        <v>46298.333333333336</v>
      </c>
      <c r="AR768" t="s">
        <v>218</v>
      </c>
      <c r="AS768" t="s">
        <v>219</v>
      </c>
      <c r="AT768" t="s">
        <v>230</v>
      </c>
      <c r="AU768">
        <v>20261002</v>
      </c>
      <c r="AV768" t="s">
        <v>221</v>
      </c>
      <c r="AW768" t="s">
        <v>539</v>
      </c>
      <c r="AX768" t="s">
        <v>222</v>
      </c>
      <c r="BA768" s="57">
        <v>46298.333333333336</v>
      </c>
      <c r="BB768" t="s">
        <v>1212</v>
      </c>
      <c r="BC768">
        <v>2026</v>
      </c>
      <c r="BD768">
        <v>10</v>
      </c>
      <c r="BE768">
        <v>2</v>
      </c>
      <c r="BF768" s="6">
        <f t="shared" si="33"/>
        <v>46297</v>
      </c>
      <c r="BG768">
        <f t="shared" si="34"/>
        <v>-1.3333333333357587</v>
      </c>
      <c r="BH768" t="str">
        <f t="shared" si="35"/>
        <v>COMPLY</v>
      </c>
      <c r="BI768" t="e">
        <f>VLOOKUP(H768,Sheet2!$A$1:$B$270,2,FALSE)</f>
        <v>#N/A</v>
      </c>
    </row>
    <row r="769" spans="1:61">
      <c r="A769">
        <v>768</v>
      </c>
      <c r="B769">
        <v>1002622190</v>
      </c>
      <c r="C769">
        <v>3</v>
      </c>
      <c r="D769" t="s">
        <v>51</v>
      </c>
      <c r="E769">
        <v>4</v>
      </c>
      <c r="F769" t="s">
        <v>268</v>
      </c>
      <c r="G769" t="s">
        <v>288</v>
      </c>
      <c r="H769" t="s">
        <v>797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46300.483067129629</v>
      </c>
      <c r="P769" s="57">
        <v>46301.507534722223</v>
      </c>
      <c r="Q769">
        <v>69404230</v>
      </c>
      <c r="S769">
        <v>142551119696</v>
      </c>
      <c r="T769" t="s">
        <v>2855</v>
      </c>
      <c r="U769" t="s">
        <v>2856</v>
      </c>
      <c r="V769" t="s">
        <v>2857</v>
      </c>
      <c r="Z769">
        <v>111.044844</v>
      </c>
      <c r="AA769">
        <v>-6.8783599999999998</v>
      </c>
      <c r="AB769" t="s">
        <v>2858</v>
      </c>
      <c r="AC769" t="s">
        <v>235</v>
      </c>
      <c r="AL769" t="s">
        <v>217</v>
      </c>
      <c r="AM769" t="s">
        <v>2859</v>
      </c>
      <c r="AN769" t="s">
        <v>6</v>
      </c>
      <c r="AO769" s="57">
        <v>46152.486157407409</v>
      </c>
      <c r="AP769" s="57">
        <v>46301.333333333336</v>
      </c>
      <c r="AR769" t="s">
        <v>218</v>
      </c>
      <c r="AS769" t="s">
        <v>219</v>
      </c>
      <c r="AT769" t="s">
        <v>230</v>
      </c>
      <c r="AU769">
        <v>20261006</v>
      </c>
      <c r="AV769" t="s">
        <v>221</v>
      </c>
      <c r="AW769" t="s">
        <v>880</v>
      </c>
      <c r="AX769" t="s">
        <v>222</v>
      </c>
      <c r="BA769" s="57">
        <v>46301.333333333336</v>
      </c>
      <c r="BB769" t="s">
        <v>2859</v>
      </c>
      <c r="BC769">
        <v>2026</v>
      </c>
      <c r="BD769">
        <v>10</v>
      </c>
      <c r="BE769">
        <v>6</v>
      </c>
      <c r="BF769" s="6">
        <f t="shared" si="33"/>
        <v>46301</v>
      </c>
      <c r="BG769">
        <f t="shared" si="34"/>
        <v>-0.33333333333575865</v>
      </c>
      <c r="BH769" t="str">
        <f t="shared" si="35"/>
        <v>COMPLY</v>
      </c>
      <c r="BI769" t="e">
        <f>VLOOKUP(H769,Sheet2!$A$1:$B$270,2,FALSE)</f>
        <v>#N/A</v>
      </c>
    </row>
    <row r="770" spans="1:61">
      <c r="A770">
        <v>769</v>
      </c>
      <c r="B770">
        <v>1002628946</v>
      </c>
      <c r="C770">
        <v>3</v>
      </c>
      <c r="D770" t="s">
        <v>51</v>
      </c>
      <c r="E770">
        <v>4</v>
      </c>
      <c r="F770" t="s">
        <v>268</v>
      </c>
      <c r="G770" t="s">
        <v>288</v>
      </c>
      <c r="H770" t="s">
        <v>797</v>
      </c>
      <c r="I770" t="s">
        <v>212</v>
      </c>
      <c r="J770" t="s">
        <v>213</v>
      </c>
      <c r="K770" t="s">
        <v>149</v>
      </c>
      <c r="M770" t="s">
        <v>76</v>
      </c>
      <c r="N770" t="s">
        <v>215</v>
      </c>
      <c r="O770" s="57">
        <v>46304.39565972222</v>
      </c>
      <c r="P770" s="57">
        <v>46304.461527777778</v>
      </c>
      <c r="Q770">
        <v>69404895</v>
      </c>
      <c r="S770">
        <v>142551119720</v>
      </c>
      <c r="T770" t="s">
        <v>3462</v>
      </c>
      <c r="U770" t="s">
        <v>5439</v>
      </c>
      <c r="V770" t="s">
        <v>5440</v>
      </c>
      <c r="Z770">
        <v>111.04094269487</v>
      </c>
      <c r="AA770">
        <v>-6.7489877942233401</v>
      </c>
      <c r="AB770" t="s">
        <v>3465</v>
      </c>
      <c r="AC770" t="s">
        <v>283</v>
      </c>
      <c r="AL770" t="s">
        <v>217</v>
      </c>
      <c r="AM770" t="s">
        <v>5441</v>
      </c>
      <c r="AN770" t="s">
        <v>6</v>
      </c>
      <c r="AO770" s="57">
        <v>46275.402615740742</v>
      </c>
      <c r="AR770" t="s">
        <v>218</v>
      </c>
      <c r="AS770" t="s">
        <v>219</v>
      </c>
      <c r="AT770" t="s">
        <v>230</v>
      </c>
      <c r="AU770">
        <v>20261009</v>
      </c>
      <c r="AV770" t="s">
        <v>221</v>
      </c>
      <c r="AW770" t="s">
        <v>540</v>
      </c>
      <c r="AX770" t="s">
        <v>222</v>
      </c>
      <c r="BA770" s="57">
        <v>46304.291666666664</v>
      </c>
      <c r="BB770" t="s">
        <v>5441</v>
      </c>
      <c r="BC770">
        <v>2026</v>
      </c>
      <c r="BD770">
        <v>10</v>
      </c>
      <c r="BE770">
        <v>9</v>
      </c>
      <c r="BF770" s="6">
        <f t="shared" ref="BF770:BF833" si="36">DATE(BC770,BD770,BE770)</f>
        <v>46304</v>
      </c>
      <c r="BG770">
        <f t="shared" ref="BG770:BG833" si="37">BF770-BA770</f>
        <v>-0.29166666666424135</v>
      </c>
      <c r="BH770" t="str">
        <f t="shared" ref="BH770:BH833" si="38">IF(BG770=1,"COMPLY",IF(BG770&lt;1,"COMPLY","NOT COMPLY"))</f>
        <v>COMPLY</v>
      </c>
      <c r="BI770" t="e">
        <f>VLOOKUP(H770,Sheet2!$A$1:$B$270,2,FALSE)</f>
        <v>#N/A</v>
      </c>
    </row>
    <row r="771" spans="1:61">
      <c r="A771">
        <v>770</v>
      </c>
      <c r="B771">
        <v>1002631947</v>
      </c>
      <c r="C771">
        <v>3</v>
      </c>
      <c r="D771" t="s">
        <v>51</v>
      </c>
      <c r="E771">
        <v>4</v>
      </c>
      <c r="F771" t="s">
        <v>268</v>
      </c>
      <c r="G771" t="s">
        <v>288</v>
      </c>
      <c r="H771" t="s">
        <v>797</v>
      </c>
      <c r="I771" t="s">
        <v>212</v>
      </c>
      <c r="J771" t="s">
        <v>213</v>
      </c>
      <c r="K771" t="s">
        <v>149</v>
      </c>
      <c r="L771" t="s">
        <v>214</v>
      </c>
      <c r="M771" t="s">
        <v>76</v>
      </c>
      <c r="N771" t="s">
        <v>215</v>
      </c>
      <c r="O771" s="57">
        <v>46307.359490740739</v>
      </c>
      <c r="P771" s="57">
        <v>46307.719050925924</v>
      </c>
      <c r="Q771">
        <v>69408318</v>
      </c>
      <c r="S771">
        <v>142551119730</v>
      </c>
      <c r="T771" t="s">
        <v>6267</v>
      </c>
      <c r="U771" t="s">
        <v>6268</v>
      </c>
      <c r="V771" t="s">
        <v>6269</v>
      </c>
      <c r="Z771">
        <v>111.05411100000001</v>
      </c>
      <c r="AA771">
        <v>-6.8308489999999997</v>
      </c>
      <c r="AB771" t="s">
        <v>6270</v>
      </c>
      <c r="AC771" t="s">
        <v>235</v>
      </c>
      <c r="AL771" t="s">
        <v>217</v>
      </c>
      <c r="AM771" t="s">
        <v>6099</v>
      </c>
      <c r="AN771" t="s">
        <v>6</v>
      </c>
      <c r="AO771" s="57">
        <v>46366.361354166664</v>
      </c>
      <c r="AP771" s="57">
        <v>46308.333333333336</v>
      </c>
      <c r="AR771" t="s">
        <v>218</v>
      </c>
      <c r="AS771" t="s">
        <v>219</v>
      </c>
      <c r="AT771" t="s">
        <v>230</v>
      </c>
      <c r="AU771">
        <v>20261012</v>
      </c>
      <c r="AV771" t="s">
        <v>221</v>
      </c>
      <c r="AW771" t="s">
        <v>236</v>
      </c>
      <c r="AX771" t="s">
        <v>222</v>
      </c>
      <c r="BA771" s="57">
        <v>46308.333333333336</v>
      </c>
      <c r="BB771" t="s">
        <v>6099</v>
      </c>
      <c r="BC771">
        <v>2026</v>
      </c>
      <c r="BD771">
        <v>10</v>
      </c>
      <c r="BE771">
        <v>12</v>
      </c>
      <c r="BF771" s="6">
        <f t="shared" si="36"/>
        <v>46307</v>
      </c>
      <c r="BG771">
        <f t="shared" si="37"/>
        <v>-1.3333333333357587</v>
      </c>
      <c r="BH771" t="str">
        <f t="shared" si="38"/>
        <v>COMPLY</v>
      </c>
      <c r="BI771" t="e">
        <f>VLOOKUP(H771,Sheet2!$A$1:$B$270,2,FALSE)</f>
        <v>#N/A</v>
      </c>
    </row>
    <row r="772" spans="1:61">
      <c r="A772">
        <v>771</v>
      </c>
      <c r="B772">
        <v>1002631958</v>
      </c>
      <c r="C772">
        <v>3</v>
      </c>
      <c r="D772" t="s">
        <v>51</v>
      </c>
      <c r="E772">
        <v>4</v>
      </c>
      <c r="F772" t="s">
        <v>268</v>
      </c>
      <c r="G772" t="s">
        <v>288</v>
      </c>
      <c r="H772" t="s">
        <v>797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46307.361562500002</v>
      </c>
      <c r="P772" s="57">
        <v>46307.726712962962</v>
      </c>
      <c r="Q772">
        <v>69408321</v>
      </c>
      <c r="S772">
        <v>142551119731</v>
      </c>
      <c r="T772" t="s">
        <v>6267</v>
      </c>
      <c r="U772" t="s">
        <v>6268</v>
      </c>
      <c r="V772" t="s">
        <v>6271</v>
      </c>
      <c r="Z772">
        <v>111.05411100000001</v>
      </c>
      <c r="AA772">
        <v>-6.8308489999999997</v>
      </c>
      <c r="AB772" t="s">
        <v>6272</v>
      </c>
      <c r="AC772" t="s">
        <v>235</v>
      </c>
      <c r="AL772" t="s">
        <v>217</v>
      </c>
      <c r="AM772" t="s">
        <v>6099</v>
      </c>
      <c r="AN772" t="s">
        <v>6</v>
      </c>
      <c r="AO772" s="57">
        <v>46366.371493055558</v>
      </c>
      <c r="AP772" s="57">
        <v>46308.333333333336</v>
      </c>
      <c r="AR772" t="s">
        <v>218</v>
      </c>
      <c r="AS772" t="s">
        <v>219</v>
      </c>
      <c r="AT772" t="s">
        <v>230</v>
      </c>
      <c r="AU772">
        <v>20261012</v>
      </c>
      <c r="AV772" t="s">
        <v>221</v>
      </c>
      <c r="AW772" t="s">
        <v>2628</v>
      </c>
      <c r="AX772" t="s">
        <v>222</v>
      </c>
      <c r="BA772" s="57">
        <v>46308.333333333336</v>
      </c>
      <c r="BB772" t="s">
        <v>6099</v>
      </c>
      <c r="BC772">
        <v>2026</v>
      </c>
      <c r="BD772">
        <v>10</v>
      </c>
      <c r="BE772">
        <v>12</v>
      </c>
      <c r="BF772" s="6">
        <f t="shared" si="36"/>
        <v>46307</v>
      </c>
      <c r="BG772">
        <f t="shared" si="37"/>
        <v>-1.3333333333357587</v>
      </c>
      <c r="BH772" t="str">
        <f t="shared" si="38"/>
        <v>COMPLY</v>
      </c>
      <c r="BI772" t="e">
        <f>VLOOKUP(H772,Sheet2!$A$1:$B$270,2,FALSE)</f>
        <v>#N/A</v>
      </c>
    </row>
    <row r="773" spans="1:61">
      <c r="A773">
        <v>772</v>
      </c>
      <c r="B773">
        <v>1002623986</v>
      </c>
      <c r="C773">
        <v>3</v>
      </c>
      <c r="D773" t="s">
        <v>51</v>
      </c>
      <c r="E773">
        <v>4</v>
      </c>
      <c r="F773" t="s">
        <v>268</v>
      </c>
      <c r="G773" t="s">
        <v>288</v>
      </c>
      <c r="H773" t="s">
        <v>797</v>
      </c>
      <c r="I773" t="s">
        <v>212</v>
      </c>
      <c r="J773" t="s">
        <v>213</v>
      </c>
      <c r="K773" t="s">
        <v>149</v>
      </c>
      <c r="L773" t="s">
        <v>214</v>
      </c>
      <c r="M773" t="s">
        <v>1401</v>
      </c>
      <c r="N773" t="s">
        <v>215</v>
      </c>
      <c r="O773" s="57">
        <v>46301.470543981479</v>
      </c>
      <c r="P773" s="57">
        <v>46304.39565972222</v>
      </c>
      <c r="Q773">
        <v>69404895</v>
      </c>
      <c r="S773">
        <v>142551119705</v>
      </c>
      <c r="T773" t="s">
        <v>3462</v>
      </c>
      <c r="U773" t="s">
        <v>3463</v>
      </c>
      <c r="V773" t="s">
        <v>3464</v>
      </c>
      <c r="Z773">
        <v>111.0408613</v>
      </c>
      <c r="AA773">
        <v>-6.7511875000000003</v>
      </c>
      <c r="AB773" t="s">
        <v>3465</v>
      </c>
      <c r="AC773" t="s">
        <v>235</v>
      </c>
      <c r="AL773" t="s">
        <v>217</v>
      </c>
      <c r="AM773" t="s">
        <v>3466</v>
      </c>
      <c r="AN773" t="s">
        <v>6</v>
      </c>
      <c r="AO773" s="57">
        <v>46183.475752314815</v>
      </c>
      <c r="AP773" s="57">
        <v>46302.333333333336</v>
      </c>
      <c r="AR773" t="s">
        <v>14</v>
      </c>
      <c r="AS773" t="s">
        <v>219</v>
      </c>
      <c r="AT773" t="s">
        <v>230</v>
      </c>
      <c r="AV773" t="s">
        <v>4632</v>
      </c>
      <c r="AW773" t="s">
        <v>877</v>
      </c>
      <c r="AX773" t="s">
        <v>222</v>
      </c>
      <c r="BA773" s="57">
        <v>46302.333333333336</v>
      </c>
      <c r="BB773" t="s">
        <v>3466</v>
      </c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:61">
      <c r="A774">
        <v>773</v>
      </c>
      <c r="B774">
        <v>1002631045</v>
      </c>
      <c r="C774">
        <v>3</v>
      </c>
      <c r="D774" t="s">
        <v>51</v>
      </c>
      <c r="E774">
        <v>4</v>
      </c>
      <c r="F774" t="s">
        <v>268</v>
      </c>
      <c r="G774" t="s">
        <v>5442</v>
      </c>
      <c r="H774" t="s">
        <v>5443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46305.645532407405</v>
      </c>
      <c r="P774" s="57">
        <v>46306.684618055559</v>
      </c>
      <c r="Q774">
        <v>69407958</v>
      </c>
      <c r="S774">
        <v>146570115861</v>
      </c>
      <c r="T774" t="s">
        <v>5444</v>
      </c>
      <c r="U774" t="s">
        <v>5445</v>
      </c>
      <c r="V774" t="s">
        <v>5446</v>
      </c>
      <c r="Z774">
        <v>111.37979799999999</v>
      </c>
      <c r="AA774">
        <v>-6.8051170000000001</v>
      </c>
      <c r="AB774" t="s">
        <v>5447</v>
      </c>
      <c r="AC774" t="s">
        <v>235</v>
      </c>
      <c r="AL774" t="s">
        <v>217</v>
      </c>
      <c r="AM774" t="s">
        <v>5146</v>
      </c>
      <c r="AN774" t="s">
        <v>6</v>
      </c>
      <c r="AO774" s="57">
        <v>46305.652905092589</v>
      </c>
      <c r="AP774" s="57">
        <v>46306.625</v>
      </c>
      <c r="AR774" t="s">
        <v>218</v>
      </c>
      <c r="AS774" t="s">
        <v>5442</v>
      </c>
      <c r="AT774" t="s">
        <v>230</v>
      </c>
      <c r="AU774">
        <v>20261011</v>
      </c>
      <c r="AV774" t="s">
        <v>221</v>
      </c>
      <c r="AW774" t="s">
        <v>880</v>
      </c>
      <c r="AX774" t="s">
        <v>222</v>
      </c>
      <c r="BA774" s="57">
        <v>46306.625</v>
      </c>
      <c r="BB774" t="s">
        <v>5146</v>
      </c>
      <c r="BC774">
        <v>2026</v>
      </c>
      <c r="BD774">
        <v>10</v>
      </c>
      <c r="BE774">
        <v>11</v>
      </c>
      <c r="BF774" s="6">
        <f t="shared" si="36"/>
        <v>46306</v>
      </c>
      <c r="BG774">
        <f t="shared" si="37"/>
        <v>-0.625</v>
      </c>
      <c r="BH774" t="str">
        <f t="shared" si="38"/>
        <v>COMPLY</v>
      </c>
      <c r="BI774" t="e">
        <f>VLOOKUP(H774,Sheet2!$A$1:$B$270,2,FALSE)</f>
        <v>#N/A</v>
      </c>
    </row>
    <row r="775" spans="1:61">
      <c r="A775">
        <v>774</v>
      </c>
      <c r="B775">
        <v>1002623718</v>
      </c>
      <c r="C775">
        <v>3</v>
      </c>
      <c r="D775" t="s">
        <v>49</v>
      </c>
      <c r="E775">
        <v>4</v>
      </c>
      <c r="F775" t="s">
        <v>244</v>
      </c>
      <c r="G775" t="s">
        <v>245</v>
      </c>
      <c r="H775" t="s">
        <v>3467</v>
      </c>
      <c r="I775" t="s">
        <v>212</v>
      </c>
      <c r="J775" t="s">
        <v>213</v>
      </c>
      <c r="K775" t="s">
        <v>149</v>
      </c>
      <c r="L775" t="s">
        <v>214</v>
      </c>
      <c r="M775" t="s">
        <v>76</v>
      </c>
      <c r="N775" t="s">
        <v>215</v>
      </c>
      <c r="O775" s="57">
        <v>46301.418495370373</v>
      </c>
      <c r="P775" s="57">
        <v>46302.681319444448</v>
      </c>
      <c r="Q775">
        <v>69404764</v>
      </c>
      <c r="S775">
        <v>143415114628</v>
      </c>
      <c r="T775" t="s">
        <v>3468</v>
      </c>
      <c r="U775" t="s">
        <v>3469</v>
      </c>
      <c r="V775" t="s">
        <v>3470</v>
      </c>
      <c r="Z775">
        <v>110.27117</v>
      </c>
      <c r="AA775">
        <v>-7.1052629999999999</v>
      </c>
      <c r="AB775" t="s">
        <v>3471</v>
      </c>
      <c r="AC775" t="s">
        <v>235</v>
      </c>
      <c r="AL775" t="s">
        <v>217</v>
      </c>
      <c r="AM775" t="s">
        <v>3208</v>
      </c>
      <c r="AN775" t="s">
        <v>6</v>
      </c>
      <c r="AO775" s="57">
        <v>46183.424027777779</v>
      </c>
      <c r="AP775" s="57">
        <v>46302.333333333336</v>
      </c>
      <c r="AR775" t="s">
        <v>218</v>
      </c>
      <c r="AS775" t="s">
        <v>832</v>
      </c>
      <c r="AT775" t="s">
        <v>230</v>
      </c>
      <c r="AU775">
        <v>20261007</v>
      </c>
      <c r="AV775" t="s">
        <v>221</v>
      </c>
      <c r="AW775" t="s">
        <v>875</v>
      </c>
      <c r="AX775" t="s">
        <v>222</v>
      </c>
      <c r="BA775" s="57">
        <v>46302.333333333336</v>
      </c>
      <c r="BB775" t="s">
        <v>3208</v>
      </c>
      <c r="BC775">
        <v>2026</v>
      </c>
      <c r="BD775">
        <v>10</v>
      </c>
      <c r="BE775">
        <v>7</v>
      </c>
      <c r="BF775" s="6">
        <f t="shared" si="36"/>
        <v>46302</v>
      </c>
      <c r="BG775">
        <f t="shared" si="37"/>
        <v>-0.33333333333575865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1002627556</v>
      </c>
      <c r="C776">
        <v>3</v>
      </c>
      <c r="D776" t="s">
        <v>49</v>
      </c>
      <c r="E776">
        <v>4</v>
      </c>
      <c r="F776" t="s">
        <v>244</v>
      </c>
      <c r="G776" t="s">
        <v>245</v>
      </c>
      <c r="H776" t="s">
        <v>3467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46303.497615740744</v>
      </c>
      <c r="P776" s="57">
        <v>46304.614583333336</v>
      </c>
      <c r="Q776">
        <v>69406427</v>
      </c>
      <c r="S776">
        <v>143415114810</v>
      </c>
      <c r="T776" t="s">
        <v>4633</v>
      </c>
      <c r="U776" t="s">
        <v>4634</v>
      </c>
      <c r="V776" t="s">
        <v>4635</v>
      </c>
      <c r="Z776">
        <v>110.27373799999999</v>
      </c>
      <c r="AA776">
        <v>-7.1040429999999999</v>
      </c>
      <c r="AB776" t="s">
        <v>4636</v>
      </c>
      <c r="AC776" t="s">
        <v>235</v>
      </c>
      <c r="AL776" t="s">
        <v>217</v>
      </c>
      <c r="AM776" t="s">
        <v>4637</v>
      </c>
      <c r="AN776" t="s">
        <v>6</v>
      </c>
      <c r="AO776" s="57">
        <v>46244.507337962961</v>
      </c>
      <c r="AP776" s="57">
        <v>46304.333333333336</v>
      </c>
      <c r="AR776" t="s">
        <v>218</v>
      </c>
      <c r="AS776" t="s">
        <v>832</v>
      </c>
      <c r="AT776" t="s">
        <v>230</v>
      </c>
      <c r="AU776">
        <v>20261009</v>
      </c>
      <c r="AV776" t="s">
        <v>221</v>
      </c>
      <c r="AW776" t="s">
        <v>877</v>
      </c>
      <c r="AX776" t="s">
        <v>222</v>
      </c>
      <c r="BA776" s="57">
        <v>46304.333333333336</v>
      </c>
      <c r="BB776" t="s">
        <v>4637</v>
      </c>
      <c r="BC776">
        <v>2026</v>
      </c>
      <c r="BD776">
        <v>10</v>
      </c>
      <c r="BE776">
        <v>9</v>
      </c>
      <c r="BF776" s="6">
        <f t="shared" si="36"/>
        <v>46304</v>
      </c>
      <c r="BG776">
        <f t="shared" si="37"/>
        <v>-0.33333333333575865</v>
      </c>
      <c r="BH776" t="str">
        <f t="shared" si="38"/>
        <v>COMPLY</v>
      </c>
      <c r="BI776" t="e">
        <f>VLOOKUP(H776,Sheet2!$A$1:$B$270,2,FALSE)</f>
        <v>#N/A</v>
      </c>
    </row>
    <row r="777" spans="1:61">
      <c r="A777">
        <v>776</v>
      </c>
      <c r="B777">
        <v>1002617076</v>
      </c>
      <c r="C777">
        <v>3</v>
      </c>
      <c r="D777" t="s">
        <v>49</v>
      </c>
      <c r="E777">
        <v>4</v>
      </c>
      <c r="F777" t="s">
        <v>244</v>
      </c>
      <c r="G777" t="s">
        <v>846</v>
      </c>
      <c r="H777" t="s">
        <v>855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46296.393449074072</v>
      </c>
      <c r="P777" s="57">
        <v>46296.612835648149</v>
      </c>
      <c r="Q777">
        <v>69402089</v>
      </c>
      <c r="S777">
        <v>146457106646</v>
      </c>
      <c r="T777" t="s">
        <v>835</v>
      </c>
      <c r="U777" t="s">
        <v>1213</v>
      </c>
      <c r="V777" t="s">
        <v>1214</v>
      </c>
      <c r="Z777">
        <v>110.1782671</v>
      </c>
      <c r="AA777">
        <v>-6.9232719999999999</v>
      </c>
      <c r="AB777" t="s">
        <v>1215</v>
      </c>
      <c r="AC777" t="s">
        <v>235</v>
      </c>
      <c r="AL777" t="s">
        <v>217</v>
      </c>
      <c r="AM777" t="s">
        <v>1143</v>
      </c>
      <c r="AN777" t="s">
        <v>6</v>
      </c>
      <c r="AO777" s="57">
        <v>46032.413738425923</v>
      </c>
      <c r="AP777" s="57">
        <v>46297.333333333336</v>
      </c>
      <c r="AR777" t="s">
        <v>218</v>
      </c>
      <c r="AS777" t="s">
        <v>219</v>
      </c>
      <c r="AT777" t="s">
        <v>230</v>
      </c>
      <c r="AU777">
        <v>20261001</v>
      </c>
      <c r="AV777" t="s">
        <v>221</v>
      </c>
      <c r="AW777" t="s">
        <v>880</v>
      </c>
      <c r="AX777" t="s">
        <v>222</v>
      </c>
      <c r="BA777" s="57">
        <v>46297.333333333336</v>
      </c>
      <c r="BB777" t="s">
        <v>1143</v>
      </c>
      <c r="BC777">
        <v>2026</v>
      </c>
      <c r="BD777">
        <v>10</v>
      </c>
      <c r="BE777">
        <v>1</v>
      </c>
      <c r="BF777" s="6">
        <f t="shared" si="36"/>
        <v>46296</v>
      </c>
      <c r="BG777">
        <f t="shared" si="37"/>
        <v>-1.3333333333357587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1002621931</v>
      </c>
      <c r="C778">
        <v>3</v>
      </c>
      <c r="D778" t="s">
        <v>49</v>
      </c>
      <c r="E778">
        <v>4</v>
      </c>
      <c r="F778" t="s">
        <v>244</v>
      </c>
      <c r="G778" t="s">
        <v>846</v>
      </c>
      <c r="H778" t="s">
        <v>855</v>
      </c>
      <c r="I778" t="s">
        <v>212</v>
      </c>
      <c r="J778" t="s">
        <v>213</v>
      </c>
      <c r="K778" t="s">
        <v>149</v>
      </c>
      <c r="L778" t="s">
        <v>214</v>
      </c>
      <c r="M778" t="s">
        <v>1919</v>
      </c>
      <c r="N778" t="s">
        <v>215</v>
      </c>
      <c r="O778" s="57">
        <v>46300.43309027778</v>
      </c>
      <c r="P778" s="57">
        <v>46304.42224537037</v>
      </c>
      <c r="Q778">
        <v>69404139</v>
      </c>
      <c r="S778">
        <v>146457106689</v>
      </c>
      <c r="T778" t="s">
        <v>2860</v>
      </c>
      <c r="U778" t="s">
        <v>2861</v>
      </c>
      <c r="V778" t="s">
        <v>2862</v>
      </c>
      <c r="Z778">
        <v>110.251098163425</v>
      </c>
      <c r="AA778">
        <v>-6.9391670447070997</v>
      </c>
      <c r="AB778" t="s">
        <v>2863</v>
      </c>
      <c r="AC778" t="s">
        <v>216</v>
      </c>
      <c r="AL778" t="s">
        <v>217</v>
      </c>
      <c r="AM778" t="s">
        <v>2864</v>
      </c>
      <c r="AN778" t="s">
        <v>6</v>
      </c>
      <c r="AO778" s="57">
        <v>46152.444537037038</v>
      </c>
      <c r="AP778" s="57">
        <v>46301.333333333336</v>
      </c>
      <c r="AQ778" t="s">
        <v>838</v>
      </c>
      <c r="AR778" t="s">
        <v>12</v>
      </c>
      <c r="AS778" t="s">
        <v>219</v>
      </c>
      <c r="AT778" t="s">
        <v>230</v>
      </c>
      <c r="AV778" t="s">
        <v>1627</v>
      </c>
      <c r="AW778" t="s">
        <v>877</v>
      </c>
      <c r="AX778" t="s">
        <v>222</v>
      </c>
      <c r="BA778" s="57">
        <v>46301.333333333336</v>
      </c>
      <c r="BB778" t="s">
        <v>2864</v>
      </c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:61">
      <c r="A779">
        <v>778</v>
      </c>
      <c r="B779">
        <v>1002628323</v>
      </c>
      <c r="C779">
        <v>3</v>
      </c>
      <c r="D779" t="s">
        <v>49</v>
      </c>
      <c r="E779">
        <v>4</v>
      </c>
      <c r="F779" t="s">
        <v>244</v>
      </c>
      <c r="G779" t="s">
        <v>846</v>
      </c>
      <c r="H779" t="s">
        <v>2865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46303.688692129632</v>
      </c>
      <c r="P779" s="57">
        <v>46304.777824074074</v>
      </c>
      <c r="Q779">
        <v>69406764</v>
      </c>
      <c r="S779">
        <v>141409101675</v>
      </c>
      <c r="T779" t="s">
        <v>4639</v>
      </c>
      <c r="U779" t="s">
        <v>4640</v>
      </c>
      <c r="V779" t="s">
        <v>4641</v>
      </c>
      <c r="Z779">
        <v>110.041722550953</v>
      </c>
      <c r="AA779">
        <v>-7.0508623858374797</v>
      </c>
      <c r="AB779" t="s">
        <v>4642</v>
      </c>
      <c r="AC779" t="s">
        <v>235</v>
      </c>
      <c r="AL779" t="s">
        <v>217</v>
      </c>
      <c r="AM779" t="s">
        <v>4643</v>
      </c>
      <c r="AN779" t="s">
        <v>6</v>
      </c>
      <c r="AO779" s="57">
        <v>46244.694594907407</v>
      </c>
      <c r="AP779" s="57">
        <v>46304.625</v>
      </c>
      <c r="AR779" t="s">
        <v>218</v>
      </c>
      <c r="AS779" t="s">
        <v>219</v>
      </c>
      <c r="AT779" t="s">
        <v>230</v>
      </c>
      <c r="AU779">
        <v>20261009</v>
      </c>
      <c r="AV779" t="s">
        <v>221</v>
      </c>
      <c r="AW779" t="s">
        <v>881</v>
      </c>
      <c r="AX779" t="s">
        <v>222</v>
      </c>
      <c r="BA779" s="57">
        <v>46304.625</v>
      </c>
      <c r="BB779" t="s">
        <v>4643</v>
      </c>
      <c r="BC779">
        <v>2026</v>
      </c>
      <c r="BD779">
        <v>10</v>
      </c>
      <c r="BE779">
        <v>9</v>
      </c>
      <c r="BF779" s="6">
        <f t="shared" si="36"/>
        <v>46304</v>
      </c>
      <c r="BG779">
        <f t="shared" si="37"/>
        <v>-0.625</v>
      </c>
      <c r="BH779" t="str">
        <f t="shared" si="38"/>
        <v>COMPLY</v>
      </c>
      <c r="BI779" t="e">
        <f>VLOOKUP(H779,Sheet2!$A$1:$B$270,2,FALSE)</f>
        <v>#N/A</v>
      </c>
    </row>
    <row r="780" spans="1:61">
      <c r="A780">
        <v>779</v>
      </c>
      <c r="B780">
        <v>1002629067</v>
      </c>
      <c r="C780">
        <v>3</v>
      </c>
      <c r="D780" t="s">
        <v>49</v>
      </c>
      <c r="E780">
        <v>4</v>
      </c>
      <c r="F780" t="s">
        <v>244</v>
      </c>
      <c r="G780" t="s">
        <v>846</v>
      </c>
      <c r="H780" t="s">
        <v>2865</v>
      </c>
      <c r="I780" t="s">
        <v>212</v>
      </c>
      <c r="J780" t="s">
        <v>213</v>
      </c>
      <c r="K780" t="s">
        <v>149</v>
      </c>
      <c r="M780" t="s">
        <v>76</v>
      </c>
      <c r="N780" t="s">
        <v>215</v>
      </c>
      <c r="O780" s="57">
        <v>46304.419803240744</v>
      </c>
      <c r="P780" s="57">
        <v>46304.550092592595</v>
      </c>
      <c r="Q780">
        <v>69404269</v>
      </c>
      <c r="R780">
        <v>2946101017</v>
      </c>
      <c r="S780">
        <v>141409101677</v>
      </c>
      <c r="T780" t="s">
        <v>2866</v>
      </c>
      <c r="U780" t="s">
        <v>5448</v>
      </c>
      <c r="V780" t="s">
        <v>5449</v>
      </c>
      <c r="Z780">
        <v>110.031437556127</v>
      </c>
      <c r="AA780">
        <v>-7.0576401261716004</v>
      </c>
      <c r="AB780" t="s">
        <v>2869</v>
      </c>
      <c r="AC780" t="s">
        <v>225</v>
      </c>
      <c r="AL780" t="s">
        <v>217</v>
      </c>
      <c r="AM780" t="s">
        <v>5450</v>
      </c>
      <c r="AN780" t="s">
        <v>6</v>
      </c>
      <c r="AO780" s="57">
        <v>46275.423946759256</v>
      </c>
      <c r="AR780" t="s">
        <v>218</v>
      </c>
      <c r="AS780" t="s">
        <v>219</v>
      </c>
      <c r="AT780" t="s">
        <v>220</v>
      </c>
      <c r="AU780">
        <v>20261009</v>
      </c>
      <c r="AV780" t="s">
        <v>221</v>
      </c>
      <c r="AW780" t="s">
        <v>5451</v>
      </c>
      <c r="AX780" t="s">
        <v>222</v>
      </c>
      <c r="BA780" s="57">
        <v>46304.291666666664</v>
      </c>
      <c r="BB780" t="s">
        <v>5450</v>
      </c>
      <c r="BC780">
        <v>2026</v>
      </c>
      <c r="BD780">
        <v>10</v>
      </c>
      <c r="BE780">
        <v>9</v>
      </c>
      <c r="BF780" s="6">
        <f t="shared" si="36"/>
        <v>46304</v>
      </c>
      <c r="BG780">
        <f t="shared" si="37"/>
        <v>-0.29166666666424135</v>
      </c>
      <c r="BH780" t="str">
        <f t="shared" si="38"/>
        <v>COMPLY</v>
      </c>
      <c r="BI780" t="e">
        <f>VLOOKUP(H780,Sheet2!$A$1:$B$270,2,FALSE)</f>
        <v>#N/A</v>
      </c>
    </row>
    <row r="781" spans="1:61">
      <c r="A781">
        <v>780</v>
      </c>
      <c r="B781">
        <v>1002631084</v>
      </c>
      <c r="C781">
        <v>3</v>
      </c>
      <c r="D781" t="s">
        <v>49</v>
      </c>
      <c r="E781">
        <v>4</v>
      </c>
      <c r="F781" t="s">
        <v>244</v>
      </c>
      <c r="G781" t="s">
        <v>846</v>
      </c>
      <c r="H781" t="s">
        <v>2865</v>
      </c>
      <c r="I781" t="s">
        <v>212</v>
      </c>
      <c r="J781" t="s">
        <v>213</v>
      </c>
      <c r="K781" t="s">
        <v>149</v>
      </c>
      <c r="L781" t="s">
        <v>214</v>
      </c>
      <c r="M781" t="s">
        <v>76</v>
      </c>
      <c r="N781" t="s">
        <v>215</v>
      </c>
      <c r="O781" s="57">
        <v>46305.674016203702</v>
      </c>
      <c r="P781" s="57">
        <v>46306.657256944447</v>
      </c>
      <c r="Q781">
        <v>69407998</v>
      </c>
      <c r="S781">
        <v>141409103089</v>
      </c>
      <c r="T781" t="s">
        <v>5452</v>
      </c>
      <c r="U781" t="s">
        <v>5453</v>
      </c>
      <c r="V781" t="s">
        <v>5454</v>
      </c>
      <c r="Z781">
        <v>110.07679845234</v>
      </c>
      <c r="AA781">
        <v>-7.1056881362558997</v>
      </c>
      <c r="AB781" t="s">
        <v>5455</v>
      </c>
      <c r="AC781" t="s">
        <v>235</v>
      </c>
      <c r="AL781" t="s">
        <v>217</v>
      </c>
      <c r="AM781" t="s">
        <v>5456</v>
      </c>
      <c r="AN781" t="s">
        <v>6</v>
      </c>
      <c r="AO781" s="57">
        <v>46305.684120370373</v>
      </c>
      <c r="AP781" s="57">
        <v>46306.625</v>
      </c>
      <c r="AR781" t="s">
        <v>218</v>
      </c>
      <c r="AS781" t="s">
        <v>219</v>
      </c>
      <c r="AT781" t="s">
        <v>230</v>
      </c>
      <c r="AU781">
        <v>20261011</v>
      </c>
      <c r="AV781" t="s">
        <v>221</v>
      </c>
      <c r="AW781" t="s">
        <v>923</v>
      </c>
      <c r="AX781" t="s">
        <v>222</v>
      </c>
      <c r="BA781" s="57">
        <v>46306.625</v>
      </c>
      <c r="BB781" t="s">
        <v>5456</v>
      </c>
      <c r="BC781">
        <v>2026</v>
      </c>
      <c r="BD781">
        <v>10</v>
      </c>
      <c r="BE781">
        <v>11</v>
      </c>
      <c r="BF781" s="6">
        <f t="shared" si="36"/>
        <v>46306</v>
      </c>
      <c r="BG781">
        <f t="shared" si="37"/>
        <v>-0.625</v>
      </c>
      <c r="BH781" t="str">
        <f t="shared" si="38"/>
        <v>COMPLY</v>
      </c>
      <c r="BI781" t="e">
        <f>VLOOKUP(H781,Sheet2!$A$1:$B$270,2,FALSE)</f>
        <v>#N/A</v>
      </c>
    </row>
    <row r="782" spans="1:61">
      <c r="A782">
        <v>781</v>
      </c>
      <c r="B782">
        <v>1002622261</v>
      </c>
      <c r="C782">
        <v>3</v>
      </c>
      <c r="D782" t="s">
        <v>49</v>
      </c>
      <c r="E782">
        <v>4</v>
      </c>
      <c r="F782" t="s">
        <v>244</v>
      </c>
      <c r="G782" t="s">
        <v>846</v>
      </c>
      <c r="H782" t="s">
        <v>2865</v>
      </c>
      <c r="I782" t="s">
        <v>212</v>
      </c>
      <c r="J782" t="s">
        <v>213</v>
      </c>
      <c r="K782" t="s">
        <v>149</v>
      </c>
      <c r="M782" t="s">
        <v>1401</v>
      </c>
      <c r="N782" t="s">
        <v>215</v>
      </c>
      <c r="O782" s="57">
        <v>46300.510023148148</v>
      </c>
      <c r="P782" s="57">
        <v>46304.419803240744</v>
      </c>
      <c r="Q782">
        <v>69404269</v>
      </c>
      <c r="R782">
        <v>2946101008</v>
      </c>
      <c r="S782">
        <v>141409102969</v>
      </c>
      <c r="T782" t="s">
        <v>2866</v>
      </c>
      <c r="U782" t="s">
        <v>2867</v>
      </c>
      <c r="V782" t="s">
        <v>2868</v>
      </c>
      <c r="Z782">
        <v>106.83678445751499</v>
      </c>
      <c r="AA782">
        <v>-6.1797378100600699</v>
      </c>
      <c r="AB782" t="s">
        <v>2869</v>
      </c>
      <c r="AC782" t="s">
        <v>225</v>
      </c>
      <c r="AL782" t="s">
        <v>217</v>
      </c>
      <c r="AM782" t="s">
        <v>2870</v>
      </c>
      <c r="AN782" t="s">
        <v>6</v>
      </c>
      <c r="AO782" s="57">
        <v>46152.517627314817</v>
      </c>
      <c r="AP782" s="57">
        <v>46301.458333333336</v>
      </c>
      <c r="AQ782" t="s">
        <v>841</v>
      </c>
      <c r="AR782" t="s">
        <v>14</v>
      </c>
      <c r="AS782" t="s">
        <v>219</v>
      </c>
      <c r="AT782" t="s">
        <v>220</v>
      </c>
      <c r="AV782" t="s">
        <v>4638</v>
      </c>
      <c r="AW782" t="s">
        <v>2871</v>
      </c>
      <c r="AX782" t="s">
        <v>222</v>
      </c>
      <c r="BA782" s="57">
        <v>46301.458333333336</v>
      </c>
      <c r="BB782" t="s">
        <v>2870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:61">
      <c r="A783">
        <v>782</v>
      </c>
      <c r="B783">
        <v>1002627503</v>
      </c>
      <c r="C783">
        <v>3</v>
      </c>
      <c r="D783" t="s">
        <v>49</v>
      </c>
      <c r="E783">
        <v>4</v>
      </c>
      <c r="F783" t="s">
        <v>244</v>
      </c>
      <c r="G783" t="s">
        <v>846</v>
      </c>
      <c r="H783" t="s">
        <v>4644</v>
      </c>
      <c r="I783" t="s">
        <v>212</v>
      </c>
      <c r="J783" t="s">
        <v>213</v>
      </c>
      <c r="K783" t="s">
        <v>149</v>
      </c>
      <c r="L783" t="s">
        <v>214</v>
      </c>
      <c r="M783" t="s">
        <v>76</v>
      </c>
      <c r="N783" t="s">
        <v>215</v>
      </c>
      <c r="O783" s="57">
        <v>46303.466192129628</v>
      </c>
      <c r="P783" s="57">
        <v>46304.392430555556</v>
      </c>
      <c r="Q783">
        <v>69406398</v>
      </c>
      <c r="S783">
        <v>143407106757</v>
      </c>
      <c r="T783" t="s">
        <v>4645</v>
      </c>
      <c r="U783" t="s">
        <v>4646</v>
      </c>
      <c r="V783" t="s">
        <v>4647</v>
      </c>
      <c r="Z783">
        <v>110.013632</v>
      </c>
      <c r="AA783">
        <v>-6.9704920000000001</v>
      </c>
      <c r="AB783" t="s">
        <v>4648</v>
      </c>
      <c r="AC783" t="s">
        <v>235</v>
      </c>
      <c r="AL783" t="s">
        <v>217</v>
      </c>
      <c r="AM783" t="s">
        <v>4649</v>
      </c>
      <c r="AN783" t="s">
        <v>6</v>
      </c>
      <c r="AO783" s="57">
        <v>46244.476064814815</v>
      </c>
      <c r="AP783" s="57">
        <v>46304.333333333336</v>
      </c>
      <c r="AR783" t="s">
        <v>218</v>
      </c>
      <c r="AS783" t="s">
        <v>4650</v>
      </c>
      <c r="AT783" t="s">
        <v>230</v>
      </c>
      <c r="AU783">
        <v>20261009</v>
      </c>
      <c r="AV783" t="s">
        <v>221</v>
      </c>
      <c r="AW783" t="s">
        <v>2232</v>
      </c>
      <c r="AX783" t="s">
        <v>222</v>
      </c>
      <c r="BA783" s="57">
        <v>46304.333333333336</v>
      </c>
      <c r="BB783" t="s">
        <v>4649</v>
      </c>
      <c r="BC783">
        <v>2026</v>
      </c>
      <c r="BD783">
        <v>10</v>
      </c>
      <c r="BE783">
        <v>9</v>
      </c>
      <c r="BF783" s="6">
        <f t="shared" si="36"/>
        <v>46304</v>
      </c>
      <c r="BG783">
        <f t="shared" si="37"/>
        <v>-0.33333333333575865</v>
      </c>
      <c r="BH783" t="str">
        <f t="shared" si="38"/>
        <v>COMPLY</v>
      </c>
      <c r="BI783" t="e">
        <f>VLOOKUP(H783,Sheet2!$A$1:$B$270,2,FALSE)</f>
        <v>#N/A</v>
      </c>
    </row>
    <row r="784" spans="1:61">
      <c r="A784">
        <v>783</v>
      </c>
      <c r="B784">
        <v>1002631099</v>
      </c>
      <c r="C784">
        <v>3</v>
      </c>
      <c r="D784" t="s">
        <v>49</v>
      </c>
      <c r="E784">
        <v>4</v>
      </c>
      <c r="F784" t="s">
        <v>244</v>
      </c>
      <c r="G784" t="s">
        <v>846</v>
      </c>
      <c r="H784" t="s">
        <v>4644</v>
      </c>
      <c r="I784" t="s">
        <v>212</v>
      </c>
      <c r="J784" t="s">
        <v>213</v>
      </c>
      <c r="K784" t="s">
        <v>149</v>
      </c>
      <c r="L784" t="s">
        <v>214</v>
      </c>
      <c r="M784" t="s">
        <v>76</v>
      </c>
      <c r="N784" t="s">
        <v>215</v>
      </c>
      <c r="O784" s="57">
        <v>46305.684432870374</v>
      </c>
      <c r="P784" s="57">
        <v>46307.58320601852</v>
      </c>
      <c r="Q784">
        <v>69408004</v>
      </c>
      <c r="S784">
        <v>143407106763</v>
      </c>
      <c r="T784" t="s">
        <v>5457</v>
      </c>
      <c r="U784" t="s">
        <v>5458</v>
      </c>
      <c r="V784" t="s">
        <v>5459</v>
      </c>
      <c r="Z784">
        <v>110.08731</v>
      </c>
      <c r="AA784">
        <v>-6.9696759999999998</v>
      </c>
      <c r="AB784" t="s">
        <v>5460</v>
      </c>
      <c r="AC784" t="s">
        <v>235</v>
      </c>
      <c r="AL784" t="s">
        <v>217</v>
      </c>
      <c r="AM784" t="s">
        <v>5461</v>
      </c>
      <c r="AN784" t="s">
        <v>6</v>
      </c>
      <c r="AO784" s="57">
        <v>46305.694502314815</v>
      </c>
      <c r="AP784" s="57">
        <v>46307.333333333336</v>
      </c>
      <c r="AR784" t="s">
        <v>218</v>
      </c>
      <c r="AS784" t="s">
        <v>4650</v>
      </c>
      <c r="AT784" t="s">
        <v>230</v>
      </c>
      <c r="AU784">
        <v>20261012</v>
      </c>
      <c r="AV784" t="s">
        <v>221</v>
      </c>
      <c r="AW784" t="s">
        <v>880</v>
      </c>
      <c r="AX784" t="s">
        <v>222</v>
      </c>
      <c r="BA784" s="57">
        <v>46307.333333333336</v>
      </c>
      <c r="BB784" t="s">
        <v>5461</v>
      </c>
      <c r="BC784">
        <v>2026</v>
      </c>
      <c r="BD784">
        <v>10</v>
      </c>
      <c r="BE784">
        <v>12</v>
      </c>
      <c r="BF784" s="6">
        <f t="shared" si="36"/>
        <v>46307</v>
      </c>
      <c r="BG784">
        <f t="shared" si="37"/>
        <v>-0.33333333333575865</v>
      </c>
      <c r="BH784" t="str">
        <f t="shared" si="38"/>
        <v>COMPLY</v>
      </c>
      <c r="BI784" t="e">
        <f>VLOOKUP(H784,Sheet2!$A$1:$B$270,2,FALSE)</f>
        <v>#N/A</v>
      </c>
    </row>
    <row r="785" spans="1:61">
      <c r="A785">
        <v>784</v>
      </c>
      <c r="B785">
        <v>1002630991</v>
      </c>
      <c r="C785">
        <v>3</v>
      </c>
      <c r="D785" t="s">
        <v>49</v>
      </c>
      <c r="E785">
        <v>4</v>
      </c>
      <c r="F785" t="s">
        <v>244</v>
      </c>
      <c r="G785" t="s">
        <v>846</v>
      </c>
      <c r="H785" t="s">
        <v>4644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46305.601157407407</v>
      </c>
      <c r="P785" s="57">
        <v>46307.495034722226</v>
      </c>
      <c r="Q785">
        <v>69407942</v>
      </c>
      <c r="S785">
        <v>143407106762</v>
      </c>
      <c r="T785" t="s">
        <v>5462</v>
      </c>
      <c r="U785" t="s">
        <v>5463</v>
      </c>
      <c r="V785" t="s">
        <v>5464</v>
      </c>
      <c r="Z785">
        <v>110.05197699999999</v>
      </c>
      <c r="AA785">
        <v>-6.9412969999999996</v>
      </c>
      <c r="AB785" t="s">
        <v>5465</v>
      </c>
      <c r="AC785" t="s">
        <v>235</v>
      </c>
      <c r="AL785" t="s">
        <v>217</v>
      </c>
      <c r="AM785" t="s">
        <v>5466</v>
      </c>
      <c r="AN785" t="s">
        <v>6</v>
      </c>
      <c r="AO785" s="57">
        <v>46305.611168981479</v>
      </c>
      <c r="AP785" s="57">
        <v>46307.333333333336</v>
      </c>
      <c r="AR785" t="s">
        <v>218</v>
      </c>
      <c r="AS785" t="s">
        <v>4650</v>
      </c>
      <c r="AT785" t="s">
        <v>230</v>
      </c>
      <c r="AU785">
        <v>20261012</v>
      </c>
      <c r="AV785" t="s">
        <v>221</v>
      </c>
      <c r="AW785" t="s">
        <v>880</v>
      </c>
      <c r="AX785" t="s">
        <v>222</v>
      </c>
      <c r="BA785" s="57">
        <v>46307.333333333336</v>
      </c>
      <c r="BB785" t="s">
        <v>5466</v>
      </c>
      <c r="BC785">
        <v>2026</v>
      </c>
      <c r="BD785">
        <v>10</v>
      </c>
      <c r="BE785">
        <v>12</v>
      </c>
      <c r="BF785" s="6">
        <f t="shared" si="36"/>
        <v>46307</v>
      </c>
      <c r="BG785">
        <f t="shared" si="37"/>
        <v>-0.33333333333575865</v>
      </c>
      <c r="BH785" t="str">
        <f t="shared" si="38"/>
        <v>COMPLY</v>
      </c>
      <c r="BI785" t="e">
        <f>VLOOKUP(H785,Sheet2!$A$1:$B$270,2,FALSE)</f>
        <v>#N/A</v>
      </c>
    </row>
    <row r="786" spans="1:61">
      <c r="A786">
        <v>785</v>
      </c>
      <c r="B786">
        <v>1002627502</v>
      </c>
      <c r="C786">
        <v>3</v>
      </c>
      <c r="D786" t="s">
        <v>49</v>
      </c>
      <c r="E786">
        <v>4</v>
      </c>
      <c r="F786" t="s">
        <v>244</v>
      </c>
      <c r="G786" t="s">
        <v>846</v>
      </c>
      <c r="H786" t="s">
        <v>4644</v>
      </c>
      <c r="I786" t="s">
        <v>212</v>
      </c>
      <c r="J786" t="s">
        <v>213</v>
      </c>
      <c r="K786" t="s">
        <v>149</v>
      </c>
      <c r="L786" t="s">
        <v>214</v>
      </c>
      <c r="M786" t="s">
        <v>1626</v>
      </c>
      <c r="N786" t="s">
        <v>215</v>
      </c>
      <c r="O786" s="57">
        <v>46303.464826388888</v>
      </c>
      <c r="P786" s="57">
        <v>46307.657997685186</v>
      </c>
      <c r="Q786">
        <v>69406398</v>
      </c>
      <c r="S786">
        <v>143407106757</v>
      </c>
      <c r="T786" t="s">
        <v>4645</v>
      </c>
      <c r="U786" t="s">
        <v>4646</v>
      </c>
      <c r="V786" t="s">
        <v>4647</v>
      </c>
      <c r="Z786">
        <v>110.013632</v>
      </c>
      <c r="AA786">
        <v>-6.9704920000000001</v>
      </c>
      <c r="AB786" t="s">
        <v>4648</v>
      </c>
      <c r="AC786" t="s">
        <v>235</v>
      </c>
      <c r="AL786" t="s">
        <v>217</v>
      </c>
      <c r="AM786" t="s">
        <v>4649</v>
      </c>
      <c r="AN786" t="s">
        <v>6</v>
      </c>
      <c r="AO786" s="57">
        <v>46244.476064814815</v>
      </c>
      <c r="AP786" s="57">
        <v>46304.333333333336</v>
      </c>
      <c r="AR786" t="s">
        <v>12</v>
      </c>
      <c r="AS786" t="s">
        <v>4650</v>
      </c>
      <c r="AT786" t="s">
        <v>230</v>
      </c>
      <c r="AV786" t="s">
        <v>6273</v>
      </c>
      <c r="AW786" t="s">
        <v>2232</v>
      </c>
      <c r="AX786" t="s">
        <v>222</v>
      </c>
      <c r="BA786" s="57">
        <v>46304.333333333336</v>
      </c>
      <c r="BB786" t="s">
        <v>4649</v>
      </c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:61">
      <c r="A787">
        <v>786</v>
      </c>
      <c r="B787">
        <v>1002627504</v>
      </c>
      <c r="C787">
        <v>3</v>
      </c>
      <c r="D787" t="s">
        <v>49</v>
      </c>
      <c r="E787">
        <v>4</v>
      </c>
      <c r="F787" t="s">
        <v>244</v>
      </c>
      <c r="G787" t="s">
        <v>846</v>
      </c>
      <c r="H787" t="s">
        <v>4644</v>
      </c>
      <c r="I787" t="s">
        <v>212</v>
      </c>
      <c r="J787" t="s">
        <v>213</v>
      </c>
      <c r="K787" t="s">
        <v>149</v>
      </c>
      <c r="L787" t="s">
        <v>214</v>
      </c>
      <c r="M787" t="s">
        <v>1626</v>
      </c>
      <c r="N787" t="s">
        <v>215</v>
      </c>
      <c r="O787" s="57">
        <v>46303.467627314814</v>
      </c>
      <c r="P787" s="57">
        <v>46307.657187500001</v>
      </c>
      <c r="Q787">
        <v>69406398</v>
      </c>
      <c r="S787">
        <v>143407106757</v>
      </c>
      <c r="T787" t="s">
        <v>4645</v>
      </c>
      <c r="U787" t="s">
        <v>4646</v>
      </c>
      <c r="V787" t="s">
        <v>4647</v>
      </c>
      <c r="Z787">
        <v>110.013632</v>
      </c>
      <c r="AA787">
        <v>-6.9704920000000001</v>
      </c>
      <c r="AB787" t="s">
        <v>4648</v>
      </c>
      <c r="AC787" t="s">
        <v>235</v>
      </c>
      <c r="AL787" t="s">
        <v>217</v>
      </c>
      <c r="AM787" t="s">
        <v>4649</v>
      </c>
      <c r="AN787" t="s">
        <v>6</v>
      </c>
      <c r="AO787" s="57">
        <v>46244.476064814815</v>
      </c>
      <c r="AP787" s="57">
        <v>46304.333333333336</v>
      </c>
      <c r="AR787" t="s">
        <v>12</v>
      </c>
      <c r="AS787" t="s">
        <v>4650</v>
      </c>
      <c r="AT787" t="s">
        <v>230</v>
      </c>
      <c r="AV787" t="s">
        <v>6273</v>
      </c>
      <c r="AW787" t="s">
        <v>2232</v>
      </c>
      <c r="AX787" t="s">
        <v>222</v>
      </c>
      <c r="BA787" s="57">
        <v>46304.333333333336</v>
      </c>
      <c r="BB787" t="s">
        <v>4649</v>
      </c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:61">
      <c r="A788">
        <v>787</v>
      </c>
      <c r="B788">
        <v>1002620154</v>
      </c>
      <c r="C788">
        <v>3</v>
      </c>
      <c r="D788" t="s">
        <v>49</v>
      </c>
      <c r="E788">
        <v>4</v>
      </c>
      <c r="F788" t="s">
        <v>244</v>
      </c>
      <c r="G788" t="s">
        <v>245</v>
      </c>
      <c r="H788" t="s">
        <v>2134</v>
      </c>
      <c r="I788" t="s">
        <v>212</v>
      </c>
      <c r="J788" t="s">
        <v>213</v>
      </c>
      <c r="K788" t="s">
        <v>149</v>
      </c>
      <c r="L788" t="s">
        <v>214</v>
      </c>
      <c r="M788" t="s">
        <v>76</v>
      </c>
      <c r="N788" t="s">
        <v>215</v>
      </c>
      <c r="O788" s="57">
        <v>46297.628182870372</v>
      </c>
      <c r="P788" s="57">
        <v>46298.605949074074</v>
      </c>
      <c r="Q788">
        <v>69403222</v>
      </c>
      <c r="S788">
        <v>142426805011</v>
      </c>
      <c r="T788" t="s">
        <v>2135</v>
      </c>
      <c r="U788" t="s">
        <v>2136</v>
      </c>
      <c r="V788" t="s">
        <v>2137</v>
      </c>
      <c r="Z788">
        <v>110.316096469759</v>
      </c>
      <c r="AA788">
        <v>-7.0380275179498204</v>
      </c>
      <c r="AB788" t="s">
        <v>2138</v>
      </c>
      <c r="AC788" t="s">
        <v>216</v>
      </c>
      <c r="AL788" t="s">
        <v>217</v>
      </c>
      <c r="AM788" t="s">
        <v>1642</v>
      </c>
      <c r="AN788" t="s">
        <v>6</v>
      </c>
      <c r="AO788" s="57">
        <v>46063.652951388889</v>
      </c>
      <c r="AP788" s="57">
        <v>46298.625</v>
      </c>
      <c r="AR788" t="s">
        <v>218</v>
      </c>
      <c r="AS788" t="s">
        <v>832</v>
      </c>
      <c r="AT788" t="s">
        <v>230</v>
      </c>
      <c r="AU788">
        <v>20261003</v>
      </c>
      <c r="AV788" t="s">
        <v>221</v>
      </c>
      <c r="AW788" t="s">
        <v>877</v>
      </c>
      <c r="AX788" t="s">
        <v>222</v>
      </c>
      <c r="BA788" s="57">
        <v>46298.625</v>
      </c>
      <c r="BB788" t="s">
        <v>1642</v>
      </c>
      <c r="BC788">
        <v>2026</v>
      </c>
      <c r="BD788">
        <v>10</v>
      </c>
      <c r="BE788">
        <v>3</v>
      </c>
      <c r="BF788" s="6">
        <f t="shared" si="36"/>
        <v>46298</v>
      </c>
      <c r="BG788">
        <f t="shared" si="37"/>
        <v>-0.625</v>
      </c>
      <c r="BH788" t="str">
        <f t="shared" si="38"/>
        <v>COMPLY</v>
      </c>
      <c r="BI788" t="e">
        <f>VLOOKUP(H788,Sheet2!$A$1:$B$270,2,FALSE)</f>
        <v>#N/A</v>
      </c>
    </row>
    <row r="789" spans="1:61">
      <c r="A789">
        <v>788</v>
      </c>
      <c r="B789">
        <v>1002631308</v>
      </c>
      <c r="C789">
        <v>3</v>
      </c>
      <c r="D789" t="s">
        <v>49</v>
      </c>
      <c r="E789">
        <v>4</v>
      </c>
      <c r="F789" t="s">
        <v>244</v>
      </c>
      <c r="G789" t="s">
        <v>245</v>
      </c>
      <c r="H789" t="s">
        <v>2134</v>
      </c>
      <c r="I789" t="s">
        <v>212</v>
      </c>
      <c r="J789" t="s">
        <v>213</v>
      </c>
      <c r="K789" t="s">
        <v>149</v>
      </c>
      <c r="L789" t="s">
        <v>214</v>
      </c>
      <c r="M789" t="s">
        <v>76</v>
      </c>
      <c r="N789" t="s">
        <v>215</v>
      </c>
      <c r="O789" s="57">
        <v>46305.826840277776</v>
      </c>
      <c r="P789" s="57">
        <v>46307.577893518515</v>
      </c>
      <c r="Q789">
        <v>69408075</v>
      </c>
      <c r="S789">
        <v>142426803406</v>
      </c>
      <c r="T789" t="s">
        <v>5467</v>
      </c>
      <c r="U789" t="s">
        <v>5468</v>
      </c>
      <c r="V789" t="s">
        <v>5469</v>
      </c>
      <c r="Z789">
        <v>110.29848</v>
      </c>
      <c r="AA789">
        <v>-7.0336309999999997</v>
      </c>
      <c r="AB789" t="s">
        <v>5470</v>
      </c>
      <c r="AC789" t="s">
        <v>235</v>
      </c>
      <c r="AL789" t="s">
        <v>217</v>
      </c>
      <c r="AM789" t="s">
        <v>5471</v>
      </c>
      <c r="AN789" t="s">
        <v>6</v>
      </c>
      <c r="AO789" s="57">
        <v>46305.829872685186</v>
      </c>
      <c r="AP789" s="57">
        <v>46307.333333333336</v>
      </c>
      <c r="AR789" t="s">
        <v>218</v>
      </c>
      <c r="AS789" t="s">
        <v>832</v>
      </c>
      <c r="AT789" t="s">
        <v>230</v>
      </c>
      <c r="AU789">
        <v>20261012</v>
      </c>
      <c r="AV789" t="s">
        <v>221</v>
      </c>
      <c r="AW789" t="s">
        <v>883</v>
      </c>
      <c r="AX789" t="s">
        <v>222</v>
      </c>
      <c r="BA789" s="57">
        <v>46307.333333333336</v>
      </c>
      <c r="BB789" t="s">
        <v>5471</v>
      </c>
      <c r="BC789">
        <v>2026</v>
      </c>
      <c r="BD789">
        <v>10</v>
      </c>
      <c r="BE789">
        <v>12</v>
      </c>
      <c r="BF789" s="6">
        <f t="shared" si="36"/>
        <v>46307</v>
      </c>
      <c r="BG789">
        <f t="shared" si="37"/>
        <v>-0.33333333333575865</v>
      </c>
      <c r="BH789" t="str">
        <f t="shared" si="38"/>
        <v>COMPLY</v>
      </c>
      <c r="BI789" t="e">
        <f>VLOOKUP(H789,Sheet2!$A$1:$B$270,2,FALSE)</f>
        <v>#N/A</v>
      </c>
    </row>
    <row r="790" spans="1:61">
      <c r="A790">
        <v>789</v>
      </c>
      <c r="B790">
        <v>1002627601</v>
      </c>
      <c r="C790">
        <v>3</v>
      </c>
      <c r="D790" t="s">
        <v>49</v>
      </c>
      <c r="E790">
        <v>4</v>
      </c>
      <c r="F790" t="s">
        <v>244</v>
      </c>
      <c r="G790" t="s">
        <v>245</v>
      </c>
      <c r="H790" t="s">
        <v>3472</v>
      </c>
      <c r="I790" t="s">
        <v>212</v>
      </c>
      <c r="J790" t="s">
        <v>213</v>
      </c>
      <c r="K790" t="s">
        <v>149</v>
      </c>
      <c r="M790" t="s">
        <v>76</v>
      </c>
      <c r="N790" t="s">
        <v>215</v>
      </c>
      <c r="O790" s="57">
        <v>46303.530763888892</v>
      </c>
      <c r="P790" s="57">
        <v>46303.637754629628</v>
      </c>
      <c r="Q790">
        <v>69405126</v>
      </c>
      <c r="S790">
        <v>141421107350</v>
      </c>
      <c r="T790" t="s">
        <v>3473</v>
      </c>
      <c r="U790" t="s">
        <v>4652</v>
      </c>
      <c r="V790" t="s">
        <v>4653</v>
      </c>
      <c r="Z790">
        <v>110.334404985817</v>
      </c>
      <c r="AA790">
        <v>-6.9595420116246398</v>
      </c>
      <c r="AB790" t="s">
        <v>3476</v>
      </c>
      <c r="AC790" t="s">
        <v>225</v>
      </c>
      <c r="AL790" t="s">
        <v>217</v>
      </c>
      <c r="AM790" t="s">
        <v>4654</v>
      </c>
      <c r="AN790" t="s">
        <v>6</v>
      </c>
      <c r="AO790" s="57">
        <v>46244.569814814815</v>
      </c>
      <c r="AR790" t="s">
        <v>218</v>
      </c>
      <c r="AS790" t="s">
        <v>832</v>
      </c>
      <c r="AT790" t="s">
        <v>230</v>
      </c>
      <c r="AU790">
        <v>20261008</v>
      </c>
      <c r="AV790" t="s">
        <v>221</v>
      </c>
      <c r="AW790" t="s">
        <v>540</v>
      </c>
      <c r="AX790" t="s">
        <v>222</v>
      </c>
      <c r="BA790" s="57">
        <v>46303.291666666664</v>
      </c>
      <c r="BB790" t="s">
        <v>4654</v>
      </c>
      <c r="BC790">
        <v>2026</v>
      </c>
      <c r="BD790">
        <v>10</v>
      </c>
      <c r="BE790">
        <v>8</v>
      </c>
      <c r="BF790" s="6">
        <f t="shared" si="36"/>
        <v>46303</v>
      </c>
      <c r="BG790">
        <f t="shared" si="37"/>
        <v>-0.29166666666424135</v>
      </c>
      <c r="BH790" t="str">
        <f t="shared" si="38"/>
        <v>COMPLY</v>
      </c>
      <c r="BI790" t="e">
        <f>VLOOKUP(H790,Sheet2!$A$1:$B$270,2,FALSE)</f>
        <v>#N/A</v>
      </c>
    </row>
    <row r="791" spans="1:61">
      <c r="A791">
        <v>790</v>
      </c>
      <c r="B791">
        <v>1002624515</v>
      </c>
      <c r="C791">
        <v>3</v>
      </c>
      <c r="D791" t="s">
        <v>49</v>
      </c>
      <c r="E791">
        <v>4</v>
      </c>
      <c r="F791" t="s">
        <v>244</v>
      </c>
      <c r="G791" t="s">
        <v>245</v>
      </c>
      <c r="H791" t="s">
        <v>3472</v>
      </c>
      <c r="I791" t="s">
        <v>212</v>
      </c>
      <c r="J791" t="s">
        <v>213</v>
      </c>
      <c r="K791" t="s">
        <v>149</v>
      </c>
      <c r="L791" t="s">
        <v>214</v>
      </c>
      <c r="M791" t="s">
        <v>1401</v>
      </c>
      <c r="N791" t="s">
        <v>215</v>
      </c>
      <c r="O791" s="57">
        <v>46301.594918981478</v>
      </c>
      <c r="P791" s="57">
        <v>46303.530752314815</v>
      </c>
      <c r="Q791">
        <v>69405126</v>
      </c>
      <c r="S791">
        <v>141421107345</v>
      </c>
      <c r="T791" t="s">
        <v>3473</v>
      </c>
      <c r="U791" t="s">
        <v>3474</v>
      </c>
      <c r="V791" t="s">
        <v>3475</v>
      </c>
      <c r="Z791">
        <v>110.33440400000001</v>
      </c>
      <c r="AA791">
        <v>-6.9595419999999999</v>
      </c>
      <c r="AB791" t="s">
        <v>3476</v>
      </c>
      <c r="AC791" t="s">
        <v>235</v>
      </c>
      <c r="AL791" t="s">
        <v>217</v>
      </c>
      <c r="AM791" t="s">
        <v>3477</v>
      </c>
      <c r="AN791" t="s">
        <v>6</v>
      </c>
      <c r="AO791" s="57">
        <v>46183.601145833331</v>
      </c>
      <c r="AP791" s="57">
        <v>46302.625</v>
      </c>
      <c r="AQ791" t="s">
        <v>1496</v>
      </c>
      <c r="AR791" t="s">
        <v>14</v>
      </c>
      <c r="AS791" t="s">
        <v>832</v>
      </c>
      <c r="AT791" t="s">
        <v>230</v>
      </c>
      <c r="AV791" t="s">
        <v>4651</v>
      </c>
      <c r="AW791" t="s">
        <v>877</v>
      </c>
      <c r="AX791" t="s">
        <v>222</v>
      </c>
      <c r="BA791" s="57">
        <v>46302.625</v>
      </c>
      <c r="BB791" t="s">
        <v>3477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:61">
      <c r="A792">
        <v>791</v>
      </c>
      <c r="B792">
        <v>1002617233</v>
      </c>
      <c r="C792">
        <v>3</v>
      </c>
      <c r="D792" t="s">
        <v>49</v>
      </c>
      <c r="E792">
        <v>4</v>
      </c>
      <c r="F792" t="s">
        <v>244</v>
      </c>
      <c r="G792" t="s">
        <v>245</v>
      </c>
      <c r="H792" t="s">
        <v>834</v>
      </c>
      <c r="I792" t="s">
        <v>212</v>
      </c>
      <c r="J792" t="s">
        <v>213</v>
      </c>
      <c r="K792" t="s">
        <v>149</v>
      </c>
      <c r="L792" t="s">
        <v>214</v>
      </c>
      <c r="M792" t="s">
        <v>76</v>
      </c>
      <c r="N792" t="s">
        <v>215</v>
      </c>
      <c r="O792" s="57">
        <v>46296.41783564815</v>
      </c>
      <c r="P792" s="57">
        <v>46297.586481481485</v>
      </c>
      <c r="Q792">
        <v>69402145</v>
      </c>
      <c r="S792">
        <v>141420160402</v>
      </c>
      <c r="T792" t="s">
        <v>1221</v>
      </c>
      <c r="U792" t="s">
        <v>1222</v>
      </c>
      <c r="V792" t="s">
        <v>1223</v>
      </c>
      <c r="Z792">
        <v>110.30420410000001</v>
      </c>
      <c r="AA792">
        <v>-7.0052196999999996</v>
      </c>
      <c r="AB792" t="s">
        <v>1224</v>
      </c>
      <c r="AC792" t="s">
        <v>216</v>
      </c>
      <c r="AL792" t="s">
        <v>217</v>
      </c>
      <c r="AM792" t="s">
        <v>1225</v>
      </c>
      <c r="AN792" t="s">
        <v>6</v>
      </c>
      <c r="AO792" s="57">
        <v>46032.434247685182</v>
      </c>
      <c r="AP792" s="57">
        <v>46297.333333333336</v>
      </c>
      <c r="AR792" t="s">
        <v>218</v>
      </c>
      <c r="AS792" t="s">
        <v>832</v>
      </c>
      <c r="AT792" t="s">
        <v>230</v>
      </c>
      <c r="AU792">
        <v>20261002</v>
      </c>
      <c r="AV792" t="s">
        <v>221</v>
      </c>
      <c r="AW792" t="s">
        <v>877</v>
      </c>
      <c r="AX792" t="s">
        <v>222</v>
      </c>
      <c r="BA792" s="57">
        <v>46297.333333333336</v>
      </c>
      <c r="BB792" t="s">
        <v>1225</v>
      </c>
      <c r="BC792">
        <v>2026</v>
      </c>
      <c r="BD792">
        <v>10</v>
      </c>
      <c r="BE792">
        <v>2</v>
      </c>
      <c r="BF792" s="6">
        <f t="shared" si="36"/>
        <v>46297</v>
      </c>
      <c r="BG792">
        <f t="shared" si="37"/>
        <v>-0.33333333333575865</v>
      </c>
      <c r="BH792" t="str">
        <f t="shared" si="38"/>
        <v>COMPLY</v>
      </c>
      <c r="BI792" t="e">
        <f>VLOOKUP(H792,Sheet2!$A$1:$B$270,2,FALSE)</f>
        <v>#N/A</v>
      </c>
    </row>
    <row r="793" spans="1:61">
      <c r="A793">
        <v>792</v>
      </c>
      <c r="B793">
        <v>1002618091</v>
      </c>
      <c r="C793">
        <v>3</v>
      </c>
      <c r="D793" t="s">
        <v>49</v>
      </c>
      <c r="E793">
        <v>4</v>
      </c>
      <c r="F793" t="s">
        <v>244</v>
      </c>
      <c r="G793" t="s">
        <v>245</v>
      </c>
      <c r="H793" t="s">
        <v>834</v>
      </c>
      <c r="I793" t="s">
        <v>212</v>
      </c>
      <c r="J793" t="s">
        <v>213</v>
      </c>
      <c r="K793" t="s">
        <v>149</v>
      </c>
      <c r="M793" t="s">
        <v>76</v>
      </c>
      <c r="N793" t="s">
        <v>215</v>
      </c>
      <c r="O793" s="57">
        <v>46296.600451388891</v>
      </c>
      <c r="P793" s="57">
        <v>46296.790960648148</v>
      </c>
      <c r="Q793">
        <v>69372639</v>
      </c>
      <c r="S793">
        <v>141420160408</v>
      </c>
      <c r="T793" t="s">
        <v>1216</v>
      </c>
      <c r="U793" t="s">
        <v>1217</v>
      </c>
      <c r="V793" t="s">
        <v>1218</v>
      </c>
      <c r="Z793">
        <v>110.341539457672</v>
      </c>
      <c r="AA793">
        <v>-7.0008219091711901</v>
      </c>
      <c r="AB793" t="s">
        <v>1219</v>
      </c>
      <c r="AC793" t="s">
        <v>225</v>
      </c>
      <c r="AL793" t="s">
        <v>217</v>
      </c>
      <c r="AM793" t="s">
        <v>1220</v>
      </c>
      <c r="AN793" t="s">
        <v>6</v>
      </c>
      <c r="AO793" s="57">
        <v>46032.611296296294</v>
      </c>
      <c r="AR793" t="s">
        <v>218</v>
      </c>
      <c r="AS793" t="s">
        <v>832</v>
      </c>
      <c r="AT793" t="s">
        <v>230</v>
      </c>
      <c r="AU793">
        <v>20261001</v>
      </c>
      <c r="AV793" t="s">
        <v>221</v>
      </c>
      <c r="AW793" t="s">
        <v>539</v>
      </c>
      <c r="AX793" t="s">
        <v>222</v>
      </c>
      <c r="BA793" s="57">
        <v>46296.291666666664</v>
      </c>
      <c r="BB793" t="s">
        <v>1220</v>
      </c>
      <c r="BC793">
        <v>2026</v>
      </c>
      <c r="BD793">
        <v>10</v>
      </c>
      <c r="BE793">
        <v>1</v>
      </c>
      <c r="BF793" s="6">
        <f t="shared" si="36"/>
        <v>46296</v>
      </c>
      <c r="BG793">
        <f t="shared" si="37"/>
        <v>-0.29166666666424135</v>
      </c>
      <c r="BH793" t="str">
        <f t="shared" si="38"/>
        <v>COMPLY</v>
      </c>
      <c r="BI793" t="e">
        <f>VLOOKUP(H793,Sheet2!$A$1:$B$270,2,FALSE)</f>
        <v>#N/A</v>
      </c>
    </row>
    <row r="794" spans="1:61">
      <c r="A794">
        <v>793</v>
      </c>
      <c r="B794">
        <v>1002620989</v>
      </c>
      <c r="C794">
        <v>3</v>
      </c>
      <c r="D794" t="s">
        <v>49</v>
      </c>
      <c r="E794">
        <v>4</v>
      </c>
      <c r="F794" t="s">
        <v>244</v>
      </c>
      <c r="G794" t="s">
        <v>245</v>
      </c>
      <c r="H794" t="s">
        <v>834</v>
      </c>
      <c r="I794" t="s">
        <v>212</v>
      </c>
      <c r="J794" t="s">
        <v>213</v>
      </c>
      <c r="K794" t="s">
        <v>149</v>
      </c>
      <c r="L794" t="s">
        <v>214</v>
      </c>
      <c r="M794" t="s">
        <v>76</v>
      </c>
      <c r="N794" t="s">
        <v>215</v>
      </c>
      <c r="O794" s="57">
        <v>46298.562210648146</v>
      </c>
      <c r="P794" s="57">
        <v>46300.830578703702</v>
      </c>
      <c r="Q794">
        <v>69403599</v>
      </c>
      <c r="S794">
        <v>141420160151</v>
      </c>
      <c r="T794" t="s">
        <v>2139</v>
      </c>
      <c r="U794" t="s">
        <v>2140</v>
      </c>
      <c r="V794" t="s">
        <v>2141</v>
      </c>
      <c r="Z794">
        <v>110.39111316204</v>
      </c>
      <c r="AA794">
        <v>-6.9744260278641397</v>
      </c>
      <c r="AB794" t="s">
        <v>2142</v>
      </c>
      <c r="AC794" t="s">
        <v>216</v>
      </c>
      <c r="AL794" t="s">
        <v>217</v>
      </c>
      <c r="AM794" t="s">
        <v>2143</v>
      </c>
      <c r="AN794" t="s">
        <v>6</v>
      </c>
      <c r="AO794" s="57">
        <v>46091.56958333333</v>
      </c>
      <c r="AP794" s="57">
        <v>46300.333333333336</v>
      </c>
      <c r="AR794" t="s">
        <v>218</v>
      </c>
      <c r="AS794" t="s">
        <v>832</v>
      </c>
      <c r="AT794" t="s">
        <v>230</v>
      </c>
      <c r="AU794">
        <v>20261005</v>
      </c>
      <c r="AV794" t="s">
        <v>221</v>
      </c>
      <c r="AW794" t="s">
        <v>877</v>
      </c>
      <c r="AX794" t="s">
        <v>222</v>
      </c>
      <c r="BA794" s="57">
        <v>46300.333333333336</v>
      </c>
      <c r="BB794" t="s">
        <v>2143</v>
      </c>
      <c r="BC794">
        <v>2026</v>
      </c>
      <c r="BD794">
        <v>10</v>
      </c>
      <c r="BE794">
        <v>5</v>
      </c>
      <c r="BF794" s="6">
        <f t="shared" si="36"/>
        <v>46300</v>
      </c>
      <c r="BG794">
        <f t="shared" si="37"/>
        <v>-0.33333333333575865</v>
      </c>
      <c r="BH794" t="str">
        <f t="shared" si="38"/>
        <v>COMPLY</v>
      </c>
      <c r="BI794" t="e">
        <f>VLOOKUP(H794,Sheet2!$A$1:$B$270,2,FALSE)</f>
        <v>#N/A</v>
      </c>
    </row>
    <row r="795" spans="1:61">
      <c r="A795">
        <v>794</v>
      </c>
      <c r="B795">
        <v>1002622724</v>
      </c>
      <c r="C795">
        <v>3</v>
      </c>
      <c r="D795" t="s">
        <v>49</v>
      </c>
      <c r="E795">
        <v>4</v>
      </c>
      <c r="F795" t="s">
        <v>244</v>
      </c>
      <c r="G795" t="s">
        <v>245</v>
      </c>
      <c r="H795" t="s">
        <v>834</v>
      </c>
      <c r="I795" t="s">
        <v>212</v>
      </c>
      <c r="J795" t="s">
        <v>213</v>
      </c>
      <c r="K795" t="s">
        <v>149</v>
      </c>
      <c r="M795" t="s">
        <v>76</v>
      </c>
      <c r="N795" t="s">
        <v>215</v>
      </c>
      <c r="O795" s="57">
        <v>46300.620474537034</v>
      </c>
      <c r="P795" s="57">
        <v>46301.749120370368</v>
      </c>
      <c r="Q795">
        <v>69404443</v>
      </c>
      <c r="S795">
        <v>141420160431</v>
      </c>
      <c r="T795" t="s">
        <v>2872</v>
      </c>
      <c r="U795" t="s">
        <v>2873</v>
      </c>
      <c r="V795" t="s">
        <v>2874</v>
      </c>
      <c r="Z795">
        <v>110.397661401904</v>
      </c>
      <c r="AA795">
        <v>-6.9570710703435301</v>
      </c>
      <c r="AB795" t="s">
        <v>2875</v>
      </c>
      <c r="AC795" t="s">
        <v>225</v>
      </c>
      <c r="AL795" t="s">
        <v>217</v>
      </c>
      <c r="AM795" t="s">
        <v>2876</v>
      </c>
      <c r="AN795" t="s">
        <v>6</v>
      </c>
      <c r="AO795" s="57">
        <v>46152.632743055554</v>
      </c>
      <c r="AP795" s="57">
        <v>46302.333333333336</v>
      </c>
      <c r="AR795" t="s">
        <v>218</v>
      </c>
      <c r="AS795" t="s">
        <v>832</v>
      </c>
      <c r="AT795" t="s">
        <v>230</v>
      </c>
      <c r="AU795">
        <v>20261006</v>
      </c>
      <c r="AV795" t="s">
        <v>221</v>
      </c>
      <c r="AW795" t="s">
        <v>1749</v>
      </c>
      <c r="AX795" t="s">
        <v>222</v>
      </c>
      <c r="BA795" s="57">
        <v>46302.333333333336</v>
      </c>
      <c r="BB795" t="s">
        <v>2876</v>
      </c>
      <c r="BC795">
        <v>2026</v>
      </c>
      <c r="BD795">
        <v>10</v>
      </c>
      <c r="BE795">
        <v>6</v>
      </c>
      <c r="BF795" s="6">
        <f t="shared" si="36"/>
        <v>46301</v>
      </c>
      <c r="BG795">
        <f t="shared" si="37"/>
        <v>-1.3333333333357587</v>
      </c>
      <c r="BH795" t="str">
        <f t="shared" si="38"/>
        <v>COMPLY</v>
      </c>
      <c r="BI795" t="e">
        <f>VLOOKUP(H795,Sheet2!$A$1:$B$270,2,FALSE)</f>
        <v>#N/A</v>
      </c>
    </row>
    <row r="796" spans="1:61">
      <c r="A796">
        <v>795</v>
      </c>
      <c r="B796">
        <v>1002633056</v>
      </c>
      <c r="C796">
        <v>3</v>
      </c>
      <c r="D796" t="s">
        <v>49</v>
      </c>
      <c r="E796">
        <v>4</v>
      </c>
      <c r="F796" t="s">
        <v>244</v>
      </c>
      <c r="G796" t="s">
        <v>245</v>
      </c>
      <c r="H796" t="s">
        <v>834</v>
      </c>
      <c r="I796" t="s">
        <v>212</v>
      </c>
      <c r="J796" t="s">
        <v>213</v>
      </c>
      <c r="K796" t="s">
        <v>149</v>
      </c>
      <c r="M796" t="s">
        <v>76</v>
      </c>
      <c r="N796" t="s">
        <v>215</v>
      </c>
      <c r="O796" s="57">
        <v>46307.584062499998</v>
      </c>
      <c r="P796" s="57">
        <v>46307.759155092594</v>
      </c>
      <c r="Q796">
        <v>69407219</v>
      </c>
      <c r="S796">
        <v>141420160507</v>
      </c>
      <c r="T796" t="s">
        <v>5472</v>
      </c>
      <c r="U796" t="s">
        <v>6274</v>
      </c>
      <c r="V796" t="s">
        <v>6275</v>
      </c>
      <c r="Z796">
        <v>110.385347</v>
      </c>
      <c r="AA796">
        <v>-6.998424</v>
      </c>
      <c r="AB796" t="s">
        <v>5475</v>
      </c>
      <c r="AC796" t="s">
        <v>216</v>
      </c>
      <c r="AL796" t="s">
        <v>217</v>
      </c>
      <c r="AM796" t="s">
        <v>6276</v>
      </c>
      <c r="AN796" t="s">
        <v>6</v>
      </c>
      <c r="AO796" s="57">
        <v>46366.584814814814</v>
      </c>
      <c r="AR796" t="s">
        <v>218</v>
      </c>
      <c r="AS796" t="s">
        <v>832</v>
      </c>
      <c r="AT796" t="s">
        <v>230</v>
      </c>
      <c r="AU796">
        <v>20261012</v>
      </c>
      <c r="AV796" t="s">
        <v>221</v>
      </c>
      <c r="AW796" t="s">
        <v>540</v>
      </c>
      <c r="AX796" t="s">
        <v>222</v>
      </c>
      <c r="BA796" s="57">
        <v>46307.291666666664</v>
      </c>
      <c r="BB796" t="s">
        <v>6276</v>
      </c>
      <c r="BC796">
        <v>2026</v>
      </c>
      <c r="BD796">
        <v>10</v>
      </c>
      <c r="BE796">
        <v>12</v>
      </c>
      <c r="BF796" s="6">
        <f t="shared" si="36"/>
        <v>46307</v>
      </c>
      <c r="BG796">
        <f t="shared" si="37"/>
        <v>-0.29166666666424135</v>
      </c>
      <c r="BH796" t="str">
        <f t="shared" si="38"/>
        <v>COMPLY</v>
      </c>
      <c r="BI796" t="e">
        <f>VLOOKUP(H796,Sheet2!$A$1:$B$270,2,FALSE)</f>
        <v>#N/A</v>
      </c>
    </row>
    <row r="797" spans="1:61">
      <c r="A797">
        <v>796</v>
      </c>
      <c r="B797">
        <v>1002624670</v>
      </c>
      <c r="C797">
        <v>3</v>
      </c>
      <c r="D797" t="s">
        <v>49</v>
      </c>
      <c r="E797">
        <v>4</v>
      </c>
      <c r="F797" t="s">
        <v>244</v>
      </c>
      <c r="G797" t="s">
        <v>245</v>
      </c>
      <c r="H797" t="s">
        <v>834</v>
      </c>
      <c r="I797" t="s">
        <v>212</v>
      </c>
      <c r="J797" t="s">
        <v>213</v>
      </c>
      <c r="K797" t="s">
        <v>149</v>
      </c>
      <c r="M797" t="s">
        <v>1401</v>
      </c>
      <c r="N797" t="s">
        <v>215</v>
      </c>
      <c r="O797" s="57">
        <v>46301.625879629632</v>
      </c>
      <c r="P797" s="57">
        <v>46308.666828703703</v>
      </c>
      <c r="Q797">
        <v>69405206</v>
      </c>
      <c r="R797">
        <v>2435320314</v>
      </c>
      <c r="S797">
        <v>141420144664</v>
      </c>
      <c r="T797" t="s">
        <v>3478</v>
      </c>
      <c r="U797" t="s">
        <v>3479</v>
      </c>
      <c r="V797" t="s">
        <v>4170</v>
      </c>
      <c r="Z797">
        <v>110.41743030000001</v>
      </c>
      <c r="AA797">
        <v>-7.0130318000000003</v>
      </c>
      <c r="AB797" t="s">
        <v>3480</v>
      </c>
      <c r="AC797" t="s">
        <v>225</v>
      </c>
      <c r="AL797" t="s">
        <v>217</v>
      </c>
      <c r="AM797" t="s">
        <v>4171</v>
      </c>
      <c r="AN797" t="s">
        <v>6</v>
      </c>
      <c r="AO797" s="57">
        <v>46183.642893518518</v>
      </c>
      <c r="AP797" s="57">
        <v>46304.333333333336</v>
      </c>
      <c r="AR797" t="s">
        <v>14</v>
      </c>
      <c r="AS797" t="s">
        <v>832</v>
      </c>
      <c r="AT797" t="s">
        <v>230</v>
      </c>
      <c r="AV797" t="s">
        <v>6769</v>
      </c>
      <c r="AW797" t="s">
        <v>1586</v>
      </c>
      <c r="AX797" t="s">
        <v>222</v>
      </c>
      <c r="BA797" s="57">
        <v>46304.333333333336</v>
      </c>
      <c r="BB797" t="s">
        <v>4171</v>
      </c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:61">
      <c r="A798">
        <v>797</v>
      </c>
      <c r="B798">
        <v>1002629384</v>
      </c>
      <c r="C798">
        <v>3</v>
      </c>
      <c r="D798" t="s">
        <v>49</v>
      </c>
      <c r="E798">
        <v>4</v>
      </c>
      <c r="F798" t="s">
        <v>244</v>
      </c>
      <c r="G798" t="s">
        <v>245</v>
      </c>
      <c r="H798" t="s">
        <v>834</v>
      </c>
      <c r="I798" t="s">
        <v>212</v>
      </c>
      <c r="J798" t="s">
        <v>213</v>
      </c>
      <c r="K798" t="s">
        <v>149</v>
      </c>
      <c r="L798" t="s">
        <v>214</v>
      </c>
      <c r="M798" t="s">
        <v>1401</v>
      </c>
      <c r="N798" t="s">
        <v>215</v>
      </c>
      <c r="O798" s="57">
        <v>46304.46434027778</v>
      </c>
      <c r="P798" s="57">
        <v>46307.584050925929</v>
      </c>
      <c r="Q798">
        <v>69407219</v>
      </c>
      <c r="S798">
        <v>141420160484</v>
      </c>
      <c r="T798" t="s">
        <v>5472</v>
      </c>
      <c r="U798" t="s">
        <v>5473</v>
      </c>
      <c r="V798" t="s">
        <v>5474</v>
      </c>
      <c r="Z798">
        <v>110.385679677128</v>
      </c>
      <c r="AA798">
        <v>-6.9985866707539897</v>
      </c>
      <c r="AB798" t="s">
        <v>5475</v>
      </c>
      <c r="AC798" t="s">
        <v>216</v>
      </c>
      <c r="AL798" t="s">
        <v>217</v>
      </c>
      <c r="AM798" t="s">
        <v>5476</v>
      </c>
      <c r="AN798" t="s">
        <v>6</v>
      </c>
      <c r="AO798" s="57">
        <v>46275.47583333333</v>
      </c>
      <c r="AP798" s="57">
        <v>46305.333333333336</v>
      </c>
      <c r="AQ798" t="s">
        <v>1496</v>
      </c>
      <c r="AR798" t="s">
        <v>14</v>
      </c>
      <c r="AS798" t="s">
        <v>832</v>
      </c>
      <c r="AT798" t="s">
        <v>230</v>
      </c>
      <c r="AV798" t="s">
        <v>6277</v>
      </c>
      <c r="AW798" t="s">
        <v>876</v>
      </c>
      <c r="AX798" t="s">
        <v>222</v>
      </c>
      <c r="BA798" s="57">
        <v>46305.333333333336</v>
      </c>
      <c r="BB798" t="s">
        <v>5476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:61">
      <c r="A799">
        <v>798</v>
      </c>
      <c r="B799">
        <v>1002635528</v>
      </c>
      <c r="C799">
        <v>3</v>
      </c>
      <c r="D799" t="s">
        <v>49</v>
      </c>
      <c r="E799">
        <v>4</v>
      </c>
      <c r="F799" t="s">
        <v>244</v>
      </c>
      <c r="G799" t="s">
        <v>245</v>
      </c>
      <c r="H799" t="s">
        <v>834</v>
      </c>
      <c r="I799" t="s">
        <v>212</v>
      </c>
      <c r="J799" t="s">
        <v>213</v>
      </c>
      <c r="K799" t="s">
        <v>149</v>
      </c>
      <c r="L799" t="s">
        <v>214</v>
      </c>
      <c r="M799" t="s">
        <v>238</v>
      </c>
      <c r="N799" t="s">
        <v>215</v>
      </c>
      <c r="O799" s="57">
        <v>46308.663657407407</v>
      </c>
      <c r="P799" s="57">
        <v>46308.665347222224</v>
      </c>
      <c r="Q799">
        <v>69409605</v>
      </c>
      <c r="S799">
        <v>141420160517</v>
      </c>
      <c r="T799" t="s">
        <v>6770</v>
      </c>
      <c r="U799" t="s">
        <v>6771</v>
      </c>
      <c r="V799" t="s">
        <v>6772</v>
      </c>
      <c r="Z799">
        <v>110.329725779592</v>
      </c>
      <c r="AA799">
        <v>-7.0391492162954998</v>
      </c>
      <c r="AB799" t="s">
        <v>6773</v>
      </c>
      <c r="AC799" t="s">
        <v>216</v>
      </c>
      <c r="AL799" t="s">
        <v>217</v>
      </c>
      <c r="AM799" t="s">
        <v>6774</v>
      </c>
      <c r="AN799" t="s">
        <v>6</v>
      </c>
      <c r="AO799" t="s">
        <v>6727</v>
      </c>
      <c r="AP799" s="57">
        <v>46309.625</v>
      </c>
      <c r="AR799" t="s">
        <v>239</v>
      </c>
      <c r="AS799" t="s">
        <v>832</v>
      </c>
      <c r="AT799" t="s">
        <v>230</v>
      </c>
      <c r="AV799" t="s">
        <v>238</v>
      </c>
      <c r="AW799" t="s">
        <v>876</v>
      </c>
      <c r="AX799" t="s">
        <v>222</v>
      </c>
      <c r="BA799" s="57">
        <v>46309.625</v>
      </c>
      <c r="BB799" t="s">
        <v>6774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:61">
      <c r="A800">
        <v>799</v>
      </c>
      <c r="B800">
        <v>1002624319</v>
      </c>
      <c r="C800">
        <v>3</v>
      </c>
      <c r="D800" t="s">
        <v>49</v>
      </c>
      <c r="E800">
        <v>4</v>
      </c>
      <c r="F800" t="s">
        <v>244</v>
      </c>
      <c r="G800" t="s">
        <v>245</v>
      </c>
      <c r="H800" t="s">
        <v>3481</v>
      </c>
      <c r="I800" t="s">
        <v>212</v>
      </c>
      <c r="J800" t="s">
        <v>213</v>
      </c>
      <c r="K800" t="s">
        <v>149</v>
      </c>
      <c r="M800" t="s">
        <v>76</v>
      </c>
      <c r="N800" t="s">
        <v>215</v>
      </c>
      <c r="O800" s="57">
        <v>46301.563819444447</v>
      </c>
      <c r="P800" s="57">
        <v>46301.63521990741</v>
      </c>
      <c r="Q800">
        <v>69399709</v>
      </c>
      <c r="S800">
        <v>141422112089</v>
      </c>
      <c r="T800" t="s">
        <v>3482</v>
      </c>
      <c r="U800" t="s">
        <v>3483</v>
      </c>
      <c r="V800" t="s">
        <v>3484</v>
      </c>
      <c r="Z800">
        <v>110.39816999999999</v>
      </c>
      <c r="AA800">
        <v>-7.0143820000000003</v>
      </c>
      <c r="AB800" t="s">
        <v>3485</v>
      </c>
      <c r="AC800" t="s">
        <v>225</v>
      </c>
      <c r="AL800" t="s">
        <v>217</v>
      </c>
      <c r="AM800" t="s">
        <v>3486</v>
      </c>
      <c r="AN800" t="s">
        <v>6</v>
      </c>
      <c r="AO800" s="57">
        <v>46183.570092592592</v>
      </c>
      <c r="AR800" t="s">
        <v>218</v>
      </c>
      <c r="AS800" t="s">
        <v>219</v>
      </c>
      <c r="AT800" t="s">
        <v>230</v>
      </c>
      <c r="AU800">
        <v>20261006</v>
      </c>
      <c r="AV800" t="s">
        <v>221</v>
      </c>
      <c r="AW800" t="s">
        <v>861</v>
      </c>
      <c r="AX800" t="s">
        <v>222</v>
      </c>
      <c r="BA800" s="57">
        <v>46301.291666666664</v>
      </c>
      <c r="BB800" t="s">
        <v>3486</v>
      </c>
      <c r="BC800">
        <v>2026</v>
      </c>
      <c r="BD800">
        <v>10</v>
      </c>
      <c r="BE800">
        <v>6</v>
      </c>
      <c r="BF800" s="6">
        <f t="shared" si="36"/>
        <v>46301</v>
      </c>
      <c r="BG800">
        <f t="shared" si="37"/>
        <v>-0.29166666666424135</v>
      </c>
      <c r="BH800" t="str">
        <f t="shared" si="38"/>
        <v>COMPLY</v>
      </c>
      <c r="BI800" t="e">
        <f>VLOOKUP(H800,Sheet2!$A$1:$B$270,2,FALSE)</f>
        <v>#N/A</v>
      </c>
    </row>
    <row r="801" spans="1:61">
      <c r="A801">
        <v>800</v>
      </c>
      <c r="B801">
        <v>1002635537</v>
      </c>
      <c r="C801">
        <v>3</v>
      </c>
      <c r="D801" t="s">
        <v>49</v>
      </c>
      <c r="E801">
        <v>4</v>
      </c>
      <c r="F801" t="s">
        <v>244</v>
      </c>
      <c r="G801" t="s">
        <v>245</v>
      </c>
      <c r="H801" t="s">
        <v>3481</v>
      </c>
      <c r="I801" t="s">
        <v>212</v>
      </c>
      <c r="J801" t="s">
        <v>213</v>
      </c>
      <c r="K801" t="s">
        <v>149</v>
      </c>
      <c r="M801" t="s">
        <v>76</v>
      </c>
      <c r="N801" t="s">
        <v>215</v>
      </c>
      <c r="O801" s="57">
        <v>46308.66684027778</v>
      </c>
      <c r="P801" s="57">
        <v>46309.495868055557</v>
      </c>
      <c r="Q801">
        <v>69405206</v>
      </c>
      <c r="R801">
        <v>2435308064</v>
      </c>
      <c r="S801">
        <v>141422112135</v>
      </c>
      <c r="T801" t="s">
        <v>3478</v>
      </c>
      <c r="U801" t="s">
        <v>6775</v>
      </c>
      <c r="V801" t="s">
        <v>6776</v>
      </c>
      <c r="Z801">
        <v>110.416064270595</v>
      </c>
      <c r="AA801">
        <v>-7.0089118372304204</v>
      </c>
      <c r="AB801" t="s">
        <v>3480</v>
      </c>
      <c r="AC801" t="s">
        <v>225</v>
      </c>
      <c r="AL801" t="s">
        <v>217</v>
      </c>
      <c r="AM801" t="s">
        <v>6777</v>
      </c>
      <c r="AN801" t="s">
        <v>6</v>
      </c>
      <c r="AO801" t="s">
        <v>6727</v>
      </c>
      <c r="AR801" t="s">
        <v>218</v>
      </c>
      <c r="AS801" t="s">
        <v>219</v>
      </c>
      <c r="AT801" t="s">
        <v>230</v>
      </c>
      <c r="AU801">
        <v>20261014</v>
      </c>
      <c r="AV801" t="s">
        <v>221</v>
      </c>
      <c r="AW801" t="s">
        <v>1586</v>
      </c>
      <c r="AX801" t="s">
        <v>222</v>
      </c>
      <c r="BA801" s="57">
        <v>46308.291666666664</v>
      </c>
      <c r="BB801" t="s">
        <v>6777</v>
      </c>
      <c r="BC801">
        <v>2026</v>
      </c>
      <c r="BD801">
        <v>10</v>
      </c>
      <c r="BE801">
        <v>14</v>
      </c>
      <c r="BF801" s="6">
        <f t="shared" si="36"/>
        <v>46309</v>
      </c>
      <c r="BG801">
        <f t="shared" si="37"/>
        <v>0.70833333333575865</v>
      </c>
      <c r="BH801" t="str">
        <f t="shared" si="38"/>
        <v>COMPLY</v>
      </c>
      <c r="BI801" t="e">
        <f>VLOOKUP(H801,Sheet2!$A$1:$B$270,2,FALSE)</f>
        <v>#N/A</v>
      </c>
    </row>
    <row r="802" spans="1:61">
      <c r="A802">
        <v>801</v>
      </c>
      <c r="B802">
        <v>1002629191</v>
      </c>
      <c r="C802">
        <v>3</v>
      </c>
      <c r="D802" t="s">
        <v>49</v>
      </c>
      <c r="E802">
        <v>4</v>
      </c>
      <c r="F802" t="s">
        <v>244</v>
      </c>
      <c r="G802" t="s">
        <v>245</v>
      </c>
      <c r="H802" t="s">
        <v>3481</v>
      </c>
      <c r="I802" t="s">
        <v>212</v>
      </c>
      <c r="J802" t="s">
        <v>213</v>
      </c>
      <c r="K802" t="s">
        <v>149</v>
      </c>
      <c r="L802" t="s">
        <v>214</v>
      </c>
      <c r="M802" t="s">
        <v>224</v>
      </c>
      <c r="N802" t="s">
        <v>215</v>
      </c>
      <c r="O802" s="57">
        <v>46304.435127314813</v>
      </c>
      <c r="P802" s="57">
        <v>46308.337534722225</v>
      </c>
      <c r="Q802">
        <v>69407137</v>
      </c>
      <c r="S802">
        <v>141422112120</v>
      </c>
      <c r="T802" t="s">
        <v>5477</v>
      </c>
      <c r="U802" t="s">
        <v>5478</v>
      </c>
      <c r="V802" t="s">
        <v>5479</v>
      </c>
      <c r="Z802">
        <v>110.413528</v>
      </c>
      <c r="AA802">
        <v>-7.0137299999999998</v>
      </c>
      <c r="AB802" t="s">
        <v>5480</v>
      </c>
      <c r="AC802" t="s">
        <v>235</v>
      </c>
      <c r="AL802" t="s">
        <v>217</v>
      </c>
      <c r="AM802" t="s">
        <v>5481</v>
      </c>
      <c r="AN802" t="s">
        <v>6</v>
      </c>
      <c r="AO802" s="57">
        <v>46275.444502314815</v>
      </c>
      <c r="AP802" s="57">
        <v>46308.333333333336</v>
      </c>
      <c r="AR802" t="s">
        <v>18</v>
      </c>
      <c r="AS802" t="s">
        <v>219</v>
      </c>
      <c r="AT802" t="s">
        <v>230</v>
      </c>
      <c r="AV802" t="s">
        <v>226</v>
      </c>
      <c r="AW802" t="s">
        <v>876</v>
      </c>
      <c r="AX802" t="s">
        <v>222</v>
      </c>
      <c r="BA802" s="57">
        <v>46308.333333333336</v>
      </c>
      <c r="BB802" t="s">
        <v>5481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:61">
      <c r="A803">
        <v>802</v>
      </c>
      <c r="B803">
        <v>1002620890</v>
      </c>
      <c r="C803">
        <v>3</v>
      </c>
      <c r="D803" t="s">
        <v>49</v>
      </c>
      <c r="E803">
        <v>4</v>
      </c>
      <c r="F803" t="s">
        <v>244</v>
      </c>
      <c r="G803" t="s">
        <v>245</v>
      </c>
      <c r="H803" t="s">
        <v>2144</v>
      </c>
      <c r="I803" t="s">
        <v>212</v>
      </c>
      <c r="J803" t="s">
        <v>213</v>
      </c>
      <c r="K803" t="s">
        <v>149</v>
      </c>
      <c r="L803" t="s">
        <v>214</v>
      </c>
      <c r="M803" t="s">
        <v>76</v>
      </c>
      <c r="N803" t="s">
        <v>215</v>
      </c>
      <c r="O803" s="57">
        <v>46298.489351851851</v>
      </c>
      <c r="P803" s="57">
        <v>46298.653819444444</v>
      </c>
      <c r="Q803">
        <v>69403538</v>
      </c>
      <c r="S803">
        <v>143424113018</v>
      </c>
      <c r="T803" t="s">
        <v>2150</v>
      </c>
      <c r="U803" t="s">
        <v>2151</v>
      </c>
      <c r="V803" t="s">
        <v>2152</v>
      </c>
      <c r="Z803">
        <v>110.47651469707399</v>
      </c>
      <c r="AA803">
        <v>-6.9811816113941401</v>
      </c>
      <c r="AB803" t="s">
        <v>2153</v>
      </c>
      <c r="AC803" t="s">
        <v>235</v>
      </c>
      <c r="AL803" t="s">
        <v>217</v>
      </c>
      <c r="AM803" t="s">
        <v>2154</v>
      </c>
      <c r="AN803" t="s">
        <v>6</v>
      </c>
      <c r="AO803" s="57">
        <v>46091.496435185189</v>
      </c>
      <c r="AP803" s="57">
        <v>46300.333333333336</v>
      </c>
      <c r="AR803" t="s">
        <v>218</v>
      </c>
      <c r="AS803" t="s">
        <v>811</v>
      </c>
      <c r="AT803" t="s">
        <v>230</v>
      </c>
      <c r="AU803">
        <v>20261003</v>
      </c>
      <c r="AV803" t="s">
        <v>221</v>
      </c>
      <c r="AW803" t="s">
        <v>923</v>
      </c>
      <c r="AX803" t="s">
        <v>222</v>
      </c>
      <c r="BA803" s="57">
        <v>46300.333333333336</v>
      </c>
      <c r="BB803" t="s">
        <v>2154</v>
      </c>
      <c r="BC803">
        <v>2026</v>
      </c>
      <c r="BD803">
        <v>10</v>
      </c>
      <c r="BE803">
        <v>3</v>
      </c>
      <c r="BF803" s="6">
        <f t="shared" si="36"/>
        <v>46298</v>
      </c>
      <c r="BG803">
        <f t="shared" si="37"/>
        <v>-2.3333333333357587</v>
      </c>
      <c r="BH803" t="str">
        <f t="shared" si="38"/>
        <v>COMPLY</v>
      </c>
      <c r="BI803" t="e">
        <f>VLOOKUP(H803,Sheet2!$A$1:$B$270,2,FALSE)</f>
        <v>#N/A</v>
      </c>
    </row>
    <row r="804" spans="1:61">
      <c r="A804">
        <v>803</v>
      </c>
      <c r="B804">
        <v>1002623170</v>
      </c>
      <c r="C804">
        <v>3</v>
      </c>
      <c r="D804" t="s">
        <v>49</v>
      </c>
      <c r="E804">
        <v>4</v>
      </c>
      <c r="F804" t="s">
        <v>244</v>
      </c>
      <c r="G804" t="s">
        <v>245</v>
      </c>
      <c r="H804" t="s">
        <v>2144</v>
      </c>
      <c r="I804" t="s">
        <v>212</v>
      </c>
      <c r="J804" t="s">
        <v>213</v>
      </c>
      <c r="K804" t="s">
        <v>149</v>
      </c>
      <c r="M804" t="s">
        <v>76</v>
      </c>
      <c r="N804" t="s">
        <v>215</v>
      </c>
      <c r="O804" s="57">
        <v>46300.701805555553</v>
      </c>
      <c r="P804" s="57">
        <v>46300.874236111114</v>
      </c>
      <c r="Q804">
        <v>69402849</v>
      </c>
      <c r="S804">
        <v>143424113026</v>
      </c>
      <c r="T804" t="s">
        <v>2145</v>
      </c>
      <c r="U804" t="s">
        <v>2880</v>
      </c>
      <c r="V804" t="s">
        <v>2881</v>
      </c>
      <c r="Z804">
        <v>110.45246256</v>
      </c>
      <c r="AA804">
        <v>-6.9599035760000003</v>
      </c>
      <c r="AB804" t="s">
        <v>2148</v>
      </c>
      <c r="AC804" t="s">
        <v>216</v>
      </c>
      <c r="AL804" t="s">
        <v>217</v>
      </c>
      <c r="AM804" t="s">
        <v>2882</v>
      </c>
      <c r="AN804" t="s">
        <v>6</v>
      </c>
      <c r="AO804" s="57">
        <v>46152.726238425923</v>
      </c>
      <c r="AR804" t="s">
        <v>218</v>
      </c>
      <c r="AS804" t="s">
        <v>811</v>
      </c>
      <c r="AT804" t="s">
        <v>230</v>
      </c>
      <c r="AU804">
        <v>20261005</v>
      </c>
      <c r="AV804" t="s">
        <v>221</v>
      </c>
      <c r="AW804" t="s">
        <v>539</v>
      </c>
      <c r="AX804" t="s">
        <v>222</v>
      </c>
      <c r="BA804" s="57">
        <v>46300.291666666664</v>
      </c>
      <c r="BB804" t="s">
        <v>2882</v>
      </c>
      <c r="BC804">
        <v>2026</v>
      </c>
      <c r="BD804">
        <v>10</v>
      </c>
      <c r="BE804">
        <v>5</v>
      </c>
      <c r="BF804" s="6">
        <f t="shared" si="36"/>
        <v>46300</v>
      </c>
      <c r="BG804">
        <f t="shared" si="37"/>
        <v>-0.29166666666424135</v>
      </c>
      <c r="BH804" t="str">
        <f t="shared" si="38"/>
        <v>COMPLY</v>
      </c>
      <c r="BI804" t="e">
        <f>VLOOKUP(H804,Sheet2!$A$1:$B$270,2,FALSE)</f>
        <v>#N/A</v>
      </c>
    </row>
    <row r="805" spans="1:61">
      <c r="A805">
        <v>804</v>
      </c>
      <c r="B805">
        <v>1002622510</v>
      </c>
      <c r="C805">
        <v>3</v>
      </c>
      <c r="D805" t="s">
        <v>49</v>
      </c>
      <c r="E805">
        <v>4</v>
      </c>
      <c r="F805" t="s">
        <v>244</v>
      </c>
      <c r="G805" t="s">
        <v>245</v>
      </c>
      <c r="H805" t="s">
        <v>2144</v>
      </c>
      <c r="I805" t="s">
        <v>212</v>
      </c>
      <c r="J805" t="s">
        <v>213</v>
      </c>
      <c r="K805" t="s">
        <v>149</v>
      </c>
      <c r="M805" t="s">
        <v>76</v>
      </c>
      <c r="N805" t="s">
        <v>215</v>
      </c>
      <c r="O805" s="57">
        <v>46300.576956018522</v>
      </c>
      <c r="P805" s="57">
        <v>46300.716365740744</v>
      </c>
      <c r="Q805">
        <v>69401097</v>
      </c>
      <c r="S805">
        <v>143424113024</v>
      </c>
      <c r="T805" t="s">
        <v>2883</v>
      </c>
      <c r="U805" t="s">
        <v>2884</v>
      </c>
      <c r="V805" t="s">
        <v>2885</v>
      </c>
      <c r="Z805">
        <v>110.47329458987301</v>
      </c>
      <c r="AA805">
        <v>-6.9571208461416401</v>
      </c>
      <c r="AB805" t="s">
        <v>2886</v>
      </c>
      <c r="AC805" t="s">
        <v>225</v>
      </c>
      <c r="AL805" t="s">
        <v>217</v>
      </c>
      <c r="AM805" t="s">
        <v>2887</v>
      </c>
      <c r="AN805" t="s">
        <v>6</v>
      </c>
      <c r="AO805" s="57">
        <v>46152.601203703707</v>
      </c>
      <c r="AR805" t="s">
        <v>218</v>
      </c>
      <c r="AS805" t="s">
        <v>811</v>
      </c>
      <c r="AT805" t="s">
        <v>230</v>
      </c>
      <c r="AU805">
        <v>20261005</v>
      </c>
      <c r="AV805" t="s">
        <v>221</v>
      </c>
      <c r="AW805" t="s">
        <v>859</v>
      </c>
      <c r="AX805" t="s">
        <v>222</v>
      </c>
      <c r="BA805" s="57">
        <v>46300.291666666664</v>
      </c>
      <c r="BB805" t="s">
        <v>2887</v>
      </c>
      <c r="BC805">
        <v>2026</v>
      </c>
      <c r="BD805">
        <v>10</v>
      </c>
      <c r="BE805">
        <v>5</v>
      </c>
      <c r="BF805" s="6">
        <f t="shared" si="36"/>
        <v>46300</v>
      </c>
      <c r="BG805">
        <f t="shared" si="37"/>
        <v>-0.29166666666424135</v>
      </c>
      <c r="BH805" t="str">
        <f t="shared" si="38"/>
        <v>COMPLY</v>
      </c>
      <c r="BI805" t="e">
        <f>VLOOKUP(H805,Sheet2!$A$1:$B$270,2,FALSE)</f>
        <v>#N/A</v>
      </c>
    </row>
    <row r="806" spans="1:61">
      <c r="A806">
        <v>805</v>
      </c>
      <c r="B806">
        <v>1002624448</v>
      </c>
      <c r="C806">
        <v>3</v>
      </c>
      <c r="D806" t="s">
        <v>49</v>
      </c>
      <c r="E806">
        <v>4</v>
      </c>
      <c r="F806" t="s">
        <v>244</v>
      </c>
      <c r="G806" t="s">
        <v>245</v>
      </c>
      <c r="H806" t="s">
        <v>2144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46301.580972222226</v>
      </c>
      <c r="P806" s="57">
        <v>46301.753993055558</v>
      </c>
      <c r="Q806">
        <v>69405059</v>
      </c>
      <c r="S806">
        <v>143424113159</v>
      </c>
      <c r="T806" t="s">
        <v>3487</v>
      </c>
      <c r="U806" t="s">
        <v>3488</v>
      </c>
      <c r="V806" t="s">
        <v>3489</v>
      </c>
      <c r="Z806">
        <v>110.534113794565</v>
      </c>
      <c r="AA806">
        <v>-6.9909010987290499</v>
      </c>
      <c r="AB806" t="s">
        <v>3490</v>
      </c>
      <c r="AC806" t="s">
        <v>216</v>
      </c>
      <c r="AL806" t="s">
        <v>217</v>
      </c>
      <c r="AM806" t="s">
        <v>3446</v>
      </c>
      <c r="AN806" t="s">
        <v>6</v>
      </c>
      <c r="AO806" s="57">
        <v>46183.601145833331</v>
      </c>
      <c r="AP806" s="57">
        <v>46302.458333333336</v>
      </c>
      <c r="AR806" t="s">
        <v>218</v>
      </c>
      <c r="AS806" t="s">
        <v>811</v>
      </c>
      <c r="AT806" t="s">
        <v>230</v>
      </c>
      <c r="AU806">
        <v>20261006</v>
      </c>
      <c r="AV806" t="s">
        <v>221</v>
      </c>
      <c r="AW806" t="s">
        <v>875</v>
      </c>
      <c r="AX806" t="s">
        <v>222</v>
      </c>
      <c r="BA806" s="57">
        <v>46302.458333333336</v>
      </c>
      <c r="BB806" t="s">
        <v>3446</v>
      </c>
      <c r="BC806">
        <v>2026</v>
      </c>
      <c r="BD806">
        <v>10</v>
      </c>
      <c r="BE806">
        <v>6</v>
      </c>
      <c r="BF806" s="6">
        <f t="shared" si="36"/>
        <v>46301</v>
      </c>
      <c r="BG806">
        <f t="shared" si="37"/>
        <v>-1.4583333333357587</v>
      </c>
      <c r="BH806" t="str">
        <f t="shared" si="38"/>
        <v>COMPLY</v>
      </c>
      <c r="BI806" t="e">
        <f>VLOOKUP(H806,Sheet2!$A$1:$B$270,2,FALSE)</f>
        <v>#N/A</v>
      </c>
    </row>
    <row r="807" spans="1:61">
      <c r="A807">
        <v>806</v>
      </c>
      <c r="B807">
        <v>1002623393</v>
      </c>
      <c r="C807">
        <v>3</v>
      </c>
      <c r="D807" t="s">
        <v>49</v>
      </c>
      <c r="E807">
        <v>4</v>
      </c>
      <c r="F807" t="s">
        <v>244</v>
      </c>
      <c r="G807" t="s">
        <v>245</v>
      </c>
      <c r="H807" t="s">
        <v>2144</v>
      </c>
      <c r="I807" t="s">
        <v>212</v>
      </c>
      <c r="J807" t="s">
        <v>213</v>
      </c>
      <c r="K807" t="s">
        <v>149</v>
      </c>
      <c r="L807" t="s">
        <v>214</v>
      </c>
      <c r="M807" t="s">
        <v>76</v>
      </c>
      <c r="N807" t="s">
        <v>215</v>
      </c>
      <c r="O807" s="57">
        <v>46301.346990740742</v>
      </c>
      <c r="P807" s="57">
        <v>46301.73333333333</v>
      </c>
      <c r="Q807">
        <v>69404642</v>
      </c>
      <c r="S807">
        <v>143424113153</v>
      </c>
      <c r="T807" t="s">
        <v>3491</v>
      </c>
      <c r="U807" t="s">
        <v>3492</v>
      </c>
      <c r="V807" t="s">
        <v>3493</v>
      </c>
      <c r="Z807">
        <v>110.527075007557</v>
      </c>
      <c r="AA807">
        <v>-6.9877180135767398</v>
      </c>
      <c r="AB807" t="s">
        <v>3494</v>
      </c>
      <c r="AC807" t="s">
        <v>216</v>
      </c>
      <c r="AL807" t="s">
        <v>217</v>
      </c>
      <c r="AM807" t="s">
        <v>3495</v>
      </c>
      <c r="AN807" t="s">
        <v>6</v>
      </c>
      <c r="AO807" s="57">
        <v>46183.350821759261</v>
      </c>
      <c r="AP807" s="57">
        <v>46302.333333333336</v>
      </c>
      <c r="AR807" t="s">
        <v>218</v>
      </c>
      <c r="AS807" t="s">
        <v>811</v>
      </c>
      <c r="AT807" t="s">
        <v>230</v>
      </c>
      <c r="AU807">
        <v>20261006</v>
      </c>
      <c r="AV807" t="s">
        <v>221</v>
      </c>
      <c r="AW807" t="s">
        <v>875</v>
      </c>
      <c r="AX807" t="s">
        <v>222</v>
      </c>
      <c r="BA807" s="57">
        <v>46302.333333333336</v>
      </c>
      <c r="BB807" t="s">
        <v>3495</v>
      </c>
      <c r="BC807">
        <v>2026</v>
      </c>
      <c r="BD807">
        <v>10</v>
      </c>
      <c r="BE807">
        <v>6</v>
      </c>
      <c r="BF807" s="6">
        <f t="shared" si="36"/>
        <v>46301</v>
      </c>
      <c r="BG807">
        <f t="shared" si="37"/>
        <v>-1.3333333333357587</v>
      </c>
      <c r="BH807" t="str">
        <f t="shared" si="38"/>
        <v>COMPLY</v>
      </c>
      <c r="BI807" t="e">
        <f>VLOOKUP(H807,Sheet2!$A$1:$B$270,2,FALSE)</f>
        <v>#N/A</v>
      </c>
    </row>
    <row r="808" spans="1:61">
      <c r="A808">
        <v>807</v>
      </c>
      <c r="B808">
        <v>1002623449</v>
      </c>
      <c r="C808">
        <v>3</v>
      </c>
      <c r="D808" t="s">
        <v>49</v>
      </c>
      <c r="E808">
        <v>4</v>
      </c>
      <c r="F808" t="s">
        <v>244</v>
      </c>
      <c r="G808" t="s">
        <v>245</v>
      </c>
      <c r="H808" t="s">
        <v>2144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46301.361516203702</v>
      </c>
      <c r="P808" s="57">
        <v>46301.574756944443</v>
      </c>
      <c r="Q808">
        <v>69404690</v>
      </c>
      <c r="S808">
        <v>143424113157</v>
      </c>
      <c r="T808" t="s">
        <v>3496</v>
      </c>
      <c r="U808" t="s">
        <v>3497</v>
      </c>
      <c r="V808" t="s">
        <v>3498</v>
      </c>
      <c r="Z808">
        <v>110.458579435944</v>
      </c>
      <c r="AA808">
        <v>-6.9671008147035902</v>
      </c>
      <c r="AB808" t="s">
        <v>3499</v>
      </c>
      <c r="AC808" t="s">
        <v>216</v>
      </c>
      <c r="AL808" t="s">
        <v>217</v>
      </c>
      <c r="AM808" t="s">
        <v>3165</v>
      </c>
      <c r="AN808" t="s">
        <v>6</v>
      </c>
      <c r="AO808" s="57">
        <v>46183.392407407409</v>
      </c>
      <c r="AP808" s="57">
        <v>46302.333333333336</v>
      </c>
      <c r="AR808" t="s">
        <v>218</v>
      </c>
      <c r="AS808" t="s">
        <v>811</v>
      </c>
      <c r="AT808" t="s">
        <v>230</v>
      </c>
      <c r="AU808">
        <v>20261006</v>
      </c>
      <c r="AV808" t="s">
        <v>221</v>
      </c>
      <c r="AW808" t="s">
        <v>877</v>
      </c>
      <c r="AX808" t="s">
        <v>222</v>
      </c>
      <c r="BA808" s="57">
        <v>46302.333333333336</v>
      </c>
      <c r="BB808" t="s">
        <v>3165</v>
      </c>
      <c r="BC808">
        <v>2026</v>
      </c>
      <c r="BD808">
        <v>10</v>
      </c>
      <c r="BE808">
        <v>6</v>
      </c>
      <c r="BF808" s="6">
        <f t="shared" si="36"/>
        <v>46301</v>
      </c>
      <c r="BG808">
        <f t="shared" si="37"/>
        <v>-1.3333333333357587</v>
      </c>
      <c r="BH808" t="str">
        <f t="shared" si="38"/>
        <v>COMPLY</v>
      </c>
      <c r="BI808" t="e">
        <f>VLOOKUP(H808,Sheet2!$A$1:$B$270,2,FALSE)</f>
        <v>#N/A</v>
      </c>
    </row>
    <row r="809" spans="1:61">
      <c r="A809">
        <v>808</v>
      </c>
      <c r="B809">
        <v>1002619278</v>
      </c>
      <c r="C809">
        <v>3</v>
      </c>
      <c r="D809" t="s">
        <v>49</v>
      </c>
      <c r="E809">
        <v>4</v>
      </c>
      <c r="F809" t="s">
        <v>244</v>
      </c>
      <c r="G809" t="s">
        <v>245</v>
      </c>
      <c r="H809" t="s">
        <v>2144</v>
      </c>
      <c r="I809" t="s">
        <v>212</v>
      </c>
      <c r="J809" t="s">
        <v>213</v>
      </c>
      <c r="K809" t="s">
        <v>149</v>
      </c>
      <c r="L809" t="s">
        <v>214</v>
      </c>
      <c r="M809" t="s">
        <v>1401</v>
      </c>
      <c r="N809" t="s">
        <v>215</v>
      </c>
      <c r="O809" s="57">
        <v>46297.426851851851</v>
      </c>
      <c r="P809" s="57">
        <v>46300.701793981483</v>
      </c>
      <c r="Q809">
        <v>69402849</v>
      </c>
      <c r="S809">
        <v>143424112885</v>
      </c>
      <c r="T809" t="s">
        <v>2145</v>
      </c>
      <c r="U809" t="s">
        <v>2146</v>
      </c>
      <c r="V809" t="s">
        <v>2147</v>
      </c>
      <c r="Z809">
        <v>110.45200198888701</v>
      </c>
      <c r="AA809">
        <v>-6.9622998110349101</v>
      </c>
      <c r="AB809" t="s">
        <v>2148</v>
      </c>
      <c r="AC809" t="s">
        <v>216</v>
      </c>
      <c r="AL809" t="s">
        <v>217</v>
      </c>
      <c r="AM809" t="s">
        <v>2149</v>
      </c>
      <c r="AN809" t="s">
        <v>6</v>
      </c>
      <c r="AO809" s="57">
        <v>46063.444386574076</v>
      </c>
      <c r="AP809" s="57">
        <v>46298.333333333336</v>
      </c>
      <c r="AR809" t="s">
        <v>14</v>
      </c>
      <c r="AS809" t="s">
        <v>811</v>
      </c>
      <c r="AT809" t="s">
        <v>230</v>
      </c>
      <c r="AV809" t="s">
        <v>2877</v>
      </c>
      <c r="AW809" t="s">
        <v>875</v>
      </c>
      <c r="AX809" t="s">
        <v>222</v>
      </c>
      <c r="BA809" s="57">
        <v>46298.333333333336</v>
      </c>
      <c r="BB809" t="s">
        <v>2149</v>
      </c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:61">
      <c r="A810">
        <v>809</v>
      </c>
      <c r="B810">
        <v>1002634871</v>
      </c>
      <c r="C810">
        <v>3</v>
      </c>
      <c r="D810" t="s">
        <v>49</v>
      </c>
      <c r="E810">
        <v>4</v>
      </c>
      <c r="F810" t="s">
        <v>244</v>
      </c>
      <c r="G810" t="s">
        <v>245</v>
      </c>
      <c r="H810" t="s">
        <v>2144</v>
      </c>
      <c r="I810" t="s">
        <v>212</v>
      </c>
      <c r="J810" t="s">
        <v>213</v>
      </c>
      <c r="K810" t="s">
        <v>149</v>
      </c>
      <c r="L810" t="s">
        <v>214</v>
      </c>
      <c r="M810" t="s">
        <v>224</v>
      </c>
      <c r="N810" t="s">
        <v>215</v>
      </c>
      <c r="O810" s="57">
        <v>46308.520543981482</v>
      </c>
      <c r="P810" s="57">
        <v>46309.472187500003</v>
      </c>
      <c r="Q810">
        <v>69409346</v>
      </c>
      <c r="S810">
        <v>143424113724</v>
      </c>
      <c r="T810" t="s">
        <v>6278</v>
      </c>
      <c r="U810" t="s">
        <v>6279</v>
      </c>
      <c r="V810" t="s">
        <v>6280</v>
      </c>
      <c r="Z810">
        <v>110.491015</v>
      </c>
      <c r="AA810">
        <v>-6.994523</v>
      </c>
      <c r="AB810" t="s">
        <v>6281</v>
      </c>
      <c r="AC810" t="s">
        <v>235</v>
      </c>
      <c r="AL810" t="s">
        <v>217</v>
      </c>
      <c r="AM810" t="s">
        <v>5896</v>
      </c>
      <c r="AN810" t="s">
        <v>6</v>
      </c>
      <c r="AO810" t="s">
        <v>6282</v>
      </c>
      <c r="AP810" s="57">
        <v>46309.458333333336</v>
      </c>
      <c r="AR810" t="s">
        <v>18</v>
      </c>
      <c r="AS810" t="s">
        <v>811</v>
      </c>
      <c r="AT810" t="s">
        <v>230</v>
      </c>
      <c r="AV810" t="s">
        <v>226</v>
      </c>
      <c r="AW810" t="s">
        <v>879</v>
      </c>
      <c r="AX810" t="s">
        <v>222</v>
      </c>
      <c r="BA810" s="57">
        <v>46309.458333333336</v>
      </c>
      <c r="BB810" t="s">
        <v>5896</v>
      </c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:61">
      <c r="A811">
        <v>810</v>
      </c>
      <c r="B811">
        <v>1002619811</v>
      </c>
      <c r="C811">
        <v>3</v>
      </c>
      <c r="D811" t="s">
        <v>49</v>
      </c>
      <c r="E811">
        <v>4</v>
      </c>
      <c r="F811" t="s">
        <v>244</v>
      </c>
      <c r="G811" t="s">
        <v>245</v>
      </c>
      <c r="H811" t="s">
        <v>2144</v>
      </c>
      <c r="I811" t="s">
        <v>212</v>
      </c>
      <c r="J811" t="s">
        <v>213</v>
      </c>
      <c r="K811" t="s">
        <v>149</v>
      </c>
      <c r="M811" t="s">
        <v>836</v>
      </c>
      <c r="N811" t="s">
        <v>563</v>
      </c>
      <c r="O811" s="57">
        <v>46297.56758101852</v>
      </c>
      <c r="P811" s="57">
        <v>46303.431087962963</v>
      </c>
      <c r="Q811">
        <v>66525052</v>
      </c>
      <c r="S811">
        <v>143424112888</v>
      </c>
      <c r="T811" t="s">
        <v>1653</v>
      </c>
      <c r="U811" t="s">
        <v>2155</v>
      </c>
      <c r="V811" t="s">
        <v>2878</v>
      </c>
      <c r="Z811">
        <v>110.480244790182</v>
      </c>
      <c r="AA811">
        <v>-6.95554778568407</v>
      </c>
      <c r="AB811" t="s">
        <v>2156</v>
      </c>
      <c r="AC811" t="s">
        <v>225</v>
      </c>
      <c r="AL811" t="s">
        <v>217</v>
      </c>
      <c r="AM811" t="s">
        <v>2879</v>
      </c>
      <c r="AN811" t="s">
        <v>6</v>
      </c>
      <c r="AO811" s="57">
        <v>46063.569363425922</v>
      </c>
      <c r="AP811" s="57">
        <v>46301.333333333336</v>
      </c>
      <c r="AQ811" t="s">
        <v>841</v>
      </c>
      <c r="AR811" t="s">
        <v>14</v>
      </c>
      <c r="AS811" t="s">
        <v>811</v>
      </c>
      <c r="AT811" t="s">
        <v>230</v>
      </c>
      <c r="AV811" t="s">
        <v>837</v>
      </c>
      <c r="AW811" t="s">
        <v>1474</v>
      </c>
      <c r="AX811" t="s">
        <v>222</v>
      </c>
      <c r="BA811" s="57">
        <v>46301.333333333336</v>
      </c>
      <c r="BB811" t="s">
        <v>2879</v>
      </c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:61">
      <c r="A812">
        <v>811</v>
      </c>
      <c r="B812">
        <v>1002618755</v>
      </c>
      <c r="C812">
        <v>3</v>
      </c>
      <c r="D812" t="s">
        <v>49</v>
      </c>
      <c r="E812">
        <v>4</v>
      </c>
      <c r="F812" t="s">
        <v>244</v>
      </c>
      <c r="G812" t="s">
        <v>245</v>
      </c>
      <c r="H812" t="s">
        <v>803</v>
      </c>
      <c r="I812" t="s">
        <v>212</v>
      </c>
      <c r="J812" t="s">
        <v>213</v>
      </c>
      <c r="K812" t="s">
        <v>149</v>
      </c>
      <c r="L812" t="s">
        <v>214</v>
      </c>
      <c r="M812" t="s">
        <v>76</v>
      </c>
      <c r="N812" t="s">
        <v>215</v>
      </c>
      <c r="O812" s="57">
        <v>46296.740671296298</v>
      </c>
      <c r="P812" s="57">
        <v>46297.74459490741</v>
      </c>
      <c r="Q812">
        <v>69402637</v>
      </c>
      <c r="S812">
        <v>142406123044</v>
      </c>
      <c r="T812" t="s">
        <v>932</v>
      </c>
      <c r="U812" t="s">
        <v>1226</v>
      </c>
      <c r="V812" t="s">
        <v>1227</v>
      </c>
      <c r="Z812">
        <v>110.442810058593</v>
      </c>
      <c r="AA812">
        <v>-6.9639205629502898</v>
      </c>
      <c r="AB812" t="s">
        <v>1228</v>
      </c>
      <c r="AC812" t="s">
        <v>235</v>
      </c>
      <c r="AL812" t="s">
        <v>217</v>
      </c>
      <c r="AM812" t="s">
        <v>1123</v>
      </c>
      <c r="AN812" t="s">
        <v>6</v>
      </c>
      <c r="AO812" s="57">
        <v>46032.746898148151</v>
      </c>
      <c r="AP812" s="57">
        <v>46297.625</v>
      </c>
      <c r="AR812" t="s">
        <v>218</v>
      </c>
      <c r="AS812" t="s">
        <v>811</v>
      </c>
      <c r="AT812" t="s">
        <v>230</v>
      </c>
      <c r="AU812">
        <v>20261002</v>
      </c>
      <c r="AV812" t="s">
        <v>221</v>
      </c>
      <c r="AW812" t="s">
        <v>877</v>
      </c>
      <c r="AX812" t="s">
        <v>222</v>
      </c>
      <c r="BA812" s="57">
        <v>46297.625</v>
      </c>
      <c r="BB812" t="s">
        <v>1123</v>
      </c>
      <c r="BC812">
        <v>2026</v>
      </c>
      <c r="BD812">
        <v>10</v>
      </c>
      <c r="BE812">
        <v>2</v>
      </c>
      <c r="BF812" s="6">
        <f t="shared" si="36"/>
        <v>46297</v>
      </c>
      <c r="BG812">
        <f t="shared" si="37"/>
        <v>-0.625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1002621435</v>
      </c>
      <c r="C813">
        <v>3</v>
      </c>
      <c r="D813" t="s">
        <v>49</v>
      </c>
      <c r="E813">
        <v>4</v>
      </c>
      <c r="F813" t="s">
        <v>244</v>
      </c>
      <c r="G813" t="s">
        <v>245</v>
      </c>
      <c r="H813" t="s">
        <v>803</v>
      </c>
      <c r="I813" t="s">
        <v>212</v>
      </c>
      <c r="J813" t="s">
        <v>213</v>
      </c>
      <c r="K813" t="s">
        <v>149</v>
      </c>
      <c r="L813" t="s">
        <v>214</v>
      </c>
      <c r="M813" t="s">
        <v>76</v>
      </c>
      <c r="N813" t="s">
        <v>215</v>
      </c>
      <c r="O813" s="57">
        <v>46299.607407407406</v>
      </c>
      <c r="P813" s="57">
        <v>46300.645497685182</v>
      </c>
      <c r="Q813">
        <v>69403935</v>
      </c>
      <c r="S813">
        <v>142406123064</v>
      </c>
      <c r="T813" t="s">
        <v>2157</v>
      </c>
      <c r="U813" t="s">
        <v>2158</v>
      </c>
      <c r="V813" t="s">
        <v>2159</v>
      </c>
      <c r="Z813">
        <v>110.431072419472</v>
      </c>
      <c r="AA813">
        <v>-6.9686406578249498</v>
      </c>
      <c r="AB813" t="s">
        <v>2160</v>
      </c>
      <c r="AC813" t="s">
        <v>235</v>
      </c>
      <c r="AL813" t="s">
        <v>217</v>
      </c>
      <c r="AM813" t="s">
        <v>2161</v>
      </c>
      <c r="AN813" t="s">
        <v>6</v>
      </c>
      <c r="AO813" s="57">
        <v>46122.610983796294</v>
      </c>
      <c r="AP813" s="57">
        <v>46300.458333333336</v>
      </c>
      <c r="AR813" t="s">
        <v>218</v>
      </c>
      <c r="AS813" t="s">
        <v>811</v>
      </c>
      <c r="AT813" t="s">
        <v>230</v>
      </c>
      <c r="AU813">
        <v>20261005</v>
      </c>
      <c r="AV813" t="s">
        <v>221</v>
      </c>
      <c r="AW813" t="s">
        <v>1421</v>
      </c>
      <c r="AX813" t="s">
        <v>222</v>
      </c>
      <c r="BA813" s="57">
        <v>46300.458333333336</v>
      </c>
      <c r="BB813" t="s">
        <v>2161</v>
      </c>
      <c r="BC813">
        <v>2026</v>
      </c>
      <c r="BD813">
        <v>10</v>
      </c>
      <c r="BE813">
        <v>5</v>
      </c>
      <c r="BF813" s="6">
        <f t="shared" si="36"/>
        <v>46300</v>
      </c>
      <c r="BG813">
        <f t="shared" si="37"/>
        <v>-0.45833333333575865</v>
      </c>
      <c r="BH813" t="str">
        <f t="shared" si="38"/>
        <v>COMPLY</v>
      </c>
      <c r="BI813" t="e">
        <f>VLOOKUP(H813,Sheet2!$A$1:$B$270,2,FALSE)</f>
        <v>#N/A</v>
      </c>
    </row>
    <row r="814" spans="1:61">
      <c r="A814">
        <v>813</v>
      </c>
      <c r="B814">
        <v>1002625014</v>
      </c>
      <c r="C814">
        <v>3</v>
      </c>
      <c r="D814" t="s">
        <v>49</v>
      </c>
      <c r="E814">
        <v>4</v>
      </c>
      <c r="F814" t="s">
        <v>244</v>
      </c>
      <c r="G814" t="s">
        <v>245</v>
      </c>
      <c r="H814" t="s">
        <v>803</v>
      </c>
      <c r="I814" t="s">
        <v>212</v>
      </c>
      <c r="J814" t="s">
        <v>213</v>
      </c>
      <c r="K814" t="s">
        <v>149</v>
      </c>
      <c r="M814" t="s">
        <v>76</v>
      </c>
      <c r="N814" t="s">
        <v>215</v>
      </c>
      <c r="O814" s="57">
        <v>46301.692071759258</v>
      </c>
      <c r="P814" s="57">
        <v>46301.754432870373</v>
      </c>
      <c r="Q814">
        <v>69398466</v>
      </c>
      <c r="S814">
        <v>142406123078</v>
      </c>
      <c r="T814" t="s">
        <v>3500</v>
      </c>
      <c r="U814" t="s">
        <v>3501</v>
      </c>
      <c r="V814" t="s">
        <v>3502</v>
      </c>
      <c r="Z814">
        <v>110.428122</v>
      </c>
      <c r="AA814">
        <v>-6.9684670000000004</v>
      </c>
      <c r="AB814" t="s">
        <v>3503</v>
      </c>
      <c r="AC814" t="s">
        <v>216</v>
      </c>
      <c r="AL814" t="s">
        <v>217</v>
      </c>
      <c r="AM814" t="s">
        <v>3504</v>
      </c>
      <c r="AN814" t="s">
        <v>6</v>
      </c>
      <c r="AO814" s="57">
        <v>46183.694976851853</v>
      </c>
      <c r="AR814" t="s">
        <v>218</v>
      </c>
      <c r="AS814" t="s">
        <v>811</v>
      </c>
      <c r="AT814" t="s">
        <v>230</v>
      </c>
      <c r="AU814">
        <v>20261006</v>
      </c>
      <c r="AV814" t="s">
        <v>221</v>
      </c>
      <c r="AW814" t="s">
        <v>540</v>
      </c>
      <c r="AX814" t="s">
        <v>222</v>
      </c>
      <c r="BA814" s="57">
        <v>46301.291666666664</v>
      </c>
      <c r="BB814" t="s">
        <v>3504</v>
      </c>
      <c r="BC814">
        <v>2026</v>
      </c>
      <c r="BD814">
        <v>10</v>
      </c>
      <c r="BE814">
        <v>6</v>
      </c>
      <c r="BF814" s="6">
        <f t="shared" si="36"/>
        <v>46301</v>
      </c>
      <c r="BG814">
        <f t="shared" si="37"/>
        <v>-0.29166666666424135</v>
      </c>
      <c r="BH814" t="str">
        <f t="shared" si="38"/>
        <v>COMPLY</v>
      </c>
      <c r="BI814" t="e">
        <f>VLOOKUP(H814,Sheet2!$A$1:$B$270,2,FALSE)</f>
        <v>#N/A</v>
      </c>
    </row>
    <row r="815" spans="1:61">
      <c r="A815">
        <v>814</v>
      </c>
      <c r="B815">
        <v>1002628063</v>
      </c>
      <c r="C815">
        <v>3</v>
      </c>
      <c r="D815" t="s">
        <v>49</v>
      </c>
      <c r="E815">
        <v>4</v>
      </c>
      <c r="F815" t="s">
        <v>244</v>
      </c>
      <c r="G815" t="s">
        <v>245</v>
      </c>
      <c r="H815" t="s">
        <v>803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46303.659479166665</v>
      </c>
      <c r="P815" s="57">
        <v>46305.522835648146</v>
      </c>
      <c r="Q815">
        <v>69406670</v>
      </c>
      <c r="S815">
        <v>142406123099</v>
      </c>
      <c r="T815" t="s">
        <v>4655</v>
      </c>
      <c r="U815" t="s">
        <v>4656</v>
      </c>
      <c r="V815" t="s">
        <v>4657</v>
      </c>
      <c r="Z815">
        <v>110.4225733</v>
      </c>
      <c r="AA815">
        <v>-6.9758088999999996</v>
      </c>
      <c r="AB815" t="s">
        <v>4658</v>
      </c>
      <c r="AC815" t="s">
        <v>235</v>
      </c>
      <c r="AL815" t="s">
        <v>217</v>
      </c>
      <c r="AM815" t="s">
        <v>4659</v>
      </c>
      <c r="AN815" t="s">
        <v>6</v>
      </c>
      <c r="AO815" s="57">
        <v>46244.684513888889</v>
      </c>
      <c r="AP815" s="57">
        <v>46305.333333333336</v>
      </c>
      <c r="AR815" t="s">
        <v>218</v>
      </c>
      <c r="AS815" t="s">
        <v>811</v>
      </c>
      <c r="AT815" t="s">
        <v>230</v>
      </c>
      <c r="AU815">
        <v>20261010</v>
      </c>
      <c r="AV815" t="s">
        <v>221</v>
      </c>
      <c r="AW815" t="s">
        <v>875</v>
      </c>
      <c r="AX815" t="s">
        <v>222</v>
      </c>
      <c r="BA815" s="57">
        <v>46305.333333333336</v>
      </c>
      <c r="BB815" t="s">
        <v>4659</v>
      </c>
      <c r="BC815">
        <v>2026</v>
      </c>
      <c r="BD815">
        <v>10</v>
      </c>
      <c r="BE815">
        <v>10</v>
      </c>
      <c r="BF815" s="6">
        <f t="shared" si="36"/>
        <v>46305</v>
      </c>
      <c r="BG815">
        <f t="shared" si="37"/>
        <v>-0.33333333333575865</v>
      </c>
      <c r="BH815" t="str">
        <f t="shared" si="38"/>
        <v>COMPLY</v>
      </c>
      <c r="BI815" t="e">
        <f>VLOOKUP(H815,Sheet2!$A$1:$B$270,2,FALSE)</f>
        <v>#N/A</v>
      </c>
    </row>
    <row r="816" spans="1:61">
      <c r="A816">
        <v>815</v>
      </c>
      <c r="B816">
        <v>1002625976</v>
      </c>
      <c r="C816">
        <v>3</v>
      </c>
      <c r="D816" t="s">
        <v>49</v>
      </c>
      <c r="E816">
        <v>4</v>
      </c>
      <c r="F816" t="s">
        <v>244</v>
      </c>
      <c r="G816" t="s">
        <v>245</v>
      </c>
      <c r="H816" t="s">
        <v>803</v>
      </c>
      <c r="I816" t="s">
        <v>212</v>
      </c>
      <c r="J816" t="s">
        <v>213</v>
      </c>
      <c r="K816" t="s">
        <v>149</v>
      </c>
      <c r="M816" t="s">
        <v>1626</v>
      </c>
      <c r="N816" t="s">
        <v>215</v>
      </c>
      <c r="O816" s="57">
        <v>46302.522499999999</v>
      </c>
      <c r="P816" s="57">
        <v>46306.083518518521</v>
      </c>
      <c r="Q816">
        <v>69405788</v>
      </c>
      <c r="R816">
        <v>2435314179</v>
      </c>
      <c r="S816">
        <v>142406123083</v>
      </c>
      <c r="T816" t="s">
        <v>4172</v>
      </c>
      <c r="U816" t="s">
        <v>4173</v>
      </c>
      <c r="Z816">
        <v>110.41231730185</v>
      </c>
      <c r="AA816">
        <v>-6.9830205044812699</v>
      </c>
      <c r="AB816" t="s">
        <v>4174</v>
      </c>
      <c r="AC816" t="s">
        <v>225</v>
      </c>
      <c r="AO816" s="57">
        <v>46213.538645833331</v>
      </c>
      <c r="AR816" t="s">
        <v>1631</v>
      </c>
      <c r="AS816" t="s">
        <v>811</v>
      </c>
      <c r="AT816" t="s">
        <v>230</v>
      </c>
      <c r="AV816" t="s">
        <v>3020</v>
      </c>
      <c r="AW816" t="s">
        <v>1586</v>
      </c>
      <c r="AX816" t="s">
        <v>222</v>
      </c>
      <c r="AZ816" t="s">
        <v>3020</v>
      </c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:61">
      <c r="A817">
        <v>816</v>
      </c>
      <c r="B817">
        <v>1002626009</v>
      </c>
      <c r="C817">
        <v>3</v>
      </c>
      <c r="D817" t="s">
        <v>49</v>
      </c>
      <c r="E817">
        <v>4</v>
      </c>
      <c r="F817" t="s">
        <v>244</v>
      </c>
      <c r="G817" t="s">
        <v>245</v>
      </c>
      <c r="H817" t="s">
        <v>803</v>
      </c>
      <c r="I817" t="s">
        <v>212</v>
      </c>
      <c r="J817" t="s">
        <v>213</v>
      </c>
      <c r="K817" t="s">
        <v>149</v>
      </c>
      <c r="M817" t="s">
        <v>1626</v>
      </c>
      <c r="N817" t="s">
        <v>215</v>
      </c>
      <c r="O817" s="57">
        <v>46302.53465277778</v>
      </c>
      <c r="P817" s="57">
        <v>46306.08353009259</v>
      </c>
      <c r="Q817">
        <v>69405805</v>
      </c>
      <c r="S817">
        <v>142406123084</v>
      </c>
      <c r="T817" t="s">
        <v>4172</v>
      </c>
      <c r="U817" t="s">
        <v>4173</v>
      </c>
      <c r="Z817">
        <v>110.41228511534401</v>
      </c>
      <c r="AA817">
        <v>-6.98306310149892</v>
      </c>
      <c r="AB817" t="s">
        <v>4175</v>
      </c>
      <c r="AC817" t="s">
        <v>225</v>
      </c>
      <c r="AO817" s="57">
        <v>46213.538645833331</v>
      </c>
      <c r="AR817" t="s">
        <v>1631</v>
      </c>
      <c r="AS817" t="s">
        <v>811</v>
      </c>
      <c r="AT817" t="s">
        <v>230</v>
      </c>
      <c r="AV817" t="s">
        <v>3020</v>
      </c>
      <c r="AW817" t="s">
        <v>540</v>
      </c>
      <c r="AX817" t="s">
        <v>222</v>
      </c>
      <c r="AZ817" t="s">
        <v>3020</v>
      </c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:61">
      <c r="A818">
        <v>817</v>
      </c>
      <c r="B818">
        <v>1002622464</v>
      </c>
      <c r="C818">
        <v>3</v>
      </c>
      <c r="D818" t="s">
        <v>49</v>
      </c>
      <c r="E818">
        <v>4</v>
      </c>
      <c r="F818" t="s">
        <v>244</v>
      </c>
      <c r="G818" t="s">
        <v>245</v>
      </c>
      <c r="H818" t="s">
        <v>2162</v>
      </c>
      <c r="I818" t="s">
        <v>212</v>
      </c>
      <c r="J818" t="s">
        <v>213</v>
      </c>
      <c r="K818" t="s">
        <v>149</v>
      </c>
      <c r="M818" t="s">
        <v>76</v>
      </c>
      <c r="N818" t="s">
        <v>215</v>
      </c>
      <c r="O818" s="57">
        <v>46300.568726851852</v>
      </c>
      <c r="P818" s="57">
        <v>46300.610231481478</v>
      </c>
      <c r="Q818">
        <v>69400592</v>
      </c>
      <c r="S818">
        <v>142410346926</v>
      </c>
      <c r="T818" t="s">
        <v>2888</v>
      </c>
      <c r="U818" t="s">
        <v>2889</v>
      </c>
      <c r="V818" t="s">
        <v>2890</v>
      </c>
      <c r="Z818">
        <v>110.483557213173</v>
      </c>
      <c r="AA818">
        <v>-7.0110597994798702</v>
      </c>
      <c r="AB818" t="s">
        <v>2891</v>
      </c>
      <c r="AC818" t="s">
        <v>225</v>
      </c>
      <c r="AL818" t="s">
        <v>217</v>
      </c>
      <c r="AM818" t="s">
        <v>2892</v>
      </c>
      <c r="AN818" t="s">
        <v>6</v>
      </c>
      <c r="AO818" s="57">
        <v>46152.569618055553</v>
      </c>
      <c r="AR818" t="s">
        <v>218</v>
      </c>
      <c r="AS818" t="s">
        <v>2163</v>
      </c>
      <c r="AT818" t="s">
        <v>230</v>
      </c>
      <c r="AU818">
        <v>20261005</v>
      </c>
      <c r="AV818" t="s">
        <v>221</v>
      </c>
      <c r="AW818" t="s">
        <v>540</v>
      </c>
      <c r="AX818" t="s">
        <v>222</v>
      </c>
      <c r="BA818" s="57">
        <v>46300.291666666664</v>
      </c>
      <c r="BB818" t="s">
        <v>2892</v>
      </c>
      <c r="BC818">
        <v>2026</v>
      </c>
      <c r="BD818">
        <v>10</v>
      </c>
      <c r="BE818">
        <v>5</v>
      </c>
      <c r="BF818" s="6">
        <f t="shared" si="36"/>
        <v>46300</v>
      </c>
      <c r="BG818">
        <f t="shared" si="37"/>
        <v>-0.29166666666424135</v>
      </c>
      <c r="BH818" t="str">
        <f t="shared" si="38"/>
        <v>COMPLY</v>
      </c>
      <c r="BI818" t="e">
        <f>VLOOKUP(H818,Sheet2!$A$1:$B$270,2,FALSE)</f>
        <v>#N/A</v>
      </c>
    </row>
    <row r="819" spans="1:61">
      <c r="A819">
        <v>818</v>
      </c>
      <c r="B819">
        <v>1002626617</v>
      </c>
      <c r="C819">
        <v>3</v>
      </c>
      <c r="D819" t="s">
        <v>49</v>
      </c>
      <c r="E819">
        <v>4</v>
      </c>
      <c r="F819" t="s">
        <v>244</v>
      </c>
      <c r="G819" t="s">
        <v>245</v>
      </c>
      <c r="H819" t="s">
        <v>2162</v>
      </c>
      <c r="I819" t="s">
        <v>212</v>
      </c>
      <c r="J819" t="s">
        <v>213</v>
      </c>
      <c r="K819" t="s">
        <v>149</v>
      </c>
      <c r="L819" t="s">
        <v>214</v>
      </c>
      <c r="M819" t="s">
        <v>76</v>
      </c>
      <c r="N819" t="s">
        <v>215</v>
      </c>
      <c r="O819" s="57">
        <v>46302.653171296297</v>
      </c>
      <c r="P819" s="57">
        <v>46305.779826388891</v>
      </c>
      <c r="Q819">
        <v>69406023</v>
      </c>
      <c r="S819">
        <v>142410346952</v>
      </c>
      <c r="T819" t="s">
        <v>4181</v>
      </c>
      <c r="U819" t="s">
        <v>4182</v>
      </c>
      <c r="V819" t="s">
        <v>4183</v>
      </c>
      <c r="Z819">
        <v>110.465074</v>
      </c>
      <c r="AA819">
        <v>-7.0224690000000001</v>
      </c>
      <c r="AB819" t="s">
        <v>4184</v>
      </c>
      <c r="AC819" t="s">
        <v>235</v>
      </c>
      <c r="AL819" t="s">
        <v>217</v>
      </c>
      <c r="AM819" t="s">
        <v>4185</v>
      </c>
      <c r="AN819" t="s">
        <v>6</v>
      </c>
      <c r="AO819" s="57">
        <v>46213.66333333333</v>
      </c>
      <c r="AP819" s="57">
        <v>46303.625</v>
      </c>
      <c r="AR819" t="s">
        <v>218</v>
      </c>
      <c r="AS819" t="s">
        <v>2163</v>
      </c>
      <c r="AT819" t="s">
        <v>230</v>
      </c>
      <c r="AU819">
        <v>20261010</v>
      </c>
      <c r="AV819" t="s">
        <v>221</v>
      </c>
      <c r="AW819" t="s">
        <v>236</v>
      </c>
      <c r="AX819" t="s">
        <v>222</v>
      </c>
      <c r="BA819" s="57">
        <v>46303.625</v>
      </c>
      <c r="BB819" t="s">
        <v>4185</v>
      </c>
      <c r="BC819">
        <v>2026</v>
      </c>
      <c r="BD819">
        <v>10</v>
      </c>
      <c r="BE819">
        <v>10</v>
      </c>
      <c r="BF819" s="6">
        <f t="shared" si="36"/>
        <v>46305</v>
      </c>
      <c r="BG819">
        <f t="shared" si="37"/>
        <v>1.375</v>
      </c>
      <c r="BH819" t="str">
        <f t="shared" si="38"/>
        <v>NOT COMPLY</v>
      </c>
      <c r="BI819" t="e">
        <f>VLOOKUP(H819,Sheet2!$A$1:$B$270,2,FALSE)</f>
        <v>#N/A</v>
      </c>
    </row>
    <row r="820" spans="1:61">
      <c r="A820">
        <v>819</v>
      </c>
      <c r="B820">
        <v>1002625572</v>
      </c>
      <c r="C820">
        <v>3</v>
      </c>
      <c r="D820" t="s">
        <v>49</v>
      </c>
      <c r="E820">
        <v>4</v>
      </c>
      <c r="F820" t="s">
        <v>244</v>
      </c>
      <c r="G820" t="s">
        <v>245</v>
      </c>
      <c r="H820" t="s">
        <v>2162</v>
      </c>
      <c r="I820" t="s">
        <v>212</v>
      </c>
      <c r="J820" t="s">
        <v>213</v>
      </c>
      <c r="K820" t="s">
        <v>149</v>
      </c>
      <c r="L820" t="s">
        <v>214</v>
      </c>
      <c r="M820" t="s">
        <v>76</v>
      </c>
      <c r="N820" t="s">
        <v>215</v>
      </c>
      <c r="O820" s="57">
        <v>46302.426782407405</v>
      </c>
      <c r="P820" s="57">
        <v>46303.477835648147</v>
      </c>
      <c r="Q820">
        <v>69405539</v>
      </c>
      <c r="S820">
        <v>142410346947</v>
      </c>
      <c r="T820" t="s">
        <v>4176</v>
      </c>
      <c r="U820" t="s">
        <v>4177</v>
      </c>
      <c r="V820" t="s">
        <v>4178</v>
      </c>
      <c r="Z820">
        <v>110.464269</v>
      </c>
      <c r="AA820">
        <v>-7.0358090000000004</v>
      </c>
      <c r="AB820" t="s">
        <v>4179</v>
      </c>
      <c r="AC820" t="s">
        <v>235</v>
      </c>
      <c r="AL820" t="s">
        <v>217</v>
      </c>
      <c r="AM820" t="s">
        <v>4180</v>
      </c>
      <c r="AN820" t="s">
        <v>6</v>
      </c>
      <c r="AO820" s="57">
        <v>46213.434340277781</v>
      </c>
      <c r="AP820" s="57">
        <v>46303.333333333336</v>
      </c>
      <c r="AR820" t="s">
        <v>218</v>
      </c>
      <c r="AS820" t="s">
        <v>2163</v>
      </c>
      <c r="AT820" t="s">
        <v>230</v>
      </c>
      <c r="AU820">
        <v>20261008</v>
      </c>
      <c r="AV820" t="s">
        <v>221</v>
      </c>
      <c r="AW820" t="s">
        <v>880</v>
      </c>
      <c r="AX820" t="s">
        <v>222</v>
      </c>
      <c r="BA820" s="57">
        <v>46303.333333333336</v>
      </c>
      <c r="BB820" t="s">
        <v>4180</v>
      </c>
      <c r="BC820">
        <v>2026</v>
      </c>
      <c r="BD820">
        <v>10</v>
      </c>
      <c r="BE820">
        <v>8</v>
      </c>
      <c r="BF820" s="6">
        <f t="shared" si="36"/>
        <v>46303</v>
      </c>
      <c r="BG820">
        <f t="shared" si="37"/>
        <v>-0.33333333333575865</v>
      </c>
      <c r="BH820" t="str">
        <f t="shared" si="38"/>
        <v>COMPLY</v>
      </c>
      <c r="BI820" t="e">
        <f>VLOOKUP(H820,Sheet2!$A$1:$B$270,2,FALSE)</f>
        <v>#N/A</v>
      </c>
    </row>
    <row r="821" spans="1:61">
      <c r="A821">
        <v>820</v>
      </c>
      <c r="B821">
        <v>1002628196</v>
      </c>
      <c r="C821">
        <v>3</v>
      </c>
      <c r="D821" t="s">
        <v>49</v>
      </c>
      <c r="E821">
        <v>4</v>
      </c>
      <c r="F821" t="s">
        <v>244</v>
      </c>
      <c r="G821" t="s">
        <v>245</v>
      </c>
      <c r="H821" t="s">
        <v>2162</v>
      </c>
      <c r="I821" t="s">
        <v>212</v>
      </c>
      <c r="J821" t="s">
        <v>213</v>
      </c>
      <c r="K821" t="s">
        <v>149</v>
      </c>
      <c r="L821" t="s">
        <v>214</v>
      </c>
      <c r="M821" t="s">
        <v>76</v>
      </c>
      <c r="N821" t="s">
        <v>215</v>
      </c>
      <c r="O821" s="57">
        <v>46303.673321759263</v>
      </c>
      <c r="P821" s="57">
        <v>46304.631307870368</v>
      </c>
      <c r="Q821">
        <v>69406702</v>
      </c>
      <c r="S821">
        <v>142410346970</v>
      </c>
      <c r="T821" t="s">
        <v>4660</v>
      </c>
      <c r="U821" t="s">
        <v>4661</v>
      </c>
      <c r="V821" t="s">
        <v>4662</v>
      </c>
      <c r="Z821">
        <v>110.46887040138201</v>
      </c>
      <c r="AA821">
        <v>-6.9865239766711502</v>
      </c>
      <c r="AB821" t="s">
        <v>4663</v>
      </c>
      <c r="AC821" t="s">
        <v>235</v>
      </c>
      <c r="AL821" t="s">
        <v>217</v>
      </c>
      <c r="AM821" t="s">
        <v>4664</v>
      </c>
      <c r="AN821" t="s">
        <v>6</v>
      </c>
      <c r="AO821" s="57">
        <v>46244.684513888889</v>
      </c>
      <c r="AP821" s="57">
        <v>46304.625</v>
      </c>
      <c r="AR821" t="s">
        <v>218</v>
      </c>
      <c r="AS821" t="s">
        <v>2163</v>
      </c>
      <c r="AT821" t="s">
        <v>230</v>
      </c>
      <c r="AU821">
        <v>20261009</v>
      </c>
      <c r="AV821" t="s">
        <v>221</v>
      </c>
      <c r="AW821" t="s">
        <v>881</v>
      </c>
      <c r="AX821" t="s">
        <v>222</v>
      </c>
      <c r="BA821" s="57">
        <v>46304.625</v>
      </c>
      <c r="BB821" t="s">
        <v>4664</v>
      </c>
      <c r="BC821">
        <v>2026</v>
      </c>
      <c r="BD821">
        <v>10</v>
      </c>
      <c r="BE821">
        <v>9</v>
      </c>
      <c r="BF821" s="6">
        <f t="shared" si="36"/>
        <v>46304</v>
      </c>
      <c r="BG821">
        <f t="shared" si="37"/>
        <v>-0.625</v>
      </c>
      <c r="BH821" t="str">
        <f t="shared" si="38"/>
        <v>COMPLY</v>
      </c>
      <c r="BI821" t="e">
        <f>VLOOKUP(H821,Sheet2!$A$1:$B$270,2,FALSE)</f>
        <v>#N/A</v>
      </c>
    </row>
    <row r="822" spans="1:61">
      <c r="A822">
        <v>821</v>
      </c>
      <c r="B822">
        <v>1002630555</v>
      </c>
      <c r="C822">
        <v>3</v>
      </c>
      <c r="D822" t="s">
        <v>49</v>
      </c>
      <c r="E822">
        <v>4</v>
      </c>
      <c r="F822" t="s">
        <v>244</v>
      </c>
      <c r="G822" t="s">
        <v>245</v>
      </c>
      <c r="H822" t="s">
        <v>2162</v>
      </c>
      <c r="I822" t="s">
        <v>212</v>
      </c>
      <c r="J822" t="s">
        <v>213</v>
      </c>
      <c r="K822" t="s">
        <v>149</v>
      </c>
      <c r="L822" t="s">
        <v>214</v>
      </c>
      <c r="M822" t="s">
        <v>76</v>
      </c>
      <c r="N822" t="s">
        <v>215</v>
      </c>
      <c r="O822" s="57">
        <v>46304.803229166668</v>
      </c>
      <c r="P822" s="57">
        <v>46306.586817129632</v>
      </c>
      <c r="Q822">
        <v>69407672</v>
      </c>
      <c r="S822">
        <v>142410346975</v>
      </c>
      <c r="T822" t="s">
        <v>5482</v>
      </c>
      <c r="U822" t="s">
        <v>5483</v>
      </c>
      <c r="V822" t="s">
        <v>5484</v>
      </c>
      <c r="Z822">
        <v>110.449815</v>
      </c>
      <c r="AA822">
        <v>-6.968445</v>
      </c>
      <c r="AB822" t="s">
        <v>5485</v>
      </c>
      <c r="AC822" t="s">
        <v>235</v>
      </c>
      <c r="AL822" t="s">
        <v>217</v>
      </c>
      <c r="AM822" t="s">
        <v>5486</v>
      </c>
      <c r="AN822" t="s">
        <v>6</v>
      </c>
      <c r="AO822" s="57">
        <v>46275.809467592589</v>
      </c>
      <c r="AP822" s="57">
        <v>46306.333333333336</v>
      </c>
      <c r="AR822" t="s">
        <v>218</v>
      </c>
      <c r="AS822" t="s">
        <v>2163</v>
      </c>
      <c r="AT822" t="s">
        <v>230</v>
      </c>
      <c r="AU822">
        <v>20261011</v>
      </c>
      <c r="AV822" t="s">
        <v>221</v>
      </c>
      <c r="AW822" t="s">
        <v>877</v>
      </c>
      <c r="AX822" t="s">
        <v>222</v>
      </c>
      <c r="BA822" s="57">
        <v>46306.333333333336</v>
      </c>
      <c r="BB822" t="s">
        <v>5486</v>
      </c>
      <c r="BC822">
        <v>2026</v>
      </c>
      <c r="BD822">
        <v>10</v>
      </c>
      <c r="BE822">
        <v>11</v>
      </c>
      <c r="BF822" s="6">
        <f t="shared" si="36"/>
        <v>46306</v>
      </c>
      <c r="BG822">
        <f t="shared" si="37"/>
        <v>-0.33333333333575865</v>
      </c>
      <c r="BH822" t="str">
        <f t="shared" si="38"/>
        <v>COMPLY</v>
      </c>
      <c r="BI822" t="e">
        <f>VLOOKUP(H822,Sheet2!$A$1:$B$270,2,FALSE)</f>
        <v>#N/A</v>
      </c>
    </row>
    <row r="823" spans="1:61">
      <c r="A823">
        <v>822</v>
      </c>
      <c r="B823">
        <v>1002630593</v>
      </c>
      <c r="C823">
        <v>3</v>
      </c>
      <c r="D823" t="s">
        <v>49</v>
      </c>
      <c r="E823">
        <v>4</v>
      </c>
      <c r="F823" t="s">
        <v>244</v>
      </c>
      <c r="G823" t="s">
        <v>245</v>
      </c>
      <c r="H823" t="s">
        <v>2162</v>
      </c>
      <c r="I823" t="s">
        <v>212</v>
      </c>
      <c r="J823" t="s">
        <v>213</v>
      </c>
      <c r="K823" t="s">
        <v>149</v>
      </c>
      <c r="L823" t="s">
        <v>214</v>
      </c>
      <c r="M823" t="s">
        <v>76</v>
      </c>
      <c r="N823" t="s">
        <v>215</v>
      </c>
      <c r="O823" s="57">
        <v>46305.308113425926</v>
      </c>
      <c r="P823" s="57">
        <v>46306.628136574072</v>
      </c>
      <c r="Q823">
        <v>69407680</v>
      </c>
      <c r="S823">
        <v>142410346579</v>
      </c>
      <c r="T823" t="s">
        <v>5487</v>
      </c>
      <c r="U823" t="s">
        <v>5488</v>
      </c>
      <c r="V823" t="s">
        <v>5489</v>
      </c>
      <c r="Z823">
        <v>110.545579</v>
      </c>
      <c r="AA823">
        <v>-7.0581620000000003</v>
      </c>
      <c r="AB823" t="s">
        <v>5490</v>
      </c>
      <c r="AC823" t="s">
        <v>235</v>
      </c>
      <c r="AL823" t="s">
        <v>217</v>
      </c>
      <c r="AM823" t="s">
        <v>5491</v>
      </c>
      <c r="AN823" t="s">
        <v>6</v>
      </c>
      <c r="AO823" s="57">
        <v>46305.319699074076</v>
      </c>
      <c r="AP823" s="57">
        <v>46306.333333333336</v>
      </c>
      <c r="AR823" t="s">
        <v>218</v>
      </c>
      <c r="AS823" t="s">
        <v>2163</v>
      </c>
      <c r="AT823" t="s">
        <v>230</v>
      </c>
      <c r="AU823">
        <v>20261011</v>
      </c>
      <c r="AV823" t="s">
        <v>221</v>
      </c>
      <c r="AW823" t="s">
        <v>879</v>
      </c>
      <c r="AX823" t="s">
        <v>222</v>
      </c>
      <c r="BA823" s="57">
        <v>46306.333333333336</v>
      </c>
      <c r="BB823" t="s">
        <v>5491</v>
      </c>
      <c r="BC823">
        <v>2026</v>
      </c>
      <c r="BD823">
        <v>10</v>
      </c>
      <c r="BE823">
        <v>11</v>
      </c>
      <c r="BF823" s="6">
        <f t="shared" si="36"/>
        <v>46306</v>
      </c>
      <c r="BG823">
        <f t="shared" si="37"/>
        <v>-0.33333333333575865</v>
      </c>
      <c r="BH823" t="str">
        <f t="shared" si="38"/>
        <v>COMPLY</v>
      </c>
      <c r="BI823" t="e">
        <f>VLOOKUP(H823,Sheet2!$A$1:$B$270,2,FALSE)</f>
        <v>#N/A</v>
      </c>
    </row>
    <row r="824" spans="1:61">
      <c r="A824">
        <v>823</v>
      </c>
      <c r="B824">
        <v>1002632060</v>
      </c>
      <c r="C824">
        <v>3</v>
      </c>
      <c r="D824" t="s">
        <v>49</v>
      </c>
      <c r="E824">
        <v>4</v>
      </c>
      <c r="F824" t="s">
        <v>244</v>
      </c>
      <c r="G824" t="s">
        <v>245</v>
      </c>
      <c r="H824" t="s">
        <v>2162</v>
      </c>
      <c r="I824" t="s">
        <v>212</v>
      </c>
      <c r="J824" t="s">
        <v>213</v>
      </c>
      <c r="K824" t="s">
        <v>149</v>
      </c>
      <c r="L824" t="s">
        <v>214</v>
      </c>
      <c r="M824" t="s">
        <v>76</v>
      </c>
      <c r="N824" t="s">
        <v>215</v>
      </c>
      <c r="O824" s="57">
        <v>46307.384421296294</v>
      </c>
      <c r="P824" s="57">
        <v>46308.718981481485</v>
      </c>
      <c r="Q824">
        <v>69408365</v>
      </c>
      <c r="S824">
        <v>142410346985</v>
      </c>
      <c r="T824" t="s">
        <v>6283</v>
      </c>
      <c r="U824" t="s">
        <v>6284</v>
      </c>
      <c r="V824" t="s">
        <v>6285</v>
      </c>
      <c r="Z824">
        <v>110.58635</v>
      </c>
      <c r="AA824">
        <v>-7.0468409999999997</v>
      </c>
      <c r="AB824" t="s">
        <v>6286</v>
      </c>
      <c r="AC824" t="s">
        <v>235</v>
      </c>
      <c r="AL824" t="s">
        <v>217</v>
      </c>
      <c r="AM824" t="s">
        <v>6287</v>
      </c>
      <c r="AN824" t="s">
        <v>6</v>
      </c>
      <c r="AO824" s="57">
        <v>46366.392314814817</v>
      </c>
      <c r="AP824" s="57">
        <v>46308.458333333336</v>
      </c>
      <c r="AR824" t="s">
        <v>218</v>
      </c>
      <c r="AS824" t="s">
        <v>2163</v>
      </c>
      <c r="AT824" t="s">
        <v>230</v>
      </c>
      <c r="AU824">
        <v>20261013</v>
      </c>
      <c r="AV824" t="s">
        <v>221</v>
      </c>
      <c r="AW824" t="s">
        <v>876</v>
      </c>
      <c r="AX824" t="s">
        <v>222</v>
      </c>
      <c r="BA824" s="57">
        <v>46308.458333333336</v>
      </c>
      <c r="BB824" t="s">
        <v>6287</v>
      </c>
      <c r="BC824">
        <v>2026</v>
      </c>
      <c r="BD824">
        <v>10</v>
      </c>
      <c r="BE824">
        <v>13</v>
      </c>
      <c r="BF824" s="6">
        <f t="shared" si="36"/>
        <v>46308</v>
      </c>
      <c r="BG824">
        <f t="shared" si="37"/>
        <v>-0.45833333333575865</v>
      </c>
      <c r="BH824" t="str">
        <f t="shared" si="38"/>
        <v>COMPLY</v>
      </c>
      <c r="BI824" t="e">
        <f>VLOOKUP(H824,Sheet2!$A$1:$B$270,2,FALSE)</f>
        <v>#N/A</v>
      </c>
    </row>
    <row r="825" spans="1:61">
      <c r="A825">
        <v>824</v>
      </c>
      <c r="B825">
        <v>1002626892</v>
      </c>
      <c r="C825">
        <v>3</v>
      </c>
      <c r="D825" t="s">
        <v>49</v>
      </c>
      <c r="E825">
        <v>4</v>
      </c>
      <c r="F825" t="s">
        <v>244</v>
      </c>
      <c r="G825" t="s">
        <v>245</v>
      </c>
      <c r="H825" t="s">
        <v>2162</v>
      </c>
      <c r="I825" t="s">
        <v>212</v>
      </c>
      <c r="J825" t="s">
        <v>213</v>
      </c>
      <c r="K825" t="s">
        <v>149</v>
      </c>
      <c r="L825" t="s">
        <v>214</v>
      </c>
      <c r="M825" t="s">
        <v>836</v>
      </c>
      <c r="N825" t="s">
        <v>215</v>
      </c>
      <c r="O825" s="57">
        <v>46302.742754629631</v>
      </c>
      <c r="P825" s="57">
        <v>46307.443796296298</v>
      </c>
      <c r="Q825">
        <v>69406138</v>
      </c>
      <c r="S825">
        <v>142410346950</v>
      </c>
      <c r="T825" t="s">
        <v>4186</v>
      </c>
      <c r="U825" t="s">
        <v>4187</v>
      </c>
      <c r="V825" t="s">
        <v>4188</v>
      </c>
      <c r="Z825">
        <v>110.473710112273</v>
      </c>
      <c r="AA825">
        <v>-7.0116270614109597</v>
      </c>
      <c r="AB825" t="s">
        <v>4189</v>
      </c>
      <c r="AC825" t="s">
        <v>216</v>
      </c>
      <c r="AL825" t="s">
        <v>217</v>
      </c>
      <c r="AM825" t="s">
        <v>4190</v>
      </c>
      <c r="AN825" t="s">
        <v>6</v>
      </c>
      <c r="AO825" s="57">
        <v>46213.746666666666</v>
      </c>
      <c r="AP825" s="57">
        <v>46303.625</v>
      </c>
      <c r="AQ825" t="s">
        <v>841</v>
      </c>
      <c r="AR825" t="s">
        <v>14</v>
      </c>
      <c r="AS825" t="s">
        <v>2163</v>
      </c>
      <c r="AT825" t="s">
        <v>230</v>
      </c>
      <c r="AV825" t="s">
        <v>837</v>
      </c>
      <c r="AW825" t="s">
        <v>876</v>
      </c>
      <c r="AX825" t="s">
        <v>222</v>
      </c>
      <c r="BA825" s="57">
        <v>46303.625</v>
      </c>
      <c r="BB825" t="s">
        <v>4190</v>
      </c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:61">
      <c r="A826">
        <v>825</v>
      </c>
      <c r="B826">
        <v>1002626903</v>
      </c>
      <c r="C826">
        <v>3</v>
      </c>
      <c r="D826" t="s">
        <v>49</v>
      </c>
      <c r="E826">
        <v>4</v>
      </c>
      <c r="F826" t="s">
        <v>244</v>
      </c>
      <c r="G826" t="s">
        <v>245</v>
      </c>
      <c r="H826" t="s">
        <v>2162</v>
      </c>
      <c r="I826" t="s">
        <v>212</v>
      </c>
      <c r="J826" t="s">
        <v>213</v>
      </c>
      <c r="K826" t="s">
        <v>149</v>
      </c>
      <c r="L826" t="s">
        <v>214</v>
      </c>
      <c r="M826" t="s">
        <v>836</v>
      </c>
      <c r="N826" t="s">
        <v>215</v>
      </c>
      <c r="O826" s="57">
        <v>46302.747673611113</v>
      </c>
      <c r="P826" s="57">
        <v>46307.443090277775</v>
      </c>
      <c r="Q826">
        <v>69406141</v>
      </c>
      <c r="S826">
        <v>142410346953</v>
      </c>
      <c r="T826" t="s">
        <v>4186</v>
      </c>
      <c r="U826" t="s">
        <v>4187</v>
      </c>
      <c r="V826" t="s">
        <v>4191</v>
      </c>
      <c r="Z826">
        <v>110.47372721135601</v>
      </c>
      <c r="AA826">
        <v>-7.0115761477923497</v>
      </c>
      <c r="AB826" t="s">
        <v>4192</v>
      </c>
      <c r="AC826" t="s">
        <v>216</v>
      </c>
      <c r="AL826" t="s">
        <v>217</v>
      </c>
      <c r="AM826" t="s">
        <v>4190</v>
      </c>
      <c r="AN826" t="s">
        <v>6</v>
      </c>
      <c r="AO826" s="57">
        <v>46213.767291666663</v>
      </c>
      <c r="AP826" s="57">
        <v>46303.625</v>
      </c>
      <c r="AQ826" t="s">
        <v>841</v>
      </c>
      <c r="AR826" t="s">
        <v>14</v>
      </c>
      <c r="AS826" t="s">
        <v>2163</v>
      </c>
      <c r="AT826" t="s">
        <v>230</v>
      </c>
      <c r="AV826" t="s">
        <v>837</v>
      </c>
      <c r="AW826" t="s">
        <v>875</v>
      </c>
      <c r="AX826" t="s">
        <v>222</v>
      </c>
      <c r="BA826" s="57">
        <v>46303.625</v>
      </c>
      <c r="BB826" t="s">
        <v>4190</v>
      </c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:61">
      <c r="A827">
        <v>826</v>
      </c>
      <c r="B827">
        <v>1002633388</v>
      </c>
      <c r="C827">
        <v>3</v>
      </c>
      <c r="D827" t="s">
        <v>49</v>
      </c>
      <c r="E827">
        <v>4</v>
      </c>
      <c r="F827" t="s">
        <v>244</v>
      </c>
      <c r="G827" t="s">
        <v>245</v>
      </c>
      <c r="H827" t="s">
        <v>2162</v>
      </c>
      <c r="I827" t="s">
        <v>212</v>
      </c>
      <c r="J827" t="s">
        <v>213</v>
      </c>
      <c r="K827" t="s">
        <v>149</v>
      </c>
      <c r="M827" t="s">
        <v>279</v>
      </c>
      <c r="N827" t="s">
        <v>215</v>
      </c>
      <c r="O827" s="57">
        <v>46307.648993055554</v>
      </c>
      <c r="P827" s="57">
        <v>46308.744756944441</v>
      </c>
      <c r="Q827">
        <v>69408834</v>
      </c>
      <c r="S827">
        <v>142410346993</v>
      </c>
      <c r="T827" t="s">
        <v>6288</v>
      </c>
      <c r="U827" t="s">
        <v>6289</v>
      </c>
      <c r="V827" t="s">
        <v>6290</v>
      </c>
      <c r="Z827">
        <v>110.481216728931</v>
      </c>
      <c r="AA827">
        <v>-7.0573267277358998</v>
      </c>
      <c r="AB827" t="s">
        <v>6291</v>
      </c>
      <c r="AC827" t="s">
        <v>225</v>
      </c>
      <c r="AL827" t="s">
        <v>217</v>
      </c>
      <c r="AM827" t="s">
        <v>6292</v>
      </c>
      <c r="AN827" t="s">
        <v>6</v>
      </c>
      <c r="AO827" s="57">
        <v>46366.652638888889</v>
      </c>
      <c r="AP827" s="57">
        <v>46309.333333333336</v>
      </c>
      <c r="AR827" t="s">
        <v>239</v>
      </c>
      <c r="AS827" t="s">
        <v>2163</v>
      </c>
      <c r="AT827" t="s">
        <v>230</v>
      </c>
      <c r="AV827" t="s">
        <v>3312</v>
      </c>
      <c r="AW827" t="s">
        <v>540</v>
      </c>
      <c r="AX827" t="s">
        <v>222</v>
      </c>
      <c r="BA827" s="57">
        <v>46309.333333333336</v>
      </c>
      <c r="BB827" t="s">
        <v>6292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:61">
      <c r="A828">
        <v>827</v>
      </c>
      <c r="B828">
        <v>1002627779</v>
      </c>
      <c r="C828">
        <v>3</v>
      </c>
      <c r="D828" t="s">
        <v>49</v>
      </c>
      <c r="E828">
        <v>4</v>
      </c>
      <c r="F828" t="s">
        <v>244</v>
      </c>
      <c r="G828" t="s">
        <v>245</v>
      </c>
      <c r="H828" t="s">
        <v>4665</v>
      </c>
      <c r="I828" t="s">
        <v>212</v>
      </c>
      <c r="J828" t="s">
        <v>213</v>
      </c>
      <c r="K828" t="s">
        <v>149</v>
      </c>
      <c r="M828" t="s">
        <v>76</v>
      </c>
      <c r="N828" t="s">
        <v>215</v>
      </c>
      <c r="O828" s="57">
        <v>46303.581365740742</v>
      </c>
      <c r="P828" s="57">
        <v>46303.637418981481</v>
      </c>
      <c r="Q828">
        <v>69400295</v>
      </c>
      <c r="S828">
        <v>141408117664</v>
      </c>
      <c r="T828" t="s">
        <v>4666</v>
      </c>
      <c r="U828" t="s">
        <v>4667</v>
      </c>
      <c r="V828" t="s">
        <v>4668</v>
      </c>
      <c r="Z828">
        <v>110.41800000000001</v>
      </c>
      <c r="AA828">
        <v>-6.9973000000000001</v>
      </c>
      <c r="AB828" t="s">
        <v>4669</v>
      </c>
      <c r="AC828" t="s">
        <v>216</v>
      </c>
      <c r="AL828" t="s">
        <v>217</v>
      </c>
      <c r="AM828" t="s">
        <v>4670</v>
      </c>
      <c r="AN828" t="s">
        <v>6</v>
      </c>
      <c r="AO828" s="57">
        <v>46244.59065972222</v>
      </c>
      <c r="AR828" t="s">
        <v>218</v>
      </c>
      <c r="AS828" t="s">
        <v>219</v>
      </c>
      <c r="AT828" t="s">
        <v>230</v>
      </c>
      <c r="AU828">
        <v>20261008</v>
      </c>
      <c r="AV828" t="s">
        <v>221</v>
      </c>
      <c r="AW828" t="s">
        <v>540</v>
      </c>
      <c r="AX828" t="s">
        <v>222</v>
      </c>
      <c r="BA828" s="57">
        <v>46303.291666666664</v>
      </c>
      <c r="BB828" t="s">
        <v>4670</v>
      </c>
      <c r="BC828">
        <v>2026</v>
      </c>
      <c r="BD828">
        <v>10</v>
      </c>
      <c r="BE828">
        <v>8</v>
      </c>
      <c r="BF828" s="6">
        <f t="shared" si="36"/>
        <v>46303</v>
      </c>
      <c r="BG828">
        <f t="shared" si="37"/>
        <v>-0.29166666666424135</v>
      </c>
      <c r="BH828" t="str">
        <f t="shared" si="38"/>
        <v>COMPLY</v>
      </c>
      <c r="BI828" t="e">
        <f>VLOOKUP(H828,Sheet2!$A$1:$B$270,2,FALSE)</f>
        <v>#N/A</v>
      </c>
    </row>
    <row r="829" spans="1:61">
      <c r="A829">
        <v>828</v>
      </c>
      <c r="B829">
        <v>1002628908</v>
      </c>
      <c r="C829">
        <v>3</v>
      </c>
      <c r="D829" t="s">
        <v>49</v>
      </c>
      <c r="E829">
        <v>4</v>
      </c>
      <c r="F829" t="s">
        <v>244</v>
      </c>
      <c r="G829" t="s">
        <v>245</v>
      </c>
      <c r="H829" t="s">
        <v>4665</v>
      </c>
      <c r="I829" t="s">
        <v>212</v>
      </c>
      <c r="J829" t="s">
        <v>213</v>
      </c>
      <c r="K829" t="s">
        <v>149</v>
      </c>
      <c r="L829" t="s">
        <v>214</v>
      </c>
      <c r="M829" t="s">
        <v>76</v>
      </c>
      <c r="N829" t="s">
        <v>215</v>
      </c>
      <c r="O829" s="57">
        <v>46304.38721064815</v>
      </c>
      <c r="P829" s="57">
        <v>46304.636076388888</v>
      </c>
      <c r="Q829">
        <v>69407048</v>
      </c>
      <c r="S829">
        <v>141408117672</v>
      </c>
      <c r="T829" t="s">
        <v>5492</v>
      </c>
      <c r="U829" t="s">
        <v>5493</v>
      </c>
      <c r="V829" t="s">
        <v>5494</v>
      </c>
      <c r="Z829">
        <v>110.43990299066201</v>
      </c>
      <c r="AA829">
        <v>-7.0097550515559002</v>
      </c>
      <c r="AB829" t="s">
        <v>5495</v>
      </c>
      <c r="AC829" t="s">
        <v>235</v>
      </c>
      <c r="AL829" t="s">
        <v>217</v>
      </c>
      <c r="AM829" t="s">
        <v>5496</v>
      </c>
      <c r="AN829" t="s">
        <v>6</v>
      </c>
      <c r="AO829" s="57">
        <v>46275.402615740742</v>
      </c>
      <c r="AP829" s="57">
        <v>46305.333333333336</v>
      </c>
      <c r="AR829" t="s">
        <v>218</v>
      </c>
      <c r="AS829" t="s">
        <v>219</v>
      </c>
      <c r="AT829" t="s">
        <v>230</v>
      </c>
      <c r="AU829">
        <v>20261009</v>
      </c>
      <c r="AV829" t="s">
        <v>221</v>
      </c>
      <c r="AW829" t="s">
        <v>880</v>
      </c>
      <c r="AX829" t="s">
        <v>222</v>
      </c>
      <c r="BA829" s="57">
        <v>46305.333333333336</v>
      </c>
      <c r="BB829" t="s">
        <v>5496</v>
      </c>
      <c r="BC829">
        <v>2026</v>
      </c>
      <c r="BD829">
        <v>10</v>
      </c>
      <c r="BE829">
        <v>9</v>
      </c>
      <c r="BF829" s="6">
        <f t="shared" si="36"/>
        <v>46304</v>
      </c>
      <c r="BG829">
        <f t="shared" si="37"/>
        <v>-1.3333333333357587</v>
      </c>
      <c r="BH829" t="str">
        <f t="shared" si="38"/>
        <v>COMPLY</v>
      </c>
      <c r="BI829" t="e">
        <f>VLOOKUP(H829,Sheet2!$A$1:$B$270,2,FALSE)</f>
        <v>#N/A</v>
      </c>
    </row>
    <row r="830" spans="1:61">
      <c r="A830">
        <v>829</v>
      </c>
      <c r="B830">
        <v>1002632388</v>
      </c>
      <c r="C830">
        <v>3</v>
      </c>
      <c r="D830" t="s">
        <v>49</v>
      </c>
      <c r="E830">
        <v>4</v>
      </c>
      <c r="F830" t="s">
        <v>244</v>
      </c>
      <c r="G830" t="s">
        <v>245</v>
      </c>
      <c r="H830" t="s">
        <v>4665</v>
      </c>
      <c r="I830" t="s">
        <v>212</v>
      </c>
      <c r="J830" t="s">
        <v>213</v>
      </c>
      <c r="K830" t="s">
        <v>149</v>
      </c>
      <c r="L830" t="s">
        <v>214</v>
      </c>
      <c r="M830" t="s">
        <v>76</v>
      </c>
      <c r="N830" t="s">
        <v>215</v>
      </c>
      <c r="O830" s="57">
        <v>46307.439363425925</v>
      </c>
      <c r="P830" s="57">
        <v>46308.615532407406</v>
      </c>
      <c r="Q830">
        <v>69408452</v>
      </c>
      <c r="S830">
        <v>141408117792</v>
      </c>
      <c r="T830" t="s">
        <v>6293</v>
      </c>
      <c r="U830" t="s">
        <v>6294</v>
      </c>
      <c r="V830" t="s">
        <v>6295</v>
      </c>
      <c r="Z830">
        <v>110.4248788</v>
      </c>
      <c r="AA830">
        <v>-6.9959293999999996</v>
      </c>
      <c r="AB830" t="s">
        <v>6296</v>
      </c>
      <c r="AC830" t="s">
        <v>235</v>
      </c>
      <c r="AL830" t="s">
        <v>217</v>
      </c>
      <c r="AM830" t="s">
        <v>6099</v>
      </c>
      <c r="AN830" t="s">
        <v>6</v>
      </c>
      <c r="AO830" s="57">
        <v>46366.455150462964</v>
      </c>
      <c r="AP830" s="57">
        <v>46308.333333333336</v>
      </c>
      <c r="AR830" t="s">
        <v>218</v>
      </c>
      <c r="AS830" t="s">
        <v>219</v>
      </c>
      <c r="AT830" t="s">
        <v>230</v>
      </c>
      <c r="AU830">
        <v>20261013</v>
      </c>
      <c r="AV830" t="s">
        <v>221</v>
      </c>
      <c r="AW830" t="s">
        <v>877</v>
      </c>
      <c r="AX830" t="s">
        <v>222</v>
      </c>
      <c r="BA830" s="57">
        <v>46308.333333333336</v>
      </c>
      <c r="BB830" t="s">
        <v>6099</v>
      </c>
      <c r="BC830">
        <v>2026</v>
      </c>
      <c r="BD830">
        <v>10</v>
      </c>
      <c r="BE830">
        <v>13</v>
      </c>
      <c r="BF830" s="6">
        <f t="shared" si="36"/>
        <v>46308</v>
      </c>
      <c r="BG830">
        <f t="shared" si="37"/>
        <v>-0.33333333333575865</v>
      </c>
      <c r="BH830" t="str">
        <f t="shared" si="38"/>
        <v>COMPLY</v>
      </c>
      <c r="BI830" t="e">
        <f>VLOOKUP(H830,Sheet2!$A$1:$B$270,2,FALSE)</f>
        <v>#N/A</v>
      </c>
    </row>
    <row r="831" spans="1:61">
      <c r="A831">
        <v>830</v>
      </c>
      <c r="B831">
        <v>1002635731</v>
      </c>
      <c r="C831">
        <v>3</v>
      </c>
      <c r="D831" t="s">
        <v>49</v>
      </c>
      <c r="E831">
        <v>4</v>
      </c>
      <c r="F831" t="s">
        <v>244</v>
      </c>
      <c r="G831" t="s">
        <v>245</v>
      </c>
      <c r="H831" t="s">
        <v>4665</v>
      </c>
      <c r="I831" t="s">
        <v>212</v>
      </c>
      <c r="J831" t="s">
        <v>213</v>
      </c>
      <c r="K831" t="s">
        <v>149</v>
      </c>
      <c r="L831" t="s">
        <v>214</v>
      </c>
      <c r="M831" t="s">
        <v>238</v>
      </c>
      <c r="N831" t="s">
        <v>215</v>
      </c>
      <c r="O831" s="57">
        <v>46308.711504629631</v>
      </c>
      <c r="P831" s="57">
        <v>46308.712511574071</v>
      </c>
      <c r="Q831">
        <v>69409677</v>
      </c>
      <c r="S831">
        <v>141408117797</v>
      </c>
      <c r="T831" t="s">
        <v>6778</v>
      </c>
      <c r="U831" t="s">
        <v>6779</v>
      </c>
      <c r="V831" t="s">
        <v>6780</v>
      </c>
      <c r="Z831">
        <v>110.41551509999999</v>
      </c>
      <c r="AA831">
        <v>-6.9933158000000004</v>
      </c>
      <c r="AB831" t="s">
        <v>6781</v>
      </c>
      <c r="AC831" t="s">
        <v>3550</v>
      </c>
      <c r="AL831" t="s">
        <v>217</v>
      </c>
      <c r="AM831" t="s">
        <v>6782</v>
      </c>
      <c r="AN831" t="s">
        <v>6</v>
      </c>
      <c r="AO831" t="s">
        <v>6619</v>
      </c>
      <c r="AP831" s="57">
        <v>46309.625</v>
      </c>
      <c r="AR831" t="s">
        <v>239</v>
      </c>
      <c r="AS831" t="s">
        <v>219</v>
      </c>
      <c r="AT831" t="s">
        <v>220</v>
      </c>
      <c r="AV831" t="s">
        <v>238</v>
      </c>
      <c r="AW831" t="s">
        <v>850</v>
      </c>
      <c r="AX831" t="s">
        <v>222</v>
      </c>
      <c r="BA831" s="57">
        <v>46309.625</v>
      </c>
      <c r="BB831" t="s">
        <v>6782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:61">
      <c r="A832">
        <v>831</v>
      </c>
      <c r="B832">
        <v>1002622979</v>
      </c>
      <c r="C832">
        <v>3</v>
      </c>
      <c r="D832" t="s">
        <v>59</v>
      </c>
      <c r="E832">
        <v>4</v>
      </c>
      <c r="F832" t="s">
        <v>223</v>
      </c>
      <c r="G832" t="s">
        <v>223</v>
      </c>
      <c r="H832" t="s">
        <v>2893</v>
      </c>
      <c r="I832" t="s">
        <v>212</v>
      </c>
      <c r="J832" t="s">
        <v>213</v>
      </c>
      <c r="K832" t="s">
        <v>149</v>
      </c>
      <c r="L832" t="s">
        <v>214</v>
      </c>
      <c r="M832" t="s">
        <v>76</v>
      </c>
      <c r="N832" t="s">
        <v>215</v>
      </c>
      <c r="O832" s="57">
        <v>46300.660196759258</v>
      </c>
      <c r="P832" s="57">
        <v>46301.523368055554</v>
      </c>
      <c r="Q832">
        <v>69404537</v>
      </c>
      <c r="S832">
        <v>146396100746</v>
      </c>
      <c r="T832" t="s">
        <v>2894</v>
      </c>
      <c r="U832" t="s">
        <v>2895</v>
      </c>
      <c r="V832" t="s">
        <v>2896</v>
      </c>
      <c r="Z832">
        <v>109.2243722</v>
      </c>
      <c r="AA832">
        <v>-7.3455763000000003</v>
      </c>
      <c r="AB832" t="s">
        <v>2897</v>
      </c>
      <c r="AC832" t="s">
        <v>235</v>
      </c>
      <c r="AL832" t="s">
        <v>217</v>
      </c>
      <c r="AM832" t="s">
        <v>2898</v>
      </c>
      <c r="AN832" t="s">
        <v>6</v>
      </c>
      <c r="AO832" s="57">
        <v>46152.684560185182</v>
      </c>
      <c r="AP832" s="57">
        <v>46301.625</v>
      </c>
      <c r="AR832" t="s">
        <v>218</v>
      </c>
      <c r="AS832" t="s">
        <v>219</v>
      </c>
      <c r="AT832" t="s">
        <v>230</v>
      </c>
      <c r="AU832">
        <v>20261006</v>
      </c>
      <c r="AV832" t="s">
        <v>221</v>
      </c>
      <c r="AW832" t="s">
        <v>2899</v>
      </c>
      <c r="AX832" t="s">
        <v>222</v>
      </c>
      <c r="BA832" s="57">
        <v>46301.625</v>
      </c>
      <c r="BB832" t="s">
        <v>2898</v>
      </c>
      <c r="BC832">
        <v>2026</v>
      </c>
      <c r="BD832">
        <v>10</v>
      </c>
      <c r="BE832">
        <v>6</v>
      </c>
      <c r="BF832" s="6">
        <f t="shared" si="36"/>
        <v>46301</v>
      </c>
      <c r="BG832">
        <f t="shared" si="37"/>
        <v>-0.625</v>
      </c>
      <c r="BH832" t="str">
        <f t="shared" si="38"/>
        <v>COMPLY</v>
      </c>
      <c r="BI832" t="e">
        <f>VLOOKUP(H832,Sheet2!$A$1:$B$270,2,FALSE)</f>
        <v>#N/A</v>
      </c>
    </row>
    <row r="833" spans="1:61">
      <c r="A833">
        <v>832</v>
      </c>
      <c r="B833">
        <v>1002622520</v>
      </c>
      <c r="C833">
        <v>3</v>
      </c>
      <c r="D833" t="s">
        <v>59</v>
      </c>
      <c r="E833">
        <v>4</v>
      </c>
      <c r="F833" t="s">
        <v>223</v>
      </c>
      <c r="G833" t="s">
        <v>223</v>
      </c>
      <c r="H833" t="s">
        <v>2165</v>
      </c>
      <c r="I833" t="s">
        <v>212</v>
      </c>
      <c r="J833" t="s">
        <v>213</v>
      </c>
      <c r="K833" t="s">
        <v>149</v>
      </c>
      <c r="M833" t="s">
        <v>76</v>
      </c>
      <c r="N833" t="s">
        <v>215</v>
      </c>
      <c r="O833" s="57">
        <v>46300.578993055555</v>
      </c>
      <c r="P833" s="57">
        <v>46300.624039351853</v>
      </c>
      <c r="Q833">
        <v>69403732</v>
      </c>
      <c r="S833">
        <v>146388101348</v>
      </c>
      <c r="T833" t="s">
        <v>2166</v>
      </c>
      <c r="U833" t="s">
        <v>2901</v>
      </c>
      <c r="V833" t="s">
        <v>2902</v>
      </c>
      <c r="Z833">
        <v>109.14047956466599</v>
      </c>
      <c r="AA833">
        <v>-7.38515179463427</v>
      </c>
      <c r="AB833" t="s">
        <v>2169</v>
      </c>
      <c r="AC833" t="s">
        <v>283</v>
      </c>
      <c r="AL833" t="s">
        <v>217</v>
      </c>
      <c r="AM833" t="s">
        <v>2903</v>
      </c>
      <c r="AN833" t="s">
        <v>6</v>
      </c>
      <c r="AO833" s="57">
        <v>46152.601203703707</v>
      </c>
      <c r="AR833" t="s">
        <v>218</v>
      </c>
      <c r="AS833" t="s">
        <v>2164</v>
      </c>
      <c r="AT833" t="s">
        <v>230</v>
      </c>
      <c r="AU833">
        <v>20261005</v>
      </c>
      <c r="AV833" t="s">
        <v>221</v>
      </c>
      <c r="AW833" t="s">
        <v>577</v>
      </c>
      <c r="AX833" t="s">
        <v>222</v>
      </c>
      <c r="BA833" s="57">
        <v>46300.291666666664</v>
      </c>
      <c r="BB833" t="s">
        <v>2903</v>
      </c>
      <c r="BC833">
        <v>2026</v>
      </c>
      <c r="BD833">
        <v>10</v>
      </c>
      <c r="BE833">
        <v>5</v>
      </c>
      <c r="BF833" s="6">
        <f t="shared" si="36"/>
        <v>46300</v>
      </c>
      <c r="BG833">
        <f t="shared" si="37"/>
        <v>-0.29166666666424135</v>
      </c>
      <c r="BH833" t="str">
        <f t="shared" si="38"/>
        <v>COMPLY</v>
      </c>
      <c r="BI833" t="e">
        <f>VLOOKUP(H833,Sheet2!$A$1:$B$270,2,FALSE)</f>
        <v>#N/A</v>
      </c>
    </row>
    <row r="834" spans="1:61">
      <c r="A834">
        <v>833</v>
      </c>
      <c r="B834">
        <v>1002621149</v>
      </c>
      <c r="C834">
        <v>3</v>
      </c>
      <c r="D834" t="s">
        <v>59</v>
      </c>
      <c r="E834">
        <v>4</v>
      </c>
      <c r="F834" t="s">
        <v>223</v>
      </c>
      <c r="G834" t="s">
        <v>223</v>
      </c>
      <c r="H834" t="s">
        <v>2165</v>
      </c>
      <c r="I834" t="s">
        <v>212</v>
      </c>
      <c r="J834" t="s">
        <v>213</v>
      </c>
      <c r="K834" t="s">
        <v>149</v>
      </c>
      <c r="L834" t="s">
        <v>214</v>
      </c>
      <c r="M834" t="s">
        <v>1401</v>
      </c>
      <c r="N834" t="s">
        <v>215</v>
      </c>
      <c r="O834" s="57">
        <v>46298.709432870368</v>
      </c>
      <c r="P834" s="57">
        <v>46300.578993055555</v>
      </c>
      <c r="Q834">
        <v>69403732</v>
      </c>
      <c r="S834">
        <v>146388101172</v>
      </c>
      <c r="T834" t="s">
        <v>2166</v>
      </c>
      <c r="U834" t="s">
        <v>2167</v>
      </c>
      <c r="V834" t="s">
        <v>2168</v>
      </c>
      <c r="Z834">
        <v>109.142276</v>
      </c>
      <c r="AA834">
        <v>-7.3840370000000002</v>
      </c>
      <c r="AB834" t="s">
        <v>2169</v>
      </c>
      <c r="AC834" t="s">
        <v>235</v>
      </c>
      <c r="AL834" t="s">
        <v>217</v>
      </c>
      <c r="AM834" t="s">
        <v>2170</v>
      </c>
      <c r="AN834" t="s">
        <v>6</v>
      </c>
      <c r="AO834" s="57">
        <v>46091.726053240738</v>
      </c>
      <c r="AP834" s="57">
        <v>46300.333333333336</v>
      </c>
      <c r="AQ834" t="s">
        <v>1496</v>
      </c>
      <c r="AR834" t="s">
        <v>14</v>
      </c>
      <c r="AS834" t="s">
        <v>2164</v>
      </c>
      <c r="AT834" t="s">
        <v>230</v>
      </c>
      <c r="AV834" t="s">
        <v>2900</v>
      </c>
      <c r="AW834" t="s">
        <v>923</v>
      </c>
      <c r="AX834" t="s">
        <v>222</v>
      </c>
      <c r="BA834" s="57">
        <v>46300.333333333336</v>
      </c>
      <c r="BB834" t="s">
        <v>2170</v>
      </c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:61">
      <c r="A835">
        <v>834</v>
      </c>
      <c r="B835">
        <v>1002621493</v>
      </c>
      <c r="C835">
        <v>3</v>
      </c>
      <c r="D835" t="s">
        <v>59</v>
      </c>
      <c r="E835">
        <v>4</v>
      </c>
      <c r="F835" t="s">
        <v>223</v>
      </c>
      <c r="G835" t="s">
        <v>223</v>
      </c>
      <c r="H835" t="s">
        <v>800</v>
      </c>
      <c r="I835" t="s">
        <v>212</v>
      </c>
      <c r="J835" t="s">
        <v>213</v>
      </c>
      <c r="K835" t="s">
        <v>149</v>
      </c>
      <c r="L835" t="s">
        <v>214</v>
      </c>
      <c r="M835" t="s">
        <v>76</v>
      </c>
      <c r="N835" t="s">
        <v>215</v>
      </c>
      <c r="O835" s="57">
        <v>46299.7031712963</v>
      </c>
      <c r="P835" s="57">
        <v>46300.554560185185</v>
      </c>
      <c r="Q835">
        <v>69403976</v>
      </c>
      <c r="S835">
        <v>146303629404</v>
      </c>
      <c r="T835" t="s">
        <v>2174</v>
      </c>
      <c r="U835" t="s">
        <v>2905</v>
      </c>
      <c r="V835" t="s">
        <v>2175</v>
      </c>
      <c r="Z835">
        <v>109.251953</v>
      </c>
      <c r="AA835">
        <v>-7.4038040000000001</v>
      </c>
      <c r="AB835" t="s">
        <v>2176</v>
      </c>
      <c r="AC835" t="s">
        <v>235</v>
      </c>
      <c r="AL835" t="s">
        <v>217</v>
      </c>
      <c r="AM835" t="s">
        <v>2177</v>
      </c>
      <c r="AN835" t="s">
        <v>6</v>
      </c>
      <c r="AO835" s="57">
        <v>46122.705324074072</v>
      </c>
      <c r="AP835" s="57">
        <v>46300.625</v>
      </c>
      <c r="AR835" t="s">
        <v>218</v>
      </c>
      <c r="AS835" t="s">
        <v>219</v>
      </c>
      <c r="AT835" t="s">
        <v>230</v>
      </c>
      <c r="AU835">
        <v>20261005</v>
      </c>
      <c r="AV835" t="s">
        <v>221</v>
      </c>
      <c r="AW835" t="s">
        <v>880</v>
      </c>
      <c r="AX835" t="s">
        <v>222</v>
      </c>
      <c r="BA835" s="57">
        <v>46300.625</v>
      </c>
      <c r="BB835" t="s">
        <v>2177</v>
      </c>
      <c r="BC835">
        <v>2026</v>
      </c>
      <c r="BD835">
        <v>10</v>
      </c>
      <c r="BE835">
        <v>5</v>
      </c>
      <c r="BF835" s="6">
        <f t="shared" si="39"/>
        <v>46300</v>
      </c>
      <c r="BG835">
        <f t="shared" si="40"/>
        <v>-0.625</v>
      </c>
      <c r="BH835" t="str">
        <f t="shared" si="41"/>
        <v>COMPLY</v>
      </c>
      <c r="BI835" t="e">
        <f>VLOOKUP(H835,Sheet2!$A$1:$B$270,2,FALSE)</f>
        <v>#N/A</v>
      </c>
    </row>
    <row r="836" spans="1:61">
      <c r="A836">
        <v>835</v>
      </c>
      <c r="B836">
        <v>1002622603</v>
      </c>
      <c r="C836">
        <v>3</v>
      </c>
      <c r="D836" t="s">
        <v>59</v>
      </c>
      <c r="E836">
        <v>4</v>
      </c>
      <c r="F836" t="s">
        <v>223</v>
      </c>
      <c r="G836" t="s">
        <v>223</v>
      </c>
      <c r="H836" t="s">
        <v>800</v>
      </c>
      <c r="I836" t="s">
        <v>212</v>
      </c>
      <c r="J836" t="s">
        <v>213</v>
      </c>
      <c r="K836" t="s">
        <v>149</v>
      </c>
      <c r="M836" t="s">
        <v>76</v>
      </c>
      <c r="N836" t="s">
        <v>215</v>
      </c>
      <c r="O836" s="57">
        <v>46300.594525462962</v>
      </c>
      <c r="P836" s="57">
        <v>46301.577187499999</v>
      </c>
      <c r="Q836">
        <v>69404398</v>
      </c>
      <c r="S836">
        <v>146303629414</v>
      </c>
      <c r="T836" t="s">
        <v>2906</v>
      </c>
      <c r="U836" t="s">
        <v>2907</v>
      </c>
      <c r="V836" t="s">
        <v>2908</v>
      </c>
      <c r="Z836">
        <v>109.2297633</v>
      </c>
      <c r="AA836">
        <v>-7.4354452000000002</v>
      </c>
      <c r="AB836" t="s">
        <v>2909</v>
      </c>
      <c r="AC836" t="s">
        <v>216</v>
      </c>
      <c r="AL836" t="s">
        <v>217</v>
      </c>
      <c r="AM836" t="s">
        <v>2910</v>
      </c>
      <c r="AN836" t="s">
        <v>6</v>
      </c>
      <c r="AO836" s="57">
        <v>46152.601203703707</v>
      </c>
      <c r="AP836" s="57">
        <v>46301.625</v>
      </c>
      <c r="AR836" t="s">
        <v>218</v>
      </c>
      <c r="AS836" t="s">
        <v>219</v>
      </c>
      <c r="AT836" t="s">
        <v>230</v>
      </c>
      <c r="AU836">
        <v>20261006</v>
      </c>
      <c r="AV836" t="s">
        <v>221</v>
      </c>
      <c r="AW836" t="s">
        <v>540</v>
      </c>
      <c r="AX836" t="s">
        <v>222</v>
      </c>
      <c r="BA836" s="57">
        <v>46301.625</v>
      </c>
      <c r="BB836" t="s">
        <v>2910</v>
      </c>
      <c r="BC836">
        <v>2026</v>
      </c>
      <c r="BD836">
        <v>10</v>
      </c>
      <c r="BE836">
        <v>6</v>
      </c>
      <c r="BF836" s="6">
        <f t="shared" si="39"/>
        <v>46301</v>
      </c>
      <c r="BG836">
        <f t="shared" si="40"/>
        <v>-0.625</v>
      </c>
      <c r="BH836" t="str">
        <f t="shared" si="41"/>
        <v>COMPLY</v>
      </c>
      <c r="BI836" t="e">
        <f>VLOOKUP(H836,Sheet2!$A$1:$B$270,2,FALSE)</f>
        <v>#N/A</v>
      </c>
    </row>
    <row r="837" spans="1:61">
      <c r="A837">
        <v>836</v>
      </c>
      <c r="B837">
        <v>1002622447</v>
      </c>
      <c r="C837">
        <v>3</v>
      </c>
      <c r="D837" t="s">
        <v>59</v>
      </c>
      <c r="E837">
        <v>4</v>
      </c>
      <c r="F837" t="s">
        <v>223</v>
      </c>
      <c r="G837" t="s">
        <v>223</v>
      </c>
      <c r="H837" t="s">
        <v>800</v>
      </c>
      <c r="I837" t="s">
        <v>212</v>
      </c>
      <c r="J837" t="s">
        <v>213</v>
      </c>
      <c r="K837" t="s">
        <v>149</v>
      </c>
      <c r="M837" t="s">
        <v>76</v>
      </c>
      <c r="N837" t="s">
        <v>215</v>
      </c>
      <c r="O837" s="57">
        <v>46300.564710648148</v>
      </c>
      <c r="P837" s="57">
        <v>46300.651539351849</v>
      </c>
      <c r="Q837">
        <v>69402655</v>
      </c>
      <c r="S837">
        <v>146303629411</v>
      </c>
      <c r="T837" t="s">
        <v>1109</v>
      </c>
      <c r="U837" t="s">
        <v>2911</v>
      </c>
      <c r="V837" t="s">
        <v>2912</v>
      </c>
      <c r="Z837">
        <v>109.21751690000001</v>
      </c>
      <c r="AA837">
        <v>-7.4438532000000004</v>
      </c>
      <c r="AB837" t="s">
        <v>1231</v>
      </c>
      <c r="AC837" t="s">
        <v>283</v>
      </c>
      <c r="AL837" t="s">
        <v>217</v>
      </c>
      <c r="AM837" t="s">
        <v>2913</v>
      </c>
      <c r="AN837" t="s">
        <v>6</v>
      </c>
      <c r="AO837" s="57">
        <v>46152.569618055553</v>
      </c>
      <c r="AR837" t="s">
        <v>218</v>
      </c>
      <c r="AS837" t="s">
        <v>219</v>
      </c>
      <c r="AT837" t="s">
        <v>230</v>
      </c>
      <c r="AU837">
        <v>20261005</v>
      </c>
      <c r="AV837" t="s">
        <v>221</v>
      </c>
      <c r="AW837" t="s">
        <v>540</v>
      </c>
      <c r="AX837" t="s">
        <v>222</v>
      </c>
      <c r="BA837" s="57">
        <v>46300.291666666664</v>
      </c>
      <c r="BB837" t="s">
        <v>2913</v>
      </c>
      <c r="BC837">
        <v>2026</v>
      </c>
      <c r="BD837">
        <v>10</v>
      </c>
      <c r="BE837">
        <v>5</v>
      </c>
      <c r="BF837" s="6">
        <f t="shared" si="39"/>
        <v>46300</v>
      </c>
      <c r="BG837">
        <f t="shared" si="40"/>
        <v>-0.29166666666424135</v>
      </c>
      <c r="BH837" t="str">
        <f t="shared" si="41"/>
        <v>COMPLY</v>
      </c>
      <c r="BI837" t="e">
        <f>VLOOKUP(H837,Sheet2!$A$1:$B$270,2,FALSE)</f>
        <v>#N/A</v>
      </c>
    </row>
    <row r="838" spans="1:61">
      <c r="A838">
        <v>837</v>
      </c>
      <c r="B838">
        <v>1002622030</v>
      </c>
      <c r="C838">
        <v>3</v>
      </c>
      <c r="D838" t="s">
        <v>59</v>
      </c>
      <c r="E838">
        <v>4</v>
      </c>
      <c r="F838" t="s">
        <v>223</v>
      </c>
      <c r="G838" t="s">
        <v>223</v>
      </c>
      <c r="H838" t="s">
        <v>800</v>
      </c>
      <c r="I838" t="s">
        <v>212</v>
      </c>
      <c r="J838" t="s">
        <v>213</v>
      </c>
      <c r="K838" t="s">
        <v>149</v>
      </c>
      <c r="M838" t="s">
        <v>76</v>
      </c>
      <c r="N838" t="s">
        <v>215</v>
      </c>
      <c r="O838" s="57">
        <v>46300.451909722222</v>
      </c>
      <c r="P838" s="57">
        <v>46300.676712962966</v>
      </c>
      <c r="Q838">
        <v>69404191</v>
      </c>
      <c r="S838">
        <v>146303629398</v>
      </c>
      <c r="T838" t="s">
        <v>1233</v>
      </c>
      <c r="U838" t="s">
        <v>2172</v>
      </c>
      <c r="V838" t="s">
        <v>2914</v>
      </c>
      <c r="Z838">
        <v>109.22663990642801</v>
      </c>
      <c r="AA838">
        <v>-7.3957968976691397</v>
      </c>
      <c r="AB838" t="s">
        <v>1236</v>
      </c>
      <c r="AC838" t="s">
        <v>225</v>
      </c>
      <c r="AL838" t="s">
        <v>217</v>
      </c>
      <c r="AM838" t="s">
        <v>2879</v>
      </c>
      <c r="AN838" t="s">
        <v>6</v>
      </c>
      <c r="AO838" s="57">
        <v>46152.486157407409</v>
      </c>
      <c r="AP838" s="57">
        <v>46301.333333333336</v>
      </c>
      <c r="AR838" t="s">
        <v>218</v>
      </c>
      <c r="AS838" t="s">
        <v>219</v>
      </c>
      <c r="AT838" t="s">
        <v>230</v>
      </c>
      <c r="AU838">
        <v>20261005</v>
      </c>
      <c r="AV838" t="s">
        <v>221</v>
      </c>
      <c r="AW838" t="s">
        <v>539</v>
      </c>
      <c r="AX838" t="s">
        <v>222</v>
      </c>
      <c r="BA838" s="57">
        <v>46301.333333333336</v>
      </c>
      <c r="BB838" t="s">
        <v>2879</v>
      </c>
      <c r="BC838">
        <v>2026</v>
      </c>
      <c r="BD838">
        <v>10</v>
      </c>
      <c r="BE838">
        <v>5</v>
      </c>
      <c r="BF838" s="6">
        <f t="shared" si="39"/>
        <v>46300</v>
      </c>
      <c r="BG838">
        <f t="shared" si="40"/>
        <v>-1.3333333333357587</v>
      </c>
      <c r="BH838" t="str">
        <f t="shared" si="41"/>
        <v>COMPLY</v>
      </c>
      <c r="BI838" t="e">
        <f>VLOOKUP(H838,Sheet2!$A$1:$B$270,2,FALSE)</f>
        <v>#N/A</v>
      </c>
    </row>
    <row r="839" spans="1:61">
      <c r="A839">
        <v>838</v>
      </c>
      <c r="B839">
        <v>1002621669</v>
      </c>
      <c r="C839">
        <v>3</v>
      </c>
      <c r="D839" t="s">
        <v>59</v>
      </c>
      <c r="E839">
        <v>4</v>
      </c>
      <c r="F839" t="s">
        <v>223</v>
      </c>
      <c r="G839" t="s">
        <v>223</v>
      </c>
      <c r="H839" t="s">
        <v>800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46300.376898148148</v>
      </c>
      <c r="P839" s="57">
        <v>46301.535474537035</v>
      </c>
      <c r="Q839">
        <v>69404069</v>
      </c>
      <c r="S839">
        <v>146303629397</v>
      </c>
      <c r="T839" t="s">
        <v>2915</v>
      </c>
      <c r="U839" t="s">
        <v>2916</v>
      </c>
      <c r="V839" t="s">
        <v>2917</v>
      </c>
      <c r="Z839">
        <v>109.243445880759</v>
      </c>
      <c r="AA839">
        <v>-7.43491500974734</v>
      </c>
      <c r="AB839" t="s">
        <v>2918</v>
      </c>
      <c r="AC839" t="s">
        <v>235</v>
      </c>
      <c r="AL839" t="s">
        <v>217</v>
      </c>
      <c r="AM839" t="s">
        <v>2919</v>
      </c>
      <c r="AN839" t="s">
        <v>6</v>
      </c>
      <c r="AO839" s="57">
        <v>46152.392511574071</v>
      </c>
      <c r="AP839" s="57">
        <v>46301.333333333336</v>
      </c>
      <c r="AR839" t="s">
        <v>218</v>
      </c>
      <c r="AS839" t="s">
        <v>219</v>
      </c>
      <c r="AT839" t="s">
        <v>230</v>
      </c>
      <c r="AU839">
        <v>20261006</v>
      </c>
      <c r="AV839" t="s">
        <v>221</v>
      </c>
      <c r="AW839" t="s">
        <v>879</v>
      </c>
      <c r="AX839" t="s">
        <v>222</v>
      </c>
      <c r="BA839" s="57">
        <v>46301.333333333336</v>
      </c>
      <c r="BB839" t="s">
        <v>2919</v>
      </c>
      <c r="BC839">
        <v>2026</v>
      </c>
      <c r="BD839">
        <v>10</v>
      </c>
      <c r="BE839">
        <v>6</v>
      </c>
      <c r="BF839" s="6">
        <f t="shared" si="39"/>
        <v>46301</v>
      </c>
      <c r="BG839">
        <f t="shared" si="40"/>
        <v>-0.33333333333575865</v>
      </c>
      <c r="BH839" t="str">
        <f t="shared" si="41"/>
        <v>COMPLY</v>
      </c>
      <c r="BI839" t="e">
        <f>VLOOKUP(H839,Sheet2!$A$1:$B$270,2,FALSE)</f>
        <v>#N/A</v>
      </c>
    </row>
    <row r="840" spans="1:61">
      <c r="A840">
        <v>839</v>
      </c>
      <c r="B840">
        <v>1002624645</v>
      </c>
      <c r="C840">
        <v>3</v>
      </c>
      <c r="D840" t="s">
        <v>59</v>
      </c>
      <c r="E840">
        <v>4</v>
      </c>
      <c r="F840" t="s">
        <v>223</v>
      </c>
      <c r="G840" t="s">
        <v>223</v>
      </c>
      <c r="H840" t="s">
        <v>800</v>
      </c>
      <c r="I840" t="s">
        <v>212</v>
      </c>
      <c r="J840" t="s">
        <v>213</v>
      </c>
      <c r="K840" t="s">
        <v>149</v>
      </c>
      <c r="L840" t="s">
        <v>214</v>
      </c>
      <c r="M840" t="s">
        <v>76</v>
      </c>
      <c r="N840" t="s">
        <v>215</v>
      </c>
      <c r="O840" s="57">
        <v>46301.619849537034</v>
      </c>
      <c r="P840" s="57">
        <v>46302.495370370372</v>
      </c>
      <c r="Q840">
        <v>69405199</v>
      </c>
      <c r="S840">
        <v>146303629437</v>
      </c>
      <c r="T840" t="s">
        <v>3505</v>
      </c>
      <c r="U840" t="s">
        <v>3506</v>
      </c>
      <c r="V840" t="s">
        <v>3507</v>
      </c>
      <c r="Z840">
        <v>109.2445608</v>
      </c>
      <c r="AA840">
        <v>-7.3938115</v>
      </c>
      <c r="AB840" t="s">
        <v>3508</v>
      </c>
      <c r="AC840" t="s">
        <v>235</v>
      </c>
      <c r="AL840" t="s">
        <v>217</v>
      </c>
      <c r="AM840" t="s">
        <v>3446</v>
      </c>
      <c r="AN840" t="s">
        <v>6</v>
      </c>
      <c r="AO840" s="57">
        <v>46183.621979166666</v>
      </c>
      <c r="AP840" s="57">
        <v>46302.458333333336</v>
      </c>
      <c r="AR840" t="s">
        <v>218</v>
      </c>
      <c r="AS840" t="s">
        <v>219</v>
      </c>
      <c r="AT840" t="s">
        <v>230</v>
      </c>
      <c r="AU840">
        <v>20261007</v>
      </c>
      <c r="AV840" t="s">
        <v>221</v>
      </c>
      <c r="AW840" t="s">
        <v>2899</v>
      </c>
      <c r="AX840" t="s">
        <v>222</v>
      </c>
      <c r="BA840" s="57">
        <v>46302.458333333336</v>
      </c>
      <c r="BB840" t="s">
        <v>3446</v>
      </c>
      <c r="BC840">
        <v>2026</v>
      </c>
      <c r="BD840">
        <v>10</v>
      </c>
      <c r="BE840">
        <v>7</v>
      </c>
      <c r="BF840" s="6">
        <f t="shared" si="39"/>
        <v>46302</v>
      </c>
      <c r="BG840">
        <f t="shared" si="40"/>
        <v>-0.45833333333575865</v>
      </c>
      <c r="BH840" t="str">
        <f t="shared" si="41"/>
        <v>COMPLY</v>
      </c>
      <c r="BI840" t="e">
        <f>VLOOKUP(H840,Sheet2!$A$1:$B$270,2,FALSE)</f>
        <v>#N/A</v>
      </c>
    </row>
    <row r="841" spans="1:61">
      <c r="A841">
        <v>840</v>
      </c>
      <c r="B841">
        <v>1002624799</v>
      </c>
      <c r="C841">
        <v>3</v>
      </c>
      <c r="D841" t="s">
        <v>59</v>
      </c>
      <c r="E841">
        <v>4</v>
      </c>
      <c r="F841" t="s">
        <v>223</v>
      </c>
      <c r="G841" t="s">
        <v>223</v>
      </c>
      <c r="H841" t="s">
        <v>800</v>
      </c>
      <c r="I841" t="s">
        <v>212</v>
      </c>
      <c r="J841" t="s">
        <v>213</v>
      </c>
      <c r="K841" t="s">
        <v>149</v>
      </c>
      <c r="M841" t="s">
        <v>76</v>
      </c>
      <c r="N841" t="s">
        <v>215</v>
      </c>
      <c r="O841" s="57">
        <v>46301.650462962964</v>
      </c>
      <c r="P841" s="57">
        <v>46305.692569444444</v>
      </c>
      <c r="Q841">
        <v>69405243</v>
      </c>
      <c r="S841">
        <v>146303629433</v>
      </c>
      <c r="T841" t="s">
        <v>3509</v>
      </c>
      <c r="U841" t="s">
        <v>3510</v>
      </c>
      <c r="V841" t="s">
        <v>5497</v>
      </c>
      <c r="Z841">
        <v>109.242863792272</v>
      </c>
      <c r="AA841">
        <v>-7.4168605733043496</v>
      </c>
      <c r="AB841" t="s">
        <v>3511</v>
      </c>
      <c r="AC841" t="s">
        <v>216</v>
      </c>
      <c r="AL841" t="s">
        <v>217</v>
      </c>
      <c r="AM841" t="s">
        <v>5498</v>
      </c>
      <c r="AN841" t="s">
        <v>6</v>
      </c>
      <c r="AO841" s="57">
        <v>46183.653182870374</v>
      </c>
      <c r="AP841" s="57">
        <v>46307.333333333336</v>
      </c>
      <c r="AR841" t="s">
        <v>218</v>
      </c>
      <c r="AS841" t="s">
        <v>219</v>
      </c>
      <c r="AT841" t="s">
        <v>230</v>
      </c>
      <c r="AU841">
        <v>20261010</v>
      </c>
      <c r="AV841" t="s">
        <v>221</v>
      </c>
      <c r="AW841" t="s">
        <v>541</v>
      </c>
      <c r="AX841" t="s">
        <v>222</v>
      </c>
      <c r="BA841" s="57">
        <v>46307.333333333336</v>
      </c>
      <c r="BB841" t="s">
        <v>5498</v>
      </c>
      <c r="BC841">
        <v>2026</v>
      </c>
      <c r="BD841">
        <v>10</v>
      </c>
      <c r="BE841">
        <v>10</v>
      </c>
      <c r="BF841" s="6">
        <f t="shared" si="39"/>
        <v>46305</v>
      </c>
      <c r="BG841">
        <f t="shared" si="40"/>
        <v>-2.3333333333357587</v>
      </c>
      <c r="BH841" t="str">
        <f t="shared" si="41"/>
        <v>COMPLY</v>
      </c>
      <c r="BI841" t="e">
        <f>VLOOKUP(H841,Sheet2!$A$1:$B$270,2,FALSE)</f>
        <v>#N/A</v>
      </c>
    </row>
    <row r="842" spans="1:61">
      <c r="A842">
        <v>841</v>
      </c>
      <c r="B842">
        <v>1002626258</v>
      </c>
      <c r="C842">
        <v>3</v>
      </c>
      <c r="D842" t="s">
        <v>59</v>
      </c>
      <c r="E842">
        <v>4</v>
      </c>
      <c r="F842" t="s">
        <v>223</v>
      </c>
      <c r="G842" t="s">
        <v>223</v>
      </c>
      <c r="H842" t="s">
        <v>800</v>
      </c>
      <c r="I842" t="s">
        <v>212</v>
      </c>
      <c r="J842" t="s">
        <v>213</v>
      </c>
      <c r="K842" t="s">
        <v>149</v>
      </c>
      <c r="L842" t="s">
        <v>826</v>
      </c>
      <c r="M842" t="s">
        <v>76</v>
      </c>
      <c r="N842" t="s">
        <v>215</v>
      </c>
      <c r="O842" s="57">
        <v>46302.583113425928</v>
      </c>
      <c r="P842" s="57">
        <v>46303.544409722221</v>
      </c>
      <c r="Q842">
        <v>69405884</v>
      </c>
      <c r="R842">
        <v>2815103618</v>
      </c>
      <c r="S842">
        <v>146303629075</v>
      </c>
      <c r="T842" t="s">
        <v>4198</v>
      </c>
      <c r="U842" t="s">
        <v>4677</v>
      </c>
      <c r="V842" t="s">
        <v>4199</v>
      </c>
      <c r="Z842">
        <v>109.245133</v>
      </c>
      <c r="AA842">
        <v>-7.3998160000000004</v>
      </c>
      <c r="AB842" t="s">
        <v>4200</v>
      </c>
      <c r="AC842" t="s">
        <v>235</v>
      </c>
      <c r="AL842" t="s">
        <v>217</v>
      </c>
      <c r="AM842" t="s">
        <v>4201</v>
      </c>
      <c r="AN842" t="s">
        <v>6</v>
      </c>
      <c r="AO842" s="57">
        <v>46213.59065972222</v>
      </c>
      <c r="AP842" s="57">
        <v>46303.458333333336</v>
      </c>
      <c r="AR842" t="s">
        <v>218</v>
      </c>
      <c r="AS842" t="s">
        <v>219</v>
      </c>
      <c r="AT842" t="s">
        <v>230</v>
      </c>
      <c r="AU842">
        <v>20261008</v>
      </c>
      <c r="AV842" t="s">
        <v>221</v>
      </c>
      <c r="AW842" t="s">
        <v>858</v>
      </c>
      <c r="AX842" t="s">
        <v>222</v>
      </c>
      <c r="BA842" s="57">
        <v>46303.458333333336</v>
      </c>
      <c r="BB842" t="s">
        <v>4201</v>
      </c>
      <c r="BC842">
        <v>2026</v>
      </c>
      <c r="BD842">
        <v>10</v>
      </c>
      <c r="BE842">
        <v>8</v>
      </c>
      <c r="BF842" s="6">
        <f t="shared" si="39"/>
        <v>46303</v>
      </c>
      <c r="BG842">
        <f t="shared" si="40"/>
        <v>-0.45833333333575865</v>
      </c>
      <c r="BH842" t="str">
        <f t="shared" si="41"/>
        <v>COMPLY</v>
      </c>
      <c r="BI842" t="e">
        <f>VLOOKUP(H842,Sheet2!$A$1:$B$270,2,FALSE)</f>
        <v>#N/A</v>
      </c>
    </row>
    <row r="843" spans="1:61">
      <c r="A843">
        <v>842</v>
      </c>
      <c r="B843">
        <v>1002627617</v>
      </c>
      <c r="C843">
        <v>3</v>
      </c>
      <c r="D843" t="s">
        <v>59</v>
      </c>
      <c r="E843">
        <v>4</v>
      </c>
      <c r="F843" t="s">
        <v>223</v>
      </c>
      <c r="G843" t="s">
        <v>223</v>
      </c>
      <c r="H843" t="s">
        <v>800</v>
      </c>
      <c r="I843" t="s">
        <v>212</v>
      </c>
      <c r="J843" t="s">
        <v>213</v>
      </c>
      <c r="K843" t="s">
        <v>149</v>
      </c>
      <c r="M843" t="s">
        <v>76</v>
      </c>
      <c r="N843" t="s">
        <v>215</v>
      </c>
      <c r="O843" s="57">
        <v>46303.5387962963</v>
      </c>
      <c r="P843" s="57">
        <v>46303.578506944446</v>
      </c>
      <c r="Q843">
        <v>69405575</v>
      </c>
      <c r="S843">
        <v>146303629461</v>
      </c>
      <c r="T843" t="s">
        <v>4193</v>
      </c>
      <c r="U843" t="s">
        <v>4678</v>
      </c>
      <c r="V843" t="s">
        <v>4679</v>
      </c>
      <c r="Z843">
        <v>109.217547080304</v>
      </c>
      <c r="AA843">
        <v>-7.4223293802925001</v>
      </c>
      <c r="AB843" t="s">
        <v>4196</v>
      </c>
      <c r="AC843" t="s">
        <v>283</v>
      </c>
      <c r="AL843" t="s">
        <v>217</v>
      </c>
      <c r="AM843" t="s">
        <v>4680</v>
      </c>
      <c r="AN843" t="s">
        <v>6</v>
      </c>
      <c r="AO843" s="57">
        <v>46244.569814814815</v>
      </c>
      <c r="AR843" t="s">
        <v>218</v>
      </c>
      <c r="AS843" t="s">
        <v>219</v>
      </c>
      <c r="AT843" t="s">
        <v>230</v>
      </c>
      <c r="AU843">
        <v>20261008</v>
      </c>
      <c r="AV843" t="s">
        <v>221</v>
      </c>
      <c r="AW843" t="s">
        <v>4357</v>
      </c>
      <c r="AX843" t="s">
        <v>222</v>
      </c>
      <c r="BA843" s="57">
        <v>46303.291666666664</v>
      </c>
      <c r="BB843" t="s">
        <v>4680</v>
      </c>
      <c r="BC843">
        <v>2026</v>
      </c>
      <c r="BD843">
        <v>10</v>
      </c>
      <c r="BE843">
        <v>8</v>
      </c>
      <c r="BF843" s="6">
        <f t="shared" si="39"/>
        <v>46303</v>
      </c>
      <c r="BG843">
        <f t="shared" si="40"/>
        <v>-0.29166666666424135</v>
      </c>
      <c r="BH843" t="str">
        <f t="shared" si="41"/>
        <v>COMPLY</v>
      </c>
      <c r="BI843" t="e">
        <f>VLOOKUP(H843,Sheet2!$A$1:$B$270,2,FALSE)</f>
        <v>#N/A</v>
      </c>
    </row>
    <row r="844" spans="1:61">
      <c r="A844">
        <v>843</v>
      </c>
      <c r="B844">
        <v>1002629668</v>
      </c>
      <c r="C844">
        <v>3</v>
      </c>
      <c r="D844" t="s">
        <v>59</v>
      </c>
      <c r="E844">
        <v>4</v>
      </c>
      <c r="F844" t="s">
        <v>223</v>
      </c>
      <c r="G844" t="s">
        <v>223</v>
      </c>
      <c r="H844" t="s">
        <v>800</v>
      </c>
      <c r="I844" t="s">
        <v>212</v>
      </c>
      <c r="J844" t="s">
        <v>213</v>
      </c>
      <c r="K844" t="s">
        <v>149</v>
      </c>
      <c r="M844" t="s">
        <v>76</v>
      </c>
      <c r="N844" t="s">
        <v>215</v>
      </c>
      <c r="O844" s="57">
        <v>46304.55704861111</v>
      </c>
      <c r="P844" s="57">
        <v>46304.632708333331</v>
      </c>
      <c r="Q844">
        <v>69406535</v>
      </c>
      <c r="S844">
        <v>146303629473</v>
      </c>
      <c r="T844" t="s">
        <v>4672</v>
      </c>
      <c r="U844" t="s">
        <v>5499</v>
      </c>
      <c r="V844" t="s">
        <v>5500</v>
      </c>
      <c r="Z844">
        <v>109.20679130000001</v>
      </c>
      <c r="AA844">
        <v>-7.4111313000000001</v>
      </c>
      <c r="AB844" t="s">
        <v>4675</v>
      </c>
      <c r="AC844" t="s">
        <v>283</v>
      </c>
      <c r="AL844" t="s">
        <v>217</v>
      </c>
      <c r="AM844" t="s">
        <v>5501</v>
      </c>
      <c r="AN844" t="s">
        <v>6</v>
      </c>
      <c r="AO844" s="57">
        <v>46275.559513888889</v>
      </c>
      <c r="AR844" t="s">
        <v>218</v>
      </c>
      <c r="AS844" t="s">
        <v>219</v>
      </c>
      <c r="AT844" t="s">
        <v>230</v>
      </c>
      <c r="AU844">
        <v>20261009</v>
      </c>
      <c r="AV844" t="s">
        <v>221</v>
      </c>
      <c r="AW844" t="s">
        <v>2455</v>
      </c>
      <c r="AX844" t="s">
        <v>222</v>
      </c>
      <c r="BA844" s="57">
        <v>46304.291666666664</v>
      </c>
      <c r="BB844" t="s">
        <v>5501</v>
      </c>
      <c r="BC844">
        <v>2026</v>
      </c>
      <c r="BD844">
        <v>10</v>
      </c>
      <c r="BE844">
        <v>9</v>
      </c>
      <c r="BF844" s="6">
        <f t="shared" si="39"/>
        <v>46304</v>
      </c>
      <c r="BG844">
        <f t="shared" si="40"/>
        <v>-0.29166666666424135</v>
      </c>
      <c r="BH844" t="str">
        <f t="shared" si="41"/>
        <v>COMPLY</v>
      </c>
      <c r="BI844" t="e">
        <f>VLOOKUP(H844,Sheet2!$A$1:$B$270,2,FALSE)</f>
        <v>#N/A</v>
      </c>
    </row>
    <row r="845" spans="1:61">
      <c r="A845">
        <v>844</v>
      </c>
      <c r="B845">
        <v>1002631686</v>
      </c>
      <c r="C845">
        <v>3</v>
      </c>
      <c r="D845" t="s">
        <v>59</v>
      </c>
      <c r="E845">
        <v>4</v>
      </c>
      <c r="F845" t="s">
        <v>223</v>
      </c>
      <c r="G845" t="s">
        <v>223</v>
      </c>
      <c r="H845" t="s">
        <v>800</v>
      </c>
      <c r="I845" t="s">
        <v>212</v>
      </c>
      <c r="J845" t="s">
        <v>213</v>
      </c>
      <c r="K845" t="s">
        <v>149</v>
      </c>
      <c r="L845" t="s">
        <v>214</v>
      </c>
      <c r="M845" t="s">
        <v>76</v>
      </c>
      <c r="N845" t="s">
        <v>215</v>
      </c>
      <c r="O845" s="57">
        <v>46306.653877314813</v>
      </c>
      <c r="P845" s="57">
        <v>46307.462314814817</v>
      </c>
      <c r="Q845">
        <v>69408219</v>
      </c>
      <c r="S845">
        <v>146303629488</v>
      </c>
      <c r="T845" t="s">
        <v>5503</v>
      </c>
      <c r="U845" t="s">
        <v>5504</v>
      </c>
      <c r="V845" t="s">
        <v>5505</v>
      </c>
      <c r="Z845">
        <v>109.258487</v>
      </c>
      <c r="AA845">
        <v>-7.3952640000000001</v>
      </c>
      <c r="AB845" t="s">
        <v>5506</v>
      </c>
      <c r="AC845" t="s">
        <v>235</v>
      </c>
      <c r="AL845" t="s">
        <v>217</v>
      </c>
      <c r="AM845" t="s">
        <v>5507</v>
      </c>
      <c r="AN845" t="s">
        <v>6</v>
      </c>
      <c r="AO845" s="57">
        <v>46336.663576388892</v>
      </c>
      <c r="AP845" s="57">
        <v>46307.625</v>
      </c>
      <c r="AR845" t="s">
        <v>218</v>
      </c>
      <c r="AS845" t="s">
        <v>219</v>
      </c>
      <c r="AT845" t="s">
        <v>230</v>
      </c>
      <c r="AU845">
        <v>20261012</v>
      </c>
      <c r="AV845" t="s">
        <v>221</v>
      </c>
      <c r="AW845" t="s">
        <v>880</v>
      </c>
      <c r="AX845" t="s">
        <v>222</v>
      </c>
      <c r="BA845" s="57">
        <v>46307.625</v>
      </c>
      <c r="BB845" t="s">
        <v>5507</v>
      </c>
      <c r="BC845">
        <v>2026</v>
      </c>
      <c r="BD845">
        <v>10</v>
      </c>
      <c r="BE845">
        <v>12</v>
      </c>
      <c r="BF845" s="6">
        <f t="shared" si="39"/>
        <v>46307</v>
      </c>
      <c r="BG845">
        <f t="shared" si="40"/>
        <v>-0.625</v>
      </c>
      <c r="BH845" t="str">
        <f t="shared" si="41"/>
        <v>COMPLY</v>
      </c>
      <c r="BI845" t="e">
        <f>VLOOKUP(H845,Sheet2!$A$1:$B$270,2,FALSE)</f>
        <v>#N/A</v>
      </c>
    </row>
    <row r="846" spans="1:61">
      <c r="A846">
        <v>845</v>
      </c>
      <c r="B846">
        <v>1002618750</v>
      </c>
      <c r="C846">
        <v>3</v>
      </c>
      <c r="D846" t="s">
        <v>59</v>
      </c>
      <c r="E846">
        <v>4</v>
      </c>
      <c r="F846" t="s">
        <v>223</v>
      </c>
      <c r="G846" t="s">
        <v>223</v>
      </c>
      <c r="H846" t="s">
        <v>800</v>
      </c>
      <c r="I846" t="s">
        <v>212</v>
      </c>
      <c r="J846" t="s">
        <v>213</v>
      </c>
      <c r="K846" t="s">
        <v>149</v>
      </c>
      <c r="L846" t="s">
        <v>214</v>
      </c>
      <c r="M846" t="s">
        <v>1401</v>
      </c>
      <c r="N846" t="s">
        <v>215</v>
      </c>
      <c r="O846" s="57">
        <v>46296.736574074072</v>
      </c>
      <c r="P846" s="57">
        <v>46300.564710648148</v>
      </c>
      <c r="Q846">
        <v>69402655</v>
      </c>
      <c r="S846">
        <v>146303629359</v>
      </c>
      <c r="T846" t="s">
        <v>1109</v>
      </c>
      <c r="U846" t="s">
        <v>1229</v>
      </c>
      <c r="V846" t="s">
        <v>1230</v>
      </c>
      <c r="Z846">
        <v>109.21708700000001</v>
      </c>
      <c r="AA846">
        <v>-7.4436650000000002</v>
      </c>
      <c r="AB846" t="s">
        <v>1231</v>
      </c>
      <c r="AC846" t="s">
        <v>235</v>
      </c>
      <c r="AL846" t="s">
        <v>217</v>
      </c>
      <c r="AM846" t="s">
        <v>1232</v>
      </c>
      <c r="AN846" t="s">
        <v>6</v>
      </c>
      <c r="AO846" s="57">
        <v>46032.746898148151</v>
      </c>
      <c r="AP846" s="57">
        <v>46297.625</v>
      </c>
      <c r="AQ846" t="s">
        <v>838</v>
      </c>
      <c r="AR846" t="s">
        <v>14</v>
      </c>
      <c r="AS846" t="s">
        <v>219</v>
      </c>
      <c r="AT846" t="s">
        <v>230</v>
      </c>
      <c r="AV846" t="s">
        <v>2904</v>
      </c>
      <c r="AW846" t="s">
        <v>877</v>
      </c>
      <c r="AX846" t="s">
        <v>222</v>
      </c>
      <c r="BA846" s="57">
        <v>46297.625</v>
      </c>
      <c r="BB846" t="s">
        <v>1232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:61">
      <c r="A847">
        <v>846</v>
      </c>
      <c r="B847">
        <v>1002617282</v>
      </c>
      <c r="C847">
        <v>3</v>
      </c>
      <c r="D847" t="s">
        <v>59</v>
      </c>
      <c r="E847">
        <v>4</v>
      </c>
      <c r="F847" t="s">
        <v>223</v>
      </c>
      <c r="G847" t="s">
        <v>223</v>
      </c>
      <c r="H847" t="s">
        <v>800</v>
      </c>
      <c r="I847" t="s">
        <v>212</v>
      </c>
      <c r="J847" t="s">
        <v>213</v>
      </c>
      <c r="K847" t="s">
        <v>149</v>
      </c>
      <c r="M847" t="s">
        <v>1401</v>
      </c>
      <c r="N847" t="s">
        <v>215</v>
      </c>
      <c r="O847" s="57">
        <v>46296.429259259261</v>
      </c>
      <c r="P847" s="57">
        <v>46298.556331018517</v>
      </c>
      <c r="Q847">
        <v>69402155</v>
      </c>
      <c r="S847">
        <v>146303629342</v>
      </c>
      <c r="T847" t="s">
        <v>1233</v>
      </c>
      <c r="U847" t="s">
        <v>1234</v>
      </c>
      <c r="V847" t="s">
        <v>1235</v>
      </c>
      <c r="Z847">
        <v>109.226715564496</v>
      </c>
      <c r="AA847">
        <v>-7.3960277174201998</v>
      </c>
      <c r="AB847" t="s">
        <v>1236</v>
      </c>
      <c r="AC847" t="s">
        <v>225</v>
      </c>
      <c r="AL847" t="s">
        <v>217</v>
      </c>
      <c r="AM847" t="s">
        <v>1237</v>
      </c>
      <c r="AN847" t="s">
        <v>6</v>
      </c>
      <c r="AO847" s="57">
        <v>46032.434247685182</v>
      </c>
      <c r="AP847" s="57">
        <v>46298.333333333336</v>
      </c>
      <c r="AQ847" t="s">
        <v>1496</v>
      </c>
      <c r="AR847" t="s">
        <v>14</v>
      </c>
      <c r="AS847" t="s">
        <v>219</v>
      </c>
      <c r="AT847" t="s">
        <v>230</v>
      </c>
      <c r="AV847" t="s">
        <v>2171</v>
      </c>
      <c r="AW847" t="s">
        <v>541</v>
      </c>
      <c r="AX847" t="s">
        <v>222</v>
      </c>
      <c r="BA847" s="57">
        <v>46298.333333333336</v>
      </c>
      <c r="BB847" t="s">
        <v>1237</v>
      </c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:61">
      <c r="A848">
        <v>847</v>
      </c>
      <c r="B848">
        <v>1002625623</v>
      </c>
      <c r="C848">
        <v>3</v>
      </c>
      <c r="D848" t="s">
        <v>59</v>
      </c>
      <c r="E848">
        <v>4</v>
      </c>
      <c r="F848" t="s">
        <v>223</v>
      </c>
      <c r="G848" t="s">
        <v>223</v>
      </c>
      <c r="H848" t="s">
        <v>800</v>
      </c>
      <c r="I848" t="s">
        <v>212</v>
      </c>
      <c r="J848" t="s">
        <v>213</v>
      </c>
      <c r="K848" t="s">
        <v>149</v>
      </c>
      <c r="L848" t="s">
        <v>214</v>
      </c>
      <c r="M848" t="s">
        <v>1401</v>
      </c>
      <c r="N848" t="s">
        <v>215</v>
      </c>
      <c r="O848" s="57">
        <v>46302.436527777776</v>
      </c>
      <c r="P848" s="57">
        <v>46303.5387962963</v>
      </c>
      <c r="Q848">
        <v>69405575</v>
      </c>
      <c r="S848">
        <v>146303629066</v>
      </c>
      <c r="T848" t="s">
        <v>4193</v>
      </c>
      <c r="U848" t="s">
        <v>4194</v>
      </c>
      <c r="V848" t="s">
        <v>4195</v>
      </c>
      <c r="Z848">
        <v>109.21749</v>
      </c>
      <c r="AA848">
        <v>-7.4219889999999999</v>
      </c>
      <c r="AB848" t="s">
        <v>4196</v>
      </c>
      <c r="AC848" t="s">
        <v>235</v>
      </c>
      <c r="AL848" t="s">
        <v>217</v>
      </c>
      <c r="AM848" t="s">
        <v>4197</v>
      </c>
      <c r="AN848" t="s">
        <v>6</v>
      </c>
      <c r="AO848" s="57">
        <v>46213.444687499999</v>
      </c>
      <c r="AP848" s="57">
        <v>46303.333333333336</v>
      </c>
      <c r="AQ848" t="s">
        <v>838</v>
      </c>
      <c r="AR848" t="s">
        <v>14</v>
      </c>
      <c r="AS848" t="s">
        <v>219</v>
      </c>
      <c r="AT848" t="s">
        <v>230</v>
      </c>
      <c r="AV848" t="s">
        <v>4671</v>
      </c>
      <c r="AW848" t="s">
        <v>880</v>
      </c>
      <c r="AX848" t="s">
        <v>222</v>
      </c>
      <c r="BA848" s="57">
        <v>46303.333333333336</v>
      </c>
      <c r="BB848" t="s">
        <v>4197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:61">
      <c r="A849">
        <v>848</v>
      </c>
      <c r="B849">
        <v>1002627782</v>
      </c>
      <c r="C849">
        <v>3</v>
      </c>
      <c r="D849" t="s">
        <v>59</v>
      </c>
      <c r="E849">
        <v>4</v>
      </c>
      <c r="F849" t="s">
        <v>223</v>
      </c>
      <c r="G849" t="s">
        <v>223</v>
      </c>
      <c r="H849" t="s">
        <v>800</v>
      </c>
      <c r="I849" t="s">
        <v>212</v>
      </c>
      <c r="J849" t="s">
        <v>213</v>
      </c>
      <c r="K849" t="s">
        <v>149</v>
      </c>
      <c r="L849" t="s">
        <v>214</v>
      </c>
      <c r="M849" t="s">
        <v>1401</v>
      </c>
      <c r="N849" t="s">
        <v>215</v>
      </c>
      <c r="O849" s="57">
        <v>46303.578865740739</v>
      </c>
      <c r="P849" s="57">
        <v>46304.557037037041</v>
      </c>
      <c r="Q849">
        <v>69406535</v>
      </c>
      <c r="S849">
        <v>146303629463</v>
      </c>
      <c r="T849" t="s">
        <v>4672</v>
      </c>
      <c r="U849" t="s">
        <v>4673</v>
      </c>
      <c r="V849" t="s">
        <v>4674</v>
      </c>
      <c r="Z849">
        <v>109.206982</v>
      </c>
      <c r="AA849">
        <v>-7.4105759999999998</v>
      </c>
      <c r="AB849" t="s">
        <v>4675</v>
      </c>
      <c r="AC849" t="s">
        <v>235</v>
      </c>
      <c r="AL849" t="s">
        <v>217</v>
      </c>
      <c r="AM849" t="s">
        <v>4676</v>
      </c>
      <c r="AN849" t="s">
        <v>6</v>
      </c>
      <c r="AO849" s="57">
        <v>46244.59065972222</v>
      </c>
      <c r="AP849" s="57">
        <v>46304.458333333336</v>
      </c>
      <c r="AQ849" t="s">
        <v>838</v>
      </c>
      <c r="AR849" t="s">
        <v>14</v>
      </c>
      <c r="AS849" t="s">
        <v>219</v>
      </c>
      <c r="AT849" t="s">
        <v>230</v>
      </c>
      <c r="AV849" t="s">
        <v>5502</v>
      </c>
      <c r="AW849" t="s">
        <v>880</v>
      </c>
      <c r="AX849" t="s">
        <v>222</v>
      </c>
      <c r="BA849" s="57">
        <v>46304.458333333336</v>
      </c>
      <c r="BB849" t="s">
        <v>4676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:61">
      <c r="A850">
        <v>849</v>
      </c>
      <c r="B850">
        <v>1002634996</v>
      </c>
      <c r="C850">
        <v>3</v>
      </c>
      <c r="D850" t="s">
        <v>59</v>
      </c>
      <c r="E850">
        <v>4</v>
      </c>
      <c r="F850" t="s">
        <v>223</v>
      </c>
      <c r="G850" t="s">
        <v>223</v>
      </c>
      <c r="H850" t="s">
        <v>800</v>
      </c>
      <c r="I850" t="s">
        <v>212</v>
      </c>
      <c r="J850" t="s">
        <v>213</v>
      </c>
      <c r="K850" t="s">
        <v>149</v>
      </c>
      <c r="L850" t="s">
        <v>214</v>
      </c>
      <c r="M850" t="s">
        <v>255</v>
      </c>
      <c r="N850" t="s">
        <v>215</v>
      </c>
      <c r="O850" s="57">
        <v>46308.55809027778</v>
      </c>
      <c r="P850" s="57">
        <v>46309.519409722219</v>
      </c>
      <c r="Q850">
        <v>69409391</v>
      </c>
      <c r="S850">
        <v>146303629527</v>
      </c>
      <c r="T850" t="s">
        <v>6297</v>
      </c>
      <c r="U850" t="s">
        <v>6298</v>
      </c>
      <c r="V850" t="s">
        <v>6299</v>
      </c>
      <c r="Z850">
        <v>109.20625607654701</v>
      </c>
      <c r="AA850">
        <v>-7.41624291557362</v>
      </c>
      <c r="AB850" t="s">
        <v>6300</v>
      </c>
      <c r="AC850" t="s">
        <v>235</v>
      </c>
      <c r="AL850" t="s">
        <v>217</v>
      </c>
      <c r="AM850" t="s">
        <v>5896</v>
      </c>
      <c r="AN850" t="s">
        <v>6</v>
      </c>
      <c r="AO850" t="s">
        <v>5865</v>
      </c>
      <c r="AP850" s="57">
        <v>46309.458333333336</v>
      </c>
      <c r="AR850" t="s">
        <v>256</v>
      </c>
      <c r="AS850" t="s">
        <v>219</v>
      </c>
      <c r="AT850" t="s">
        <v>230</v>
      </c>
      <c r="AV850" t="s">
        <v>257</v>
      </c>
      <c r="AW850" t="s">
        <v>881</v>
      </c>
      <c r="AX850" t="s">
        <v>222</v>
      </c>
      <c r="BA850" s="57">
        <v>46309.458333333336</v>
      </c>
      <c r="BB850" t="s">
        <v>5896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:61">
      <c r="A851">
        <v>850</v>
      </c>
      <c r="B851">
        <v>1002620985</v>
      </c>
      <c r="C851">
        <v>3</v>
      </c>
      <c r="D851" t="s">
        <v>59</v>
      </c>
      <c r="E851">
        <v>4</v>
      </c>
      <c r="F851" t="s">
        <v>223</v>
      </c>
      <c r="G851" t="s">
        <v>223</v>
      </c>
      <c r="H851" t="s">
        <v>800</v>
      </c>
      <c r="I851" t="s">
        <v>212</v>
      </c>
      <c r="J851" t="s">
        <v>213</v>
      </c>
      <c r="K851" t="s">
        <v>149</v>
      </c>
      <c r="M851" t="s">
        <v>1919</v>
      </c>
      <c r="N851" t="s">
        <v>215</v>
      </c>
      <c r="O851" s="57">
        <v>46298.556342592594</v>
      </c>
      <c r="P851" s="57">
        <v>46300.618750000001</v>
      </c>
      <c r="Q851">
        <v>69402155</v>
      </c>
      <c r="S851">
        <v>146303629384</v>
      </c>
      <c r="T851" t="s">
        <v>1233</v>
      </c>
      <c r="U851" t="s">
        <v>2172</v>
      </c>
      <c r="V851" t="s">
        <v>1235</v>
      </c>
      <c r="Z851">
        <v>109.226627362581</v>
      </c>
      <c r="AA851">
        <v>-7.3957168671627</v>
      </c>
      <c r="AB851" t="s">
        <v>1236</v>
      </c>
      <c r="AC851" t="s">
        <v>225</v>
      </c>
      <c r="AM851" t="s">
        <v>2173</v>
      </c>
      <c r="AO851" s="57">
        <v>46091.559224537035</v>
      </c>
      <c r="AR851" t="s">
        <v>12</v>
      </c>
      <c r="AS851" t="s">
        <v>219</v>
      </c>
      <c r="AT851" t="s">
        <v>230</v>
      </c>
      <c r="AV851" t="s">
        <v>1627</v>
      </c>
      <c r="AW851" t="s">
        <v>539</v>
      </c>
      <c r="AX851" t="s">
        <v>222</v>
      </c>
      <c r="BB851" t="s">
        <v>2173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:61">
      <c r="A852">
        <v>851</v>
      </c>
      <c r="B852">
        <v>1002628232</v>
      </c>
      <c r="C852">
        <v>3</v>
      </c>
      <c r="D852" t="s">
        <v>59</v>
      </c>
      <c r="E852">
        <v>4</v>
      </c>
      <c r="F852" t="s">
        <v>223</v>
      </c>
      <c r="G852" t="s">
        <v>2178</v>
      </c>
      <c r="H852" t="s">
        <v>4681</v>
      </c>
      <c r="I852" t="s">
        <v>212</v>
      </c>
      <c r="J852" t="s">
        <v>213</v>
      </c>
      <c r="K852" t="s">
        <v>149</v>
      </c>
      <c r="L852" t="s">
        <v>214</v>
      </c>
      <c r="M852" t="s">
        <v>76</v>
      </c>
      <c r="N852" t="s">
        <v>215</v>
      </c>
      <c r="O852" s="57">
        <v>46303.676851851851</v>
      </c>
      <c r="P852" s="57">
        <v>46304.790462962963</v>
      </c>
      <c r="Q852">
        <v>69406750</v>
      </c>
      <c r="S852">
        <v>143361127852</v>
      </c>
      <c r="T852" t="s">
        <v>4682</v>
      </c>
      <c r="U852" t="s">
        <v>4683</v>
      </c>
      <c r="V852" t="s">
        <v>4684</v>
      </c>
      <c r="Z852">
        <v>109.01167100000001</v>
      </c>
      <c r="AA852">
        <v>-7.7208119999999996</v>
      </c>
      <c r="AB852" t="s">
        <v>4685</v>
      </c>
      <c r="AC852" t="s">
        <v>235</v>
      </c>
      <c r="AL852" t="s">
        <v>217</v>
      </c>
      <c r="AM852" t="s">
        <v>4686</v>
      </c>
      <c r="AN852" t="s">
        <v>6</v>
      </c>
      <c r="AO852" s="57">
        <v>46244.684513888889</v>
      </c>
      <c r="AP852" s="57">
        <v>46304.625</v>
      </c>
      <c r="AR852" t="s">
        <v>218</v>
      </c>
      <c r="AS852" t="s">
        <v>219</v>
      </c>
      <c r="AT852" t="s">
        <v>230</v>
      </c>
      <c r="AU852">
        <v>20261009</v>
      </c>
      <c r="AV852" t="s">
        <v>221</v>
      </c>
      <c r="AW852" t="s">
        <v>2628</v>
      </c>
      <c r="AX852" t="s">
        <v>222</v>
      </c>
      <c r="BA852" s="57">
        <v>46304.625</v>
      </c>
      <c r="BB852" t="s">
        <v>4686</v>
      </c>
      <c r="BC852">
        <v>2026</v>
      </c>
      <c r="BD852">
        <v>10</v>
      </c>
      <c r="BE852">
        <v>9</v>
      </c>
      <c r="BF852" s="6">
        <f t="shared" si="39"/>
        <v>46304</v>
      </c>
      <c r="BG852">
        <f t="shared" si="40"/>
        <v>-0.625</v>
      </c>
      <c r="BH852" t="str">
        <f t="shared" si="41"/>
        <v>COMPLY</v>
      </c>
      <c r="BI852" t="e">
        <f>VLOOKUP(H852,Sheet2!$A$1:$B$270,2,FALSE)</f>
        <v>#N/A</v>
      </c>
    </row>
    <row r="853" spans="1:61">
      <c r="A853">
        <v>852</v>
      </c>
      <c r="B853">
        <v>1002619514</v>
      </c>
      <c r="C853">
        <v>3</v>
      </c>
      <c r="D853" t="s">
        <v>59</v>
      </c>
      <c r="E853">
        <v>4</v>
      </c>
      <c r="F853" t="s">
        <v>223</v>
      </c>
      <c r="G853" t="s">
        <v>2178</v>
      </c>
      <c r="H853" t="s">
        <v>2179</v>
      </c>
      <c r="I853" t="s">
        <v>212</v>
      </c>
      <c r="J853" t="s">
        <v>213</v>
      </c>
      <c r="K853" t="s">
        <v>149</v>
      </c>
      <c r="L853" t="s">
        <v>214</v>
      </c>
      <c r="M853" t="s">
        <v>76</v>
      </c>
      <c r="N853" t="s">
        <v>215</v>
      </c>
      <c r="O853" s="57">
        <v>46297.469907407409</v>
      </c>
      <c r="P853" s="57">
        <v>46298.702210648145</v>
      </c>
      <c r="Q853">
        <v>69402939</v>
      </c>
      <c r="S853">
        <v>141362104675</v>
      </c>
      <c r="T853" t="s">
        <v>2180</v>
      </c>
      <c r="U853" t="s">
        <v>2181</v>
      </c>
      <c r="V853" t="s">
        <v>2182</v>
      </c>
      <c r="Z853">
        <v>109.00412919999999</v>
      </c>
      <c r="AA853">
        <v>-7.6928010999999996</v>
      </c>
      <c r="AB853" t="s">
        <v>2183</v>
      </c>
      <c r="AC853" t="s">
        <v>235</v>
      </c>
      <c r="AL853" t="s">
        <v>217</v>
      </c>
      <c r="AM853" t="s">
        <v>2184</v>
      </c>
      <c r="AN853" t="s">
        <v>6</v>
      </c>
      <c r="AO853" s="57">
        <v>46063.475972222222</v>
      </c>
      <c r="AP853" s="57">
        <v>46300.458333333336</v>
      </c>
      <c r="AR853" t="s">
        <v>218</v>
      </c>
      <c r="AS853" t="s">
        <v>219</v>
      </c>
      <c r="AT853" t="s">
        <v>230</v>
      </c>
      <c r="AU853">
        <v>20261003</v>
      </c>
      <c r="AV853" t="s">
        <v>221</v>
      </c>
      <c r="AW853" t="s">
        <v>880</v>
      </c>
      <c r="AX853" t="s">
        <v>222</v>
      </c>
      <c r="BA853" s="57">
        <v>46300.458333333336</v>
      </c>
      <c r="BB853" t="s">
        <v>2184</v>
      </c>
      <c r="BC853">
        <v>2026</v>
      </c>
      <c r="BD853">
        <v>10</v>
      </c>
      <c r="BE853">
        <v>3</v>
      </c>
      <c r="BF853" s="6">
        <f t="shared" si="39"/>
        <v>46298</v>
      </c>
      <c r="BG853">
        <f t="shared" si="40"/>
        <v>-2.4583333333357587</v>
      </c>
      <c r="BH853" t="str">
        <f t="shared" si="41"/>
        <v>COMPLY</v>
      </c>
      <c r="BI853" t="e">
        <f>VLOOKUP(H853,Sheet2!$A$1:$B$270,2,FALSE)</f>
        <v>#N/A</v>
      </c>
    </row>
    <row r="854" spans="1:61">
      <c r="A854">
        <v>853</v>
      </c>
      <c r="B854">
        <v>1002624065</v>
      </c>
      <c r="C854">
        <v>3</v>
      </c>
      <c r="D854" t="s">
        <v>59</v>
      </c>
      <c r="E854">
        <v>4</v>
      </c>
      <c r="F854" t="s">
        <v>223</v>
      </c>
      <c r="G854" t="s">
        <v>2178</v>
      </c>
      <c r="H854" t="s">
        <v>2179</v>
      </c>
      <c r="I854" t="s">
        <v>212</v>
      </c>
      <c r="J854" t="s">
        <v>213</v>
      </c>
      <c r="K854" t="s">
        <v>149</v>
      </c>
      <c r="L854" t="s">
        <v>826</v>
      </c>
      <c r="M854" t="s">
        <v>76</v>
      </c>
      <c r="N854" t="s">
        <v>215</v>
      </c>
      <c r="O854" s="57">
        <v>46301.488657407404</v>
      </c>
      <c r="P854" s="57">
        <v>46302.588958333334</v>
      </c>
      <c r="Q854">
        <v>69404948</v>
      </c>
      <c r="R854">
        <v>2825103779</v>
      </c>
      <c r="S854">
        <v>141362105376</v>
      </c>
      <c r="T854" t="s">
        <v>3512</v>
      </c>
      <c r="U854" t="s">
        <v>3513</v>
      </c>
      <c r="V854" t="s">
        <v>3514</v>
      </c>
      <c r="Z854">
        <v>109.0207485</v>
      </c>
      <c r="AA854">
        <v>-7.7006823999999998</v>
      </c>
      <c r="AB854" t="s">
        <v>3515</v>
      </c>
      <c r="AC854" t="s">
        <v>235</v>
      </c>
      <c r="AL854" t="s">
        <v>217</v>
      </c>
      <c r="AM854" t="s">
        <v>3516</v>
      </c>
      <c r="AN854" t="s">
        <v>6</v>
      </c>
      <c r="AO854" s="57">
        <v>46183.517812500002</v>
      </c>
      <c r="AP854" s="57">
        <v>46305.333333333336</v>
      </c>
      <c r="AR854" t="s">
        <v>218</v>
      </c>
      <c r="AS854" t="s">
        <v>219</v>
      </c>
      <c r="AT854" t="s">
        <v>230</v>
      </c>
      <c r="AU854">
        <v>20261007</v>
      </c>
      <c r="AV854" t="s">
        <v>221</v>
      </c>
      <c r="AW854" t="s">
        <v>3517</v>
      </c>
      <c r="AX854" t="s">
        <v>222</v>
      </c>
      <c r="BA854" s="57">
        <v>46305.333333333336</v>
      </c>
      <c r="BB854" t="s">
        <v>3516</v>
      </c>
      <c r="BC854">
        <v>2026</v>
      </c>
      <c r="BD854">
        <v>10</v>
      </c>
      <c r="BE854">
        <v>7</v>
      </c>
      <c r="BF854" s="6">
        <f t="shared" si="39"/>
        <v>46302</v>
      </c>
      <c r="BG854">
        <f t="shared" si="40"/>
        <v>-3.3333333333357587</v>
      </c>
      <c r="BH854" t="str">
        <f t="shared" si="41"/>
        <v>COMPLY</v>
      </c>
      <c r="BI854" t="e">
        <f>VLOOKUP(H854,Sheet2!$A$1:$B$270,2,FALSE)</f>
        <v>#N/A</v>
      </c>
    </row>
    <row r="855" spans="1:61">
      <c r="A855">
        <v>854</v>
      </c>
      <c r="B855">
        <v>1002625520</v>
      </c>
      <c r="C855">
        <v>3</v>
      </c>
      <c r="D855" t="s">
        <v>59</v>
      </c>
      <c r="E855">
        <v>4</v>
      </c>
      <c r="F855" t="s">
        <v>223</v>
      </c>
      <c r="G855" t="s">
        <v>2178</v>
      </c>
      <c r="H855" t="s">
        <v>2179</v>
      </c>
      <c r="I855" t="s">
        <v>212</v>
      </c>
      <c r="J855" t="s">
        <v>213</v>
      </c>
      <c r="K855" t="s">
        <v>149</v>
      </c>
      <c r="M855" t="s">
        <v>76</v>
      </c>
      <c r="N855" t="s">
        <v>215</v>
      </c>
      <c r="O855" s="57">
        <v>46302.415486111109</v>
      </c>
      <c r="P855" s="57">
        <v>46303.834872685184</v>
      </c>
      <c r="Q855">
        <v>69405521</v>
      </c>
      <c r="R855">
        <v>2825552027</v>
      </c>
      <c r="S855">
        <v>141362105521</v>
      </c>
      <c r="T855" t="s">
        <v>4202</v>
      </c>
      <c r="U855" t="s">
        <v>4687</v>
      </c>
      <c r="V855" t="s">
        <v>4203</v>
      </c>
      <c r="Z855">
        <v>109.006391599837</v>
      </c>
      <c r="AA855">
        <v>-7.6932880961643004</v>
      </c>
      <c r="AB855" t="s">
        <v>4204</v>
      </c>
      <c r="AC855" t="s">
        <v>283</v>
      </c>
      <c r="AL855" t="s">
        <v>217</v>
      </c>
      <c r="AM855" t="s">
        <v>4205</v>
      </c>
      <c r="AN855" t="s">
        <v>6</v>
      </c>
      <c r="AO855" s="57">
        <v>46213.434340277781</v>
      </c>
      <c r="AP855" s="57">
        <v>46306.625</v>
      </c>
      <c r="AR855" t="s">
        <v>218</v>
      </c>
      <c r="AS855" t="s">
        <v>219</v>
      </c>
      <c r="AT855" t="s">
        <v>230</v>
      </c>
      <c r="AU855">
        <v>20261008</v>
      </c>
      <c r="AV855" t="s">
        <v>221</v>
      </c>
      <c r="AW855" t="s">
        <v>1586</v>
      </c>
      <c r="AX855" t="s">
        <v>222</v>
      </c>
      <c r="BA855" s="57">
        <v>46306.625</v>
      </c>
      <c r="BB855" t="s">
        <v>4205</v>
      </c>
      <c r="BC855">
        <v>2026</v>
      </c>
      <c r="BD855">
        <v>10</v>
      </c>
      <c r="BE855">
        <v>8</v>
      </c>
      <c r="BF855" s="6">
        <f t="shared" si="39"/>
        <v>46303</v>
      </c>
      <c r="BG855">
        <f t="shared" si="40"/>
        <v>-3.625</v>
      </c>
      <c r="BH855" t="str">
        <f t="shared" si="41"/>
        <v>COMPLY</v>
      </c>
      <c r="BI855" t="e">
        <f>VLOOKUP(H855,Sheet2!$A$1:$B$270,2,FALSE)</f>
        <v>#N/A</v>
      </c>
    </row>
    <row r="856" spans="1:61">
      <c r="A856">
        <v>855</v>
      </c>
      <c r="B856">
        <v>1002634796</v>
      </c>
      <c r="C856">
        <v>3</v>
      </c>
      <c r="D856" t="s">
        <v>59</v>
      </c>
      <c r="E856">
        <v>4</v>
      </c>
      <c r="F856" t="s">
        <v>223</v>
      </c>
      <c r="G856" t="s">
        <v>2178</v>
      </c>
      <c r="H856" t="s">
        <v>2179</v>
      </c>
      <c r="I856" t="s">
        <v>212</v>
      </c>
      <c r="J856" t="s">
        <v>213</v>
      </c>
      <c r="K856" t="s">
        <v>149</v>
      </c>
      <c r="M856" t="s">
        <v>76</v>
      </c>
      <c r="N856" t="s">
        <v>215</v>
      </c>
      <c r="O856" s="57">
        <v>46308.493541666663</v>
      </c>
      <c r="P856" s="57">
        <v>46308.565289351849</v>
      </c>
      <c r="Q856">
        <v>69407246</v>
      </c>
      <c r="S856">
        <v>141362106318</v>
      </c>
      <c r="T856" t="s">
        <v>5508</v>
      </c>
      <c r="U856" t="s">
        <v>6301</v>
      </c>
      <c r="V856" t="s">
        <v>6302</v>
      </c>
      <c r="Z856">
        <v>109.0985185</v>
      </c>
      <c r="AA856">
        <v>-7.6559806999999998</v>
      </c>
      <c r="AB856" t="s">
        <v>5511</v>
      </c>
      <c r="AC856" t="s">
        <v>283</v>
      </c>
      <c r="AL856" t="s">
        <v>217</v>
      </c>
      <c r="AM856" t="s">
        <v>6303</v>
      </c>
      <c r="AN856" t="s">
        <v>6</v>
      </c>
      <c r="AO856" t="s">
        <v>5770</v>
      </c>
      <c r="AR856" t="s">
        <v>218</v>
      </c>
      <c r="AS856" t="s">
        <v>219</v>
      </c>
      <c r="AT856" t="s">
        <v>230</v>
      </c>
      <c r="AU856">
        <v>20261013</v>
      </c>
      <c r="AV856" t="s">
        <v>221</v>
      </c>
      <c r="AW856" t="s">
        <v>539</v>
      </c>
      <c r="AX856" t="s">
        <v>222</v>
      </c>
      <c r="BA856" s="57">
        <v>46308.291666666664</v>
      </c>
      <c r="BB856" t="s">
        <v>6303</v>
      </c>
      <c r="BC856">
        <v>2026</v>
      </c>
      <c r="BD856">
        <v>10</v>
      </c>
      <c r="BE856">
        <v>13</v>
      </c>
      <c r="BF856" s="6">
        <f t="shared" si="39"/>
        <v>46308</v>
      </c>
      <c r="BG856">
        <f t="shared" si="40"/>
        <v>-0.29166666666424135</v>
      </c>
      <c r="BH856" t="str">
        <f t="shared" si="41"/>
        <v>COMPLY</v>
      </c>
      <c r="BI856" t="e">
        <f>VLOOKUP(H856,Sheet2!$A$1:$B$270,2,FALSE)</f>
        <v>#N/A</v>
      </c>
    </row>
    <row r="857" spans="1:61">
      <c r="A857">
        <v>856</v>
      </c>
      <c r="B857">
        <v>1002634325</v>
      </c>
      <c r="C857">
        <v>3</v>
      </c>
      <c r="D857" t="s">
        <v>59</v>
      </c>
      <c r="E857">
        <v>4</v>
      </c>
      <c r="F857" t="s">
        <v>223</v>
      </c>
      <c r="G857" t="s">
        <v>2178</v>
      </c>
      <c r="H857" t="s">
        <v>2179</v>
      </c>
      <c r="I857" t="s">
        <v>212</v>
      </c>
      <c r="J857" t="s">
        <v>213</v>
      </c>
      <c r="K857" t="s">
        <v>149</v>
      </c>
      <c r="M857" t="s">
        <v>6783</v>
      </c>
      <c r="N857" t="s">
        <v>215</v>
      </c>
      <c r="O857" s="57">
        <v>46308.420092592591</v>
      </c>
      <c r="P857" s="57">
        <v>46309.522546296299</v>
      </c>
      <c r="Q857">
        <v>69409140</v>
      </c>
      <c r="R857">
        <v>2825552034</v>
      </c>
      <c r="S857">
        <v>141362106314</v>
      </c>
      <c r="T857" t="s">
        <v>6784</v>
      </c>
      <c r="U857" t="s">
        <v>6785</v>
      </c>
      <c r="V857" t="s">
        <v>6786</v>
      </c>
      <c r="Z857">
        <v>109.00528550148</v>
      </c>
      <c r="AA857">
        <v>-7.6915172845057196</v>
      </c>
      <c r="AB857" t="s">
        <v>6305</v>
      </c>
      <c r="AC857" t="s">
        <v>283</v>
      </c>
      <c r="AL857" t="s">
        <v>217</v>
      </c>
      <c r="AM857" t="s">
        <v>6787</v>
      </c>
      <c r="AN857" t="s">
        <v>6</v>
      </c>
      <c r="AO857" t="s">
        <v>5962</v>
      </c>
      <c r="AP857" s="57">
        <v>46310.333333333336</v>
      </c>
      <c r="AR857" t="s">
        <v>256</v>
      </c>
      <c r="AS857" t="s">
        <v>219</v>
      </c>
      <c r="AT857" t="s">
        <v>230</v>
      </c>
      <c r="AV857" t="s">
        <v>6788</v>
      </c>
      <c r="AW857" t="s">
        <v>1586</v>
      </c>
      <c r="AX857" t="s">
        <v>222</v>
      </c>
      <c r="BA857" s="57">
        <v>46310.333333333336</v>
      </c>
      <c r="BB857" t="s">
        <v>6787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:61">
      <c r="A858">
        <v>857</v>
      </c>
      <c r="B858">
        <v>1002629458</v>
      </c>
      <c r="C858">
        <v>3</v>
      </c>
      <c r="D858" t="s">
        <v>59</v>
      </c>
      <c r="E858">
        <v>4</v>
      </c>
      <c r="F858" t="s">
        <v>223</v>
      </c>
      <c r="G858" t="s">
        <v>2178</v>
      </c>
      <c r="H858" t="s">
        <v>2179</v>
      </c>
      <c r="I858" t="s">
        <v>212</v>
      </c>
      <c r="J858" t="s">
        <v>213</v>
      </c>
      <c r="K858" t="s">
        <v>149</v>
      </c>
      <c r="L858" t="s">
        <v>214</v>
      </c>
      <c r="M858" t="s">
        <v>1401</v>
      </c>
      <c r="N858" t="s">
        <v>215</v>
      </c>
      <c r="O858" s="57">
        <v>46304.476099537038</v>
      </c>
      <c r="P858" s="57">
        <v>46308.493541666663</v>
      </c>
      <c r="Q858">
        <v>69407246</v>
      </c>
      <c r="S858">
        <v>141362105683</v>
      </c>
      <c r="T858" t="s">
        <v>5508</v>
      </c>
      <c r="U858" t="s">
        <v>5509</v>
      </c>
      <c r="V858" t="s">
        <v>5510</v>
      </c>
      <c r="Z858">
        <v>109.0986138</v>
      </c>
      <c r="AA858">
        <v>-7.6577286000000004</v>
      </c>
      <c r="AB858" t="s">
        <v>5511</v>
      </c>
      <c r="AC858" t="s">
        <v>235</v>
      </c>
      <c r="AL858" t="s">
        <v>217</v>
      </c>
      <c r="AM858" t="s">
        <v>5512</v>
      </c>
      <c r="AN858" t="s">
        <v>6</v>
      </c>
      <c r="AO858" s="57">
        <v>46275.485960648148</v>
      </c>
      <c r="AP858" s="57">
        <v>46307.458333333336</v>
      </c>
      <c r="AR858" t="s">
        <v>14</v>
      </c>
      <c r="AS858" t="s">
        <v>219</v>
      </c>
      <c r="AT858" t="s">
        <v>230</v>
      </c>
      <c r="AV858" t="s">
        <v>6304</v>
      </c>
      <c r="AW858" t="s">
        <v>877</v>
      </c>
      <c r="AX858" t="s">
        <v>222</v>
      </c>
      <c r="BA858" s="57">
        <v>46307.458333333336</v>
      </c>
      <c r="BB858" t="s">
        <v>5512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:61">
      <c r="A859">
        <v>858</v>
      </c>
      <c r="B859">
        <v>1002619762</v>
      </c>
      <c r="C859">
        <v>3</v>
      </c>
      <c r="D859" t="s">
        <v>59</v>
      </c>
      <c r="E859">
        <v>4</v>
      </c>
      <c r="F859" t="s">
        <v>223</v>
      </c>
      <c r="G859" t="s">
        <v>2178</v>
      </c>
      <c r="H859" t="s">
        <v>2185</v>
      </c>
      <c r="I859" t="s">
        <v>212</v>
      </c>
      <c r="J859" t="s">
        <v>213</v>
      </c>
      <c r="K859" t="s">
        <v>149</v>
      </c>
      <c r="L859" t="s">
        <v>214</v>
      </c>
      <c r="M859" t="s">
        <v>76</v>
      </c>
      <c r="N859" t="s">
        <v>215</v>
      </c>
      <c r="O859" s="57">
        <v>46297.556018518517</v>
      </c>
      <c r="P859" s="57">
        <v>46297.735324074078</v>
      </c>
      <c r="Q859">
        <v>69403038</v>
      </c>
      <c r="S859">
        <v>146391106859</v>
      </c>
      <c r="T859" t="s">
        <v>2186</v>
      </c>
      <c r="U859" t="s">
        <v>2187</v>
      </c>
      <c r="V859" t="s">
        <v>2188</v>
      </c>
      <c r="Z859">
        <v>108.787814</v>
      </c>
      <c r="AA859">
        <v>-7.388255</v>
      </c>
      <c r="AB859" t="s">
        <v>2189</v>
      </c>
      <c r="AC859" t="s">
        <v>235</v>
      </c>
      <c r="AL859" t="s">
        <v>217</v>
      </c>
      <c r="AM859" t="s">
        <v>2190</v>
      </c>
      <c r="AN859" t="s">
        <v>6</v>
      </c>
      <c r="AO859" s="57">
        <v>46063.559317129628</v>
      </c>
      <c r="AP859" s="57">
        <v>46301.625</v>
      </c>
      <c r="AR859" t="s">
        <v>218</v>
      </c>
      <c r="AS859" t="s">
        <v>2191</v>
      </c>
      <c r="AT859" t="s">
        <v>230</v>
      </c>
      <c r="AU859">
        <v>20261002</v>
      </c>
      <c r="AV859" t="s">
        <v>221</v>
      </c>
      <c r="AW859" t="s">
        <v>880</v>
      </c>
      <c r="AX859" t="s">
        <v>222</v>
      </c>
      <c r="BA859" s="57">
        <v>46301.625</v>
      </c>
      <c r="BB859" t="s">
        <v>2190</v>
      </c>
      <c r="BC859">
        <v>2026</v>
      </c>
      <c r="BD859">
        <v>10</v>
      </c>
      <c r="BE859">
        <v>2</v>
      </c>
      <c r="BF859" s="6">
        <f t="shared" si="39"/>
        <v>46297</v>
      </c>
      <c r="BG859">
        <f t="shared" si="40"/>
        <v>-4.625</v>
      </c>
      <c r="BH859" t="str">
        <f t="shared" si="41"/>
        <v>COMPLY</v>
      </c>
      <c r="BI859" t="e">
        <f>VLOOKUP(H859,Sheet2!$A$1:$B$270,2,FALSE)</f>
        <v>#N/A</v>
      </c>
    </row>
    <row r="860" spans="1:61">
      <c r="A860">
        <v>859</v>
      </c>
      <c r="B860">
        <v>1002632283</v>
      </c>
      <c r="C860">
        <v>3</v>
      </c>
      <c r="D860" t="s">
        <v>59</v>
      </c>
      <c r="E860">
        <v>4</v>
      </c>
      <c r="F860" t="s">
        <v>223</v>
      </c>
      <c r="G860" t="s">
        <v>2178</v>
      </c>
      <c r="H860" t="s">
        <v>2185</v>
      </c>
      <c r="I860" t="s">
        <v>212</v>
      </c>
      <c r="J860" t="s">
        <v>213</v>
      </c>
      <c r="K860" t="s">
        <v>149</v>
      </c>
      <c r="L860" t="s">
        <v>214</v>
      </c>
      <c r="M860" t="s">
        <v>76</v>
      </c>
      <c r="N860" t="s">
        <v>215</v>
      </c>
      <c r="O860" s="57">
        <v>46307.424062500002</v>
      </c>
      <c r="P860" s="57">
        <v>46307.652824074074</v>
      </c>
      <c r="Q860">
        <v>69408398</v>
      </c>
      <c r="S860">
        <v>146391107952</v>
      </c>
      <c r="T860" t="s">
        <v>6306</v>
      </c>
      <c r="U860" t="s">
        <v>6307</v>
      </c>
      <c r="V860" t="s">
        <v>6308</v>
      </c>
      <c r="Z860">
        <v>108.74450299999999</v>
      </c>
      <c r="AA860">
        <v>-7.3033549999999998</v>
      </c>
      <c r="AB860" t="s">
        <v>6309</v>
      </c>
      <c r="AC860" t="s">
        <v>235</v>
      </c>
      <c r="AL860" t="s">
        <v>217</v>
      </c>
      <c r="AM860" t="s">
        <v>6310</v>
      </c>
      <c r="AN860" t="s">
        <v>6</v>
      </c>
      <c r="AO860" s="57">
        <v>46366.434120370373</v>
      </c>
      <c r="AP860" s="57">
        <v>46309.333333333336</v>
      </c>
      <c r="AR860" t="s">
        <v>218</v>
      </c>
      <c r="AS860" t="s">
        <v>2191</v>
      </c>
      <c r="AT860" t="s">
        <v>230</v>
      </c>
      <c r="AU860">
        <v>20261012</v>
      </c>
      <c r="AV860" t="s">
        <v>221</v>
      </c>
      <c r="AW860" t="s">
        <v>879</v>
      </c>
      <c r="AX860" t="s">
        <v>222</v>
      </c>
      <c r="BA860" s="57">
        <v>46309.333333333336</v>
      </c>
      <c r="BB860" t="s">
        <v>6310</v>
      </c>
      <c r="BC860">
        <v>2026</v>
      </c>
      <c r="BD860">
        <v>10</v>
      </c>
      <c r="BE860">
        <v>12</v>
      </c>
      <c r="BF860" s="6">
        <f t="shared" si="39"/>
        <v>46307</v>
      </c>
      <c r="BG860">
        <f t="shared" si="40"/>
        <v>-2.3333333333357587</v>
      </c>
      <c r="BH860" t="str">
        <f t="shared" si="41"/>
        <v>COMPLY</v>
      </c>
      <c r="BI860" t="e">
        <f>VLOOKUP(H860,Sheet2!$A$1:$B$270,2,FALSE)</f>
        <v>#N/A</v>
      </c>
    </row>
    <row r="861" spans="1:61">
      <c r="A861">
        <v>860</v>
      </c>
      <c r="B861">
        <v>1002632094</v>
      </c>
      <c r="C861">
        <v>3</v>
      </c>
      <c r="D861" t="s">
        <v>59</v>
      </c>
      <c r="E861">
        <v>4</v>
      </c>
      <c r="F861" t="s">
        <v>223</v>
      </c>
      <c r="G861" t="s">
        <v>2178</v>
      </c>
      <c r="H861" t="s">
        <v>2185</v>
      </c>
      <c r="I861" t="s">
        <v>212</v>
      </c>
      <c r="J861" t="s">
        <v>213</v>
      </c>
      <c r="K861" t="s">
        <v>149</v>
      </c>
      <c r="L861" t="s">
        <v>214</v>
      </c>
      <c r="M861" t="s">
        <v>76</v>
      </c>
      <c r="N861" t="s">
        <v>215</v>
      </c>
      <c r="O861" s="57">
        <v>46307.389351851853</v>
      </c>
      <c r="P861" s="57">
        <v>46307.870127314818</v>
      </c>
      <c r="Q861">
        <v>69408371</v>
      </c>
      <c r="S861">
        <v>146391107956</v>
      </c>
      <c r="T861" t="s">
        <v>6311</v>
      </c>
      <c r="U861" t="s">
        <v>6312</v>
      </c>
      <c r="V861" t="s">
        <v>6313</v>
      </c>
      <c r="Z861">
        <v>108.7631823</v>
      </c>
      <c r="AA861">
        <v>-7.3014101999999896</v>
      </c>
      <c r="AB861" t="s">
        <v>6314</v>
      </c>
      <c r="AC861" t="s">
        <v>235</v>
      </c>
      <c r="AL861" t="s">
        <v>217</v>
      </c>
      <c r="AM861" t="s">
        <v>6315</v>
      </c>
      <c r="AN861" t="s">
        <v>6</v>
      </c>
      <c r="AO861" s="57">
        <v>46366.392314814817</v>
      </c>
      <c r="AP861" s="57">
        <v>46309.333333333336</v>
      </c>
      <c r="AR861" t="s">
        <v>218</v>
      </c>
      <c r="AS861" t="s">
        <v>2191</v>
      </c>
      <c r="AT861" t="s">
        <v>230</v>
      </c>
      <c r="AU861">
        <v>20261012</v>
      </c>
      <c r="AV861" t="s">
        <v>221</v>
      </c>
      <c r="AW861" t="s">
        <v>883</v>
      </c>
      <c r="AX861" t="s">
        <v>222</v>
      </c>
      <c r="BA861" s="57">
        <v>46309.333333333336</v>
      </c>
      <c r="BB861" t="s">
        <v>6315</v>
      </c>
      <c r="BC861">
        <v>2026</v>
      </c>
      <c r="BD861">
        <v>10</v>
      </c>
      <c r="BE861">
        <v>12</v>
      </c>
      <c r="BF861" s="6">
        <f t="shared" si="39"/>
        <v>46307</v>
      </c>
      <c r="BG861">
        <f t="shared" si="40"/>
        <v>-2.3333333333357587</v>
      </c>
      <c r="BH861" t="str">
        <f t="shared" si="41"/>
        <v>COMPLY</v>
      </c>
      <c r="BI861" t="e">
        <f>VLOOKUP(H861,Sheet2!$A$1:$B$270,2,FALSE)</f>
        <v>#N/A</v>
      </c>
    </row>
    <row r="862" spans="1:61">
      <c r="A862">
        <v>861</v>
      </c>
      <c r="B862">
        <v>1002635304</v>
      </c>
      <c r="C862">
        <v>3</v>
      </c>
      <c r="D862" t="s">
        <v>59</v>
      </c>
      <c r="E862">
        <v>4</v>
      </c>
      <c r="F862" t="s">
        <v>223</v>
      </c>
      <c r="G862" t="s">
        <v>2178</v>
      </c>
      <c r="H862" t="s">
        <v>2185</v>
      </c>
      <c r="I862" t="s">
        <v>212</v>
      </c>
      <c r="J862" t="s">
        <v>213</v>
      </c>
      <c r="K862" t="s">
        <v>149</v>
      </c>
      <c r="L862" t="s">
        <v>214</v>
      </c>
      <c r="M862" t="s">
        <v>255</v>
      </c>
      <c r="N862" t="s">
        <v>215</v>
      </c>
      <c r="O862" s="57">
        <v>46308.617835648147</v>
      </c>
      <c r="P862" s="57">
        <v>46309.522499999999</v>
      </c>
      <c r="Q862">
        <v>69409510</v>
      </c>
      <c r="S862">
        <v>146391108136</v>
      </c>
      <c r="T862" t="s">
        <v>6789</v>
      </c>
      <c r="U862" t="s">
        <v>6790</v>
      </c>
      <c r="V862" t="s">
        <v>6791</v>
      </c>
      <c r="Z862">
        <v>108.68665</v>
      </c>
      <c r="AA862">
        <v>-7.3346460000000002</v>
      </c>
      <c r="AB862" t="s">
        <v>6792</v>
      </c>
      <c r="AC862" t="s">
        <v>235</v>
      </c>
      <c r="AL862" t="s">
        <v>217</v>
      </c>
      <c r="AM862" t="s">
        <v>6793</v>
      </c>
      <c r="AN862" t="s">
        <v>6</v>
      </c>
      <c r="AO862" t="s">
        <v>6642</v>
      </c>
      <c r="AP862" s="57">
        <v>46311.458333333336</v>
      </c>
      <c r="AR862" t="s">
        <v>256</v>
      </c>
      <c r="AS862" t="s">
        <v>2191</v>
      </c>
      <c r="AT862" t="s">
        <v>230</v>
      </c>
      <c r="AV862" t="s">
        <v>257</v>
      </c>
      <c r="AW862" t="s">
        <v>877</v>
      </c>
      <c r="AX862" t="s">
        <v>222</v>
      </c>
      <c r="BA862" s="57">
        <v>46311.458333333336</v>
      </c>
      <c r="BB862" t="s">
        <v>6793</v>
      </c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:61">
      <c r="A863">
        <v>862</v>
      </c>
      <c r="B863">
        <v>1002628950</v>
      </c>
      <c r="C863">
        <v>3</v>
      </c>
      <c r="D863" t="s">
        <v>59</v>
      </c>
      <c r="E863">
        <v>4</v>
      </c>
      <c r="F863" t="s">
        <v>223</v>
      </c>
      <c r="G863" t="s">
        <v>2178</v>
      </c>
      <c r="H863" t="s">
        <v>2185</v>
      </c>
      <c r="I863" t="s">
        <v>212</v>
      </c>
      <c r="J863" t="s">
        <v>213</v>
      </c>
      <c r="K863" t="s">
        <v>149</v>
      </c>
      <c r="M863" t="s">
        <v>1626</v>
      </c>
      <c r="N863" t="s">
        <v>215</v>
      </c>
      <c r="O863" s="57">
        <v>46304.394907407404</v>
      </c>
      <c r="P863" s="57">
        <v>46304.625567129631</v>
      </c>
      <c r="Q863">
        <v>69403278</v>
      </c>
      <c r="T863" t="s">
        <v>2192</v>
      </c>
      <c r="V863" t="s">
        <v>2194</v>
      </c>
      <c r="Z863">
        <v>108.7586</v>
      </c>
      <c r="AA863">
        <v>-7.3006200000000003</v>
      </c>
      <c r="AB863" t="s">
        <v>2195</v>
      </c>
      <c r="AC863" t="s">
        <v>283</v>
      </c>
      <c r="AL863" t="s">
        <v>217</v>
      </c>
      <c r="AM863" t="s">
        <v>2196</v>
      </c>
      <c r="AN863" t="s">
        <v>6</v>
      </c>
      <c r="AO863" s="57">
        <v>46275.402615740742</v>
      </c>
      <c r="AP863" s="57">
        <v>46301</v>
      </c>
      <c r="AR863" t="s">
        <v>1631</v>
      </c>
      <c r="AS863" t="s">
        <v>2191</v>
      </c>
      <c r="AT863" t="s">
        <v>230</v>
      </c>
      <c r="AV863" t="s">
        <v>5513</v>
      </c>
      <c r="AW863" t="s">
        <v>541</v>
      </c>
      <c r="AX863" t="s">
        <v>222</v>
      </c>
      <c r="AZ863" t="s">
        <v>5513</v>
      </c>
      <c r="BA863" s="57">
        <v>46301.458333333336</v>
      </c>
      <c r="BB863" t="s">
        <v>2196</v>
      </c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:61">
      <c r="A864">
        <v>863</v>
      </c>
      <c r="B864">
        <v>1002620365</v>
      </c>
      <c r="C864">
        <v>3</v>
      </c>
      <c r="D864" t="s">
        <v>59</v>
      </c>
      <c r="E864">
        <v>4</v>
      </c>
      <c r="F864" t="s">
        <v>223</v>
      </c>
      <c r="G864" t="s">
        <v>2178</v>
      </c>
      <c r="H864" t="s">
        <v>2185</v>
      </c>
      <c r="I864" t="s">
        <v>212</v>
      </c>
      <c r="J864" t="s">
        <v>213</v>
      </c>
      <c r="K864" t="s">
        <v>149</v>
      </c>
      <c r="M864" t="s">
        <v>1919</v>
      </c>
      <c r="N864" t="s">
        <v>215</v>
      </c>
      <c r="O864" s="57">
        <v>46297.666145833333</v>
      </c>
      <c r="P864" s="57">
        <v>46304.395601851851</v>
      </c>
      <c r="Q864">
        <v>69403278</v>
      </c>
      <c r="S864">
        <v>146391108656</v>
      </c>
      <c r="T864" t="s">
        <v>2192</v>
      </c>
      <c r="U864" t="s">
        <v>2193</v>
      </c>
      <c r="V864" t="s">
        <v>2194</v>
      </c>
      <c r="Z864">
        <v>108.9001507</v>
      </c>
      <c r="AA864">
        <v>-7.4173742999999996</v>
      </c>
      <c r="AB864" t="s">
        <v>2195</v>
      </c>
      <c r="AC864" t="s">
        <v>283</v>
      </c>
      <c r="AL864" t="s">
        <v>217</v>
      </c>
      <c r="AM864" t="s">
        <v>2196</v>
      </c>
      <c r="AN864" t="s">
        <v>6</v>
      </c>
      <c r="AO864" s="57">
        <v>46063.673761574071</v>
      </c>
      <c r="AP864" s="57">
        <v>46301.458333333336</v>
      </c>
      <c r="AQ864" t="s">
        <v>838</v>
      </c>
      <c r="AR864" t="s">
        <v>12</v>
      </c>
      <c r="AS864" t="s">
        <v>2191</v>
      </c>
      <c r="AT864" t="s">
        <v>230</v>
      </c>
      <c r="AV864" t="s">
        <v>1627</v>
      </c>
      <c r="AW864" t="s">
        <v>541</v>
      </c>
      <c r="AX864" t="s">
        <v>222</v>
      </c>
      <c r="BA864" s="57">
        <v>46301.458333333336</v>
      </c>
      <c r="BB864" t="s">
        <v>2196</v>
      </c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:61">
      <c r="A865">
        <v>864</v>
      </c>
      <c r="B865">
        <v>1002616994</v>
      </c>
      <c r="C865">
        <v>3</v>
      </c>
      <c r="D865" t="s">
        <v>59</v>
      </c>
      <c r="E865">
        <v>4</v>
      </c>
      <c r="F865" t="s">
        <v>223</v>
      </c>
      <c r="G865" t="s">
        <v>312</v>
      </c>
      <c r="H865" t="s">
        <v>313</v>
      </c>
      <c r="I865" t="s">
        <v>212</v>
      </c>
      <c r="J865" t="s">
        <v>213</v>
      </c>
      <c r="K865" t="s">
        <v>149</v>
      </c>
      <c r="M865" t="s">
        <v>76</v>
      </c>
      <c r="N865" t="s">
        <v>215</v>
      </c>
      <c r="O865" s="57">
        <v>46296.380231481482</v>
      </c>
      <c r="P865" s="57">
        <v>46302.510231481479</v>
      </c>
      <c r="Q865">
        <v>69402039</v>
      </c>
      <c r="S865">
        <v>146372102975</v>
      </c>
      <c r="T865" t="s">
        <v>1238</v>
      </c>
      <c r="U865" t="s">
        <v>1239</v>
      </c>
      <c r="V865" t="s">
        <v>2920</v>
      </c>
      <c r="Z865">
        <v>109.814038</v>
      </c>
      <c r="AA865">
        <v>-7.2282590000000004</v>
      </c>
      <c r="AB865" t="s">
        <v>1240</v>
      </c>
      <c r="AC865" t="s">
        <v>283</v>
      </c>
      <c r="AL865" t="s">
        <v>217</v>
      </c>
      <c r="AM865" t="s">
        <v>2921</v>
      </c>
      <c r="AN865" t="s">
        <v>6</v>
      </c>
      <c r="AO865" s="57">
        <v>46032.392847222225</v>
      </c>
      <c r="AP865" s="57">
        <v>46304.458333333336</v>
      </c>
      <c r="AR865" t="s">
        <v>218</v>
      </c>
      <c r="AS865" t="s">
        <v>219</v>
      </c>
      <c r="AT865" t="s">
        <v>230</v>
      </c>
      <c r="AU865">
        <v>20261007</v>
      </c>
      <c r="AV865" t="s">
        <v>221</v>
      </c>
      <c r="AW865" t="s">
        <v>859</v>
      </c>
      <c r="AX865" t="s">
        <v>222</v>
      </c>
      <c r="BA865" s="57">
        <v>46304.458333333336</v>
      </c>
      <c r="BB865" t="s">
        <v>2921</v>
      </c>
      <c r="BC865">
        <v>2026</v>
      </c>
      <c r="BD865">
        <v>10</v>
      </c>
      <c r="BE865">
        <v>7</v>
      </c>
      <c r="BF865" s="6">
        <f t="shared" si="39"/>
        <v>46302</v>
      </c>
      <c r="BG865">
        <f t="shared" si="40"/>
        <v>-2.4583333333357587</v>
      </c>
      <c r="BH865" t="str">
        <f t="shared" si="41"/>
        <v>COMPLY</v>
      </c>
      <c r="BI865" t="e">
        <f>VLOOKUP(H865,Sheet2!$A$1:$B$270,2,FALSE)</f>
        <v>#N/A</v>
      </c>
    </row>
    <row r="866" spans="1:61">
      <c r="A866">
        <v>865</v>
      </c>
      <c r="B866">
        <v>1002620594</v>
      </c>
      <c r="C866">
        <v>3</v>
      </c>
      <c r="D866" t="s">
        <v>59</v>
      </c>
      <c r="E866">
        <v>4</v>
      </c>
      <c r="F866" t="s">
        <v>223</v>
      </c>
      <c r="G866" t="s">
        <v>312</v>
      </c>
      <c r="H866" t="s">
        <v>313</v>
      </c>
      <c r="I866" t="s">
        <v>212</v>
      </c>
      <c r="J866" t="s">
        <v>213</v>
      </c>
      <c r="K866" t="s">
        <v>149</v>
      </c>
      <c r="L866" t="s">
        <v>214</v>
      </c>
      <c r="M866" t="s">
        <v>76</v>
      </c>
      <c r="N866" t="s">
        <v>215</v>
      </c>
      <c r="O866" s="57">
        <v>46297.737199074072</v>
      </c>
      <c r="P866" s="57">
        <v>46298.520266203705</v>
      </c>
      <c r="Q866">
        <v>69403360</v>
      </c>
      <c r="S866">
        <v>146372103614</v>
      </c>
      <c r="T866" t="s">
        <v>2202</v>
      </c>
      <c r="U866" t="s">
        <v>2203</v>
      </c>
      <c r="V866" t="s">
        <v>2204</v>
      </c>
      <c r="Z866">
        <v>109.69005300000001</v>
      </c>
      <c r="AA866">
        <v>-7.3946990000000001</v>
      </c>
      <c r="AB866" t="s">
        <v>2205</v>
      </c>
      <c r="AC866" t="s">
        <v>235</v>
      </c>
      <c r="AL866" t="s">
        <v>217</v>
      </c>
      <c r="AM866" t="s">
        <v>2206</v>
      </c>
      <c r="AN866" t="s">
        <v>6</v>
      </c>
      <c r="AO866" s="57">
        <v>46063.746817129628</v>
      </c>
      <c r="AP866" s="57">
        <v>46299.333333333336</v>
      </c>
      <c r="AR866" t="s">
        <v>218</v>
      </c>
      <c r="AS866" t="s">
        <v>219</v>
      </c>
      <c r="AT866" t="s">
        <v>230</v>
      </c>
      <c r="AU866">
        <v>20261003</v>
      </c>
      <c r="AV866" t="s">
        <v>221</v>
      </c>
      <c r="AW866" t="s">
        <v>876</v>
      </c>
      <c r="AX866" t="s">
        <v>222</v>
      </c>
      <c r="BA866" s="57">
        <v>46299.333333333336</v>
      </c>
      <c r="BB866" t="s">
        <v>2206</v>
      </c>
      <c r="BC866">
        <v>2026</v>
      </c>
      <c r="BD866">
        <v>10</v>
      </c>
      <c r="BE866">
        <v>3</v>
      </c>
      <c r="BF866" s="6">
        <f t="shared" si="39"/>
        <v>46298</v>
      </c>
      <c r="BG866">
        <f t="shared" si="40"/>
        <v>-1.3333333333357587</v>
      </c>
      <c r="BH866" t="str">
        <f t="shared" si="41"/>
        <v>COMPLY</v>
      </c>
      <c r="BI866" t="e">
        <f>VLOOKUP(H866,Sheet2!$A$1:$B$270,2,FALSE)</f>
        <v>#N/A</v>
      </c>
    </row>
    <row r="867" spans="1:61">
      <c r="A867">
        <v>866</v>
      </c>
      <c r="B867">
        <v>1002619769</v>
      </c>
      <c r="C867">
        <v>3</v>
      </c>
      <c r="D867" t="s">
        <v>59</v>
      </c>
      <c r="E867">
        <v>4</v>
      </c>
      <c r="F867" t="s">
        <v>223</v>
      </c>
      <c r="G867" t="s">
        <v>312</v>
      </c>
      <c r="H867" t="s">
        <v>313</v>
      </c>
      <c r="I867" t="s">
        <v>212</v>
      </c>
      <c r="J867" t="s">
        <v>213</v>
      </c>
      <c r="K867" t="s">
        <v>149</v>
      </c>
      <c r="L867" t="s">
        <v>214</v>
      </c>
      <c r="M867" t="s">
        <v>76</v>
      </c>
      <c r="N867" t="s">
        <v>215</v>
      </c>
      <c r="O867" s="57">
        <v>46297.55741898148</v>
      </c>
      <c r="P867" s="57">
        <v>46300.510891203703</v>
      </c>
      <c r="Q867">
        <v>69403086</v>
      </c>
      <c r="S867">
        <v>146372103472</v>
      </c>
      <c r="T867" t="s">
        <v>2197</v>
      </c>
      <c r="U867" t="s">
        <v>2198</v>
      </c>
      <c r="V867" t="s">
        <v>2199</v>
      </c>
      <c r="Z867">
        <v>109.826308</v>
      </c>
      <c r="AA867">
        <v>-7.2068159999999999</v>
      </c>
      <c r="AB867" t="s">
        <v>2200</v>
      </c>
      <c r="AC867" t="s">
        <v>235</v>
      </c>
      <c r="AL867" t="s">
        <v>217</v>
      </c>
      <c r="AM867" t="s">
        <v>2201</v>
      </c>
      <c r="AN867" t="s">
        <v>6</v>
      </c>
      <c r="AO867" s="57">
        <v>46063.559317129628</v>
      </c>
      <c r="AP867" s="57">
        <v>46299.333333333336</v>
      </c>
      <c r="AR867" t="s">
        <v>218</v>
      </c>
      <c r="AS867" t="s">
        <v>219</v>
      </c>
      <c r="AT867" t="s">
        <v>230</v>
      </c>
      <c r="AU867">
        <v>20261005</v>
      </c>
      <c r="AV867" t="s">
        <v>221</v>
      </c>
      <c r="AW867" t="s">
        <v>879</v>
      </c>
      <c r="AX867" t="s">
        <v>222</v>
      </c>
      <c r="BA867" s="57">
        <v>46299.333333333336</v>
      </c>
      <c r="BB867" t="s">
        <v>2201</v>
      </c>
      <c r="BC867">
        <v>2026</v>
      </c>
      <c r="BD867">
        <v>10</v>
      </c>
      <c r="BE867">
        <v>5</v>
      </c>
      <c r="BF867" s="6">
        <f t="shared" si="39"/>
        <v>46300</v>
      </c>
      <c r="BG867">
        <f t="shared" si="40"/>
        <v>0.66666666666424135</v>
      </c>
      <c r="BH867" t="str">
        <f t="shared" si="41"/>
        <v>COMPLY</v>
      </c>
      <c r="BI867" t="e">
        <f>VLOOKUP(H867,Sheet2!$A$1:$B$270,2,FALSE)</f>
        <v>#N/A</v>
      </c>
    </row>
    <row r="868" spans="1:61">
      <c r="A868">
        <v>867</v>
      </c>
      <c r="B868">
        <v>1002623871</v>
      </c>
      <c r="C868">
        <v>3</v>
      </c>
      <c r="D868" t="s">
        <v>59</v>
      </c>
      <c r="E868">
        <v>4</v>
      </c>
      <c r="F868" t="s">
        <v>223</v>
      </c>
      <c r="G868" t="s">
        <v>312</v>
      </c>
      <c r="H868" t="s">
        <v>313</v>
      </c>
      <c r="I868" t="s">
        <v>212</v>
      </c>
      <c r="J868" t="s">
        <v>213</v>
      </c>
      <c r="K868" t="s">
        <v>149</v>
      </c>
      <c r="L868" t="s">
        <v>214</v>
      </c>
      <c r="M868" t="s">
        <v>76</v>
      </c>
      <c r="N868" t="s">
        <v>215</v>
      </c>
      <c r="O868" s="57">
        <v>46301.444907407407</v>
      </c>
      <c r="P868" s="57">
        <v>46302.52449074074</v>
      </c>
      <c r="Q868">
        <v>69404850</v>
      </c>
      <c r="S868">
        <v>146372104064</v>
      </c>
      <c r="T868" t="s">
        <v>3518</v>
      </c>
      <c r="U868" t="s">
        <v>3519</v>
      </c>
      <c r="V868" t="s">
        <v>3520</v>
      </c>
      <c r="Z868">
        <v>109.695538744036</v>
      </c>
      <c r="AA868">
        <v>-7.3971299326979301</v>
      </c>
      <c r="AB868" t="s">
        <v>3521</v>
      </c>
      <c r="AC868" t="s">
        <v>235</v>
      </c>
      <c r="AL868" t="s">
        <v>217</v>
      </c>
      <c r="AM868" t="s">
        <v>3522</v>
      </c>
      <c r="AN868" t="s">
        <v>6</v>
      </c>
      <c r="AO868" s="57">
        <v>46183.454942129632</v>
      </c>
      <c r="AP868" s="57">
        <v>46303.333333333336</v>
      </c>
      <c r="AR868" t="s">
        <v>218</v>
      </c>
      <c r="AS868" t="s">
        <v>219</v>
      </c>
      <c r="AT868" t="s">
        <v>230</v>
      </c>
      <c r="AU868">
        <v>20261007</v>
      </c>
      <c r="AV868" t="s">
        <v>221</v>
      </c>
      <c r="AW868" t="s">
        <v>881</v>
      </c>
      <c r="AX868" t="s">
        <v>222</v>
      </c>
      <c r="BA868" s="57">
        <v>46303.333333333336</v>
      </c>
      <c r="BB868" t="s">
        <v>3522</v>
      </c>
      <c r="BC868">
        <v>2026</v>
      </c>
      <c r="BD868">
        <v>10</v>
      </c>
      <c r="BE868">
        <v>7</v>
      </c>
      <c r="BF868" s="6">
        <f t="shared" si="39"/>
        <v>46302</v>
      </c>
      <c r="BG868">
        <f t="shared" si="40"/>
        <v>-1.3333333333357587</v>
      </c>
      <c r="BH868" t="str">
        <f t="shared" si="41"/>
        <v>COMPLY</v>
      </c>
      <c r="BI868" t="e">
        <f>VLOOKUP(H868,Sheet2!$A$1:$B$270,2,FALSE)</f>
        <v>#N/A</v>
      </c>
    </row>
    <row r="869" spans="1:61">
      <c r="A869">
        <v>868</v>
      </c>
      <c r="B869">
        <v>1002627512</v>
      </c>
      <c r="C869">
        <v>3</v>
      </c>
      <c r="D869" t="s">
        <v>59</v>
      </c>
      <c r="E869">
        <v>4</v>
      </c>
      <c r="F869" t="s">
        <v>223</v>
      </c>
      <c r="G869" t="s">
        <v>312</v>
      </c>
      <c r="H869" t="s">
        <v>313</v>
      </c>
      <c r="I869" t="s">
        <v>212</v>
      </c>
      <c r="J869" t="s">
        <v>213</v>
      </c>
      <c r="K869" t="s">
        <v>149</v>
      </c>
      <c r="M869" t="s">
        <v>76</v>
      </c>
      <c r="N869" t="s">
        <v>215</v>
      </c>
      <c r="O869" s="57">
        <v>46303.478738425925</v>
      </c>
      <c r="P869" s="57">
        <v>46303.521099537036</v>
      </c>
      <c r="Q869">
        <v>69404778</v>
      </c>
      <c r="S869">
        <v>146372102005</v>
      </c>
      <c r="T869" t="s">
        <v>2207</v>
      </c>
      <c r="U869" t="s">
        <v>4689</v>
      </c>
      <c r="V869" t="s">
        <v>4690</v>
      </c>
      <c r="Z869">
        <v>109.688231</v>
      </c>
      <c r="AA869">
        <v>-7.4385940000000002</v>
      </c>
      <c r="AB869" t="s">
        <v>3525</v>
      </c>
      <c r="AC869" t="s">
        <v>283</v>
      </c>
      <c r="AL869" t="s">
        <v>217</v>
      </c>
      <c r="AM869" t="s">
        <v>4691</v>
      </c>
      <c r="AN869" t="s">
        <v>6</v>
      </c>
      <c r="AO869" s="57">
        <v>46244.486527777779</v>
      </c>
      <c r="AR869" t="s">
        <v>218</v>
      </c>
      <c r="AS869" t="s">
        <v>219</v>
      </c>
      <c r="AT869" t="s">
        <v>230</v>
      </c>
      <c r="AU869">
        <v>20261008</v>
      </c>
      <c r="AV869" t="s">
        <v>221</v>
      </c>
      <c r="AW869" t="s">
        <v>539</v>
      </c>
      <c r="AX869" t="s">
        <v>222</v>
      </c>
      <c r="BA869" s="57">
        <v>46303.291666666664</v>
      </c>
      <c r="BB869" t="s">
        <v>4691</v>
      </c>
      <c r="BC869">
        <v>2026</v>
      </c>
      <c r="BD869">
        <v>10</v>
      </c>
      <c r="BE869">
        <v>8</v>
      </c>
      <c r="BF869" s="6">
        <f t="shared" si="39"/>
        <v>46303</v>
      </c>
      <c r="BG869">
        <f t="shared" si="40"/>
        <v>-0.29166666666424135</v>
      </c>
      <c r="BH869" t="str">
        <f t="shared" si="41"/>
        <v>COMPLY</v>
      </c>
      <c r="BI869" t="e">
        <f>VLOOKUP(H869,Sheet2!$A$1:$B$270,2,FALSE)</f>
        <v>#N/A</v>
      </c>
    </row>
    <row r="870" spans="1:61">
      <c r="A870">
        <v>869</v>
      </c>
      <c r="B870">
        <v>1002628573</v>
      </c>
      <c r="C870">
        <v>3</v>
      </c>
      <c r="D870" t="s">
        <v>59</v>
      </c>
      <c r="E870">
        <v>4</v>
      </c>
      <c r="F870" t="s">
        <v>223</v>
      </c>
      <c r="G870" t="s">
        <v>312</v>
      </c>
      <c r="H870" t="s">
        <v>313</v>
      </c>
      <c r="I870" t="s">
        <v>212</v>
      </c>
      <c r="J870" t="s">
        <v>213</v>
      </c>
      <c r="K870" t="s">
        <v>149</v>
      </c>
      <c r="L870" t="s">
        <v>214</v>
      </c>
      <c r="M870" t="s">
        <v>76</v>
      </c>
      <c r="N870" t="s">
        <v>215</v>
      </c>
      <c r="O870" s="57">
        <v>46303.753182870372</v>
      </c>
      <c r="P870" s="57">
        <v>46304.474363425928</v>
      </c>
      <c r="Q870">
        <v>69406861</v>
      </c>
      <c r="S870">
        <v>146372102326</v>
      </c>
      <c r="T870" t="s">
        <v>4692</v>
      </c>
      <c r="U870" t="s">
        <v>4693</v>
      </c>
      <c r="V870" t="s">
        <v>4694</v>
      </c>
      <c r="Z870">
        <v>109.698154</v>
      </c>
      <c r="AA870">
        <v>-7.3953740000000003</v>
      </c>
      <c r="AB870" t="s">
        <v>4695</v>
      </c>
      <c r="AC870" t="s">
        <v>235</v>
      </c>
      <c r="AL870" t="s">
        <v>217</v>
      </c>
      <c r="AM870" t="s">
        <v>4696</v>
      </c>
      <c r="AN870" t="s">
        <v>6</v>
      </c>
      <c r="AO870" s="57">
        <v>46244.75712962963</v>
      </c>
      <c r="AP870" s="57">
        <v>46306.625</v>
      </c>
      <c r="AR870" t="s">
        <v>218</v>
      </c>
      <c r="AS870" t="s">
        <v>219</v>
      </c>
      <c r="AT870" t="s">
        <v>230</v>
      </c>
      <c r="AU870">
        <v>20261009</v>
      </c>
      <c r="AV870" t="s">
        <v>221</v>
      </c>
      <c r="AW870" t="s">
        <v>2232</v>
      </c>
      <c r="AX870" t="s">
        <v>222</v>
      </c>
      <c r="BA870" s="57">
        <v>46306.625</v>
      </c>
      <c r="BB870" t="s">
        <v>4696</v>
      </c>
      <c r="BC870">
        <v>2026</v>
      </c>
      <c r="BD870">
        <v>10</v>
      </c>
      <c r="BE870">
        <v>9</v>
      </c>
      <c r="BF870" s="6">
        <f t="shared" si="39"/>
        <v>46304</v>
      </c>
      <c r="BG870">
        <f t="shared" si="40"/>
        <v>-2.625</v>
      </c>
      <c r="BH870" t="str">
        <f t="shared" si="41"/>
        <v>COMPLY</v>
      </c>
      <c r="BI870" t="e">
        <f>VLOOKUP(H870,Sheet2!$A$1:$B$270,2,FALSE)</f>
        <v>#N/A</v>
      </c>
    </row>
    <row r="871" spans="1:61">
      <c r="A871">
        <v>870</v>
      </c>
      <c r="B871">
        <v>1002629506</v>
      </c>
      <c r="C871">
        <v>3</v>
      </c>
      <c r="D871" t="s">
        <v>59</v>
      </c>
      <c r="E871">
        <v>4</v>
      </c>
      <c r="F871" t="s">
        <v>223</v>
      </c>
      <c r="G871" t="s">
        <v>312</v>
      </c>
      <c r="H871" t="s">
        <v>313</v>
      </c>
      <c r="I871" t="s">
        <v>212</v>
      </c>
      <c r="J871" t="s">
        <v>213</v>
      </c>
      <c r="K871" t="s">
        <v>149</v>
      </c>
      <c r="L871" t="s">
        <v>214</v>
      </c>
      <c r="M871" t="s">
        <v>76</v>
      </c>
      <c r="N871" t="s">
        <v>215</v>
      </c>
      <c r="O871" s="57">
        <v>46304.486516203702</v>
      </c>
      <c r="P871" s="57">
        <v>46304.79587962963</v>
      </c>
      <c r="Q871">
        <v>69407258</v>
      </c>
      <c r="S871">
        <v>146372102306</v>
      </c>
      <c r="T871" t="s">
        <v>5514</v>
      </c>
      <c r="U871" t="s">
        <v>5515</v>
      </c>
      <c r="V871" t="s">
        <v>5516</v>
      </c>
      <c r="Z871">
        <v>109.696607</v>
      </c>
      <c r="AA871">
        <v>-7.3981940000000002</v>
      </c>
      <c r="AB871" t="s">
        <v>5517</v>
      </c>
      <c r="AC871" t="s">
        <v>235</v>
      </c>
      <c r="AL871" t="s">
        <v>217</v>
      </c>
      <c r="AM871" t="s">
        <v>5518</v>
      </c>
      <c r="AN871" t="s">
        <v>6</v>
      </c>
      <c r="AO871" s="57">
        <v>46275.496678240743</v>
      </c>
      <c r="AP871" s="57">
        <v>46308.625</v>
      </c>
      <c r="AR871" t="s">
        <v>218</v>
      </c>
      <c r="AS871" t="s">
        <v>219</v>
      </c>
      <c r="AT871" t="s">
        <v>230</v>
      </c>
      <c r="AU871">
        <v>20261009</v>
      </c>
      <c r="AV871" t="s">
        <v>221</v>
      </c>
      <c r="AW871" t="s">
        <v>875</v>
      </c>
      <c r="AX871" t="s">
        <v>222</v>
      </c>
      <c r="BA871" s="57">
        <v>46308.625</v>
      </c>
      <c r="BB871" t="s">
        <v>5518</v>
      </c>
      <c r="BC871">
        <v>2026</v>
      </c>
      <c r="BD871">
        <v>10</v>
      </c>
      <c r="BE871">
        <v>9</v>
      </c>
      <c r="BF871" s="6">
        <f t="shared" si="39"/>
        <v>46304</v>
      </c>
      <c r="BG871">
        <f t="shared" si="40"/>
        <v>-4.625</v>
      </c>
      <c r="BH871" t="str">
        <f t="shared" si="41"/>
        <v>COMPLY</v>
      </c>
      <c r="BI871" t="e">
        <f>VLOOKUP(H871,Sheet2!$A$1:$B$270,2,FALSE)</f>
        <v>#N/A</v>
      </c>
    </row>
    <row r="872" spans="1:61">
      <c r="A872">
        <v>871</v>
      </c>
      <c r="B872">
        <v>1002631122</v>
      </c>
      <c r="C872">
        <v>3</v>
      </c>
      <c r="D872" t="s">
        <v>59</v>
      </c>
      <c r="E872">
        <v>4</v>
      </c>
      <c r="F872" t="s">
        <v>223</v>
      </c>
      <c r="G872" t="s">
        <v>312</v>
      </c>
      <c r="H872" t="s">
        <v>313</v>
      </c>
      <c r="I872" t="s">
        <v>212</v>
      </c>
      <c r="J872" t="s">
        <v>213</v>
      </c>
      <c r="K872" t="s">
        <v>149</v>
      </c>
      <c r="L872" t="s">
        <v>214</v>
      </c>
      <c r="M872" t="s">
        <v>76</v>
      </c>
      <c r="N872" t="s">
        <v>215</v>
      </c>
      <c r="O872" s="57">
        <v>46305.69971064815</v>
      </c>
      <c r="P872" s="57">
        <v>46307.529942129629</v>
      </c>
      <c r="Q872">
        <v>69408014</v>
      </c>
      <c r="S872">
        <v>146372102656</v>
      </c>
      <c r="T872" t="s">
        <v>5519</v>
      </c>
      <c r="U872" t="s">
        <v>5520</v>
      </c>
      <c r="V872" t="s">
        <v>5521</v>
      </c>
      <c r="Z872">
        <v>109.696607</v>
      </c>
      <c r="AA872">
        <v>-7.3981940000000002</v>
      </c>
      <c r="AB872" t="s">
        <v>5522</v>
      </c>
      <c r="AC872" t="s">
        <v>235</v>
      </c>
      <c r="AL872" t="s">
        <v>217</v>
      </c>
      <c r="AM872" t="s">
        <v>5523</v>
      </c>
      <c r="AN872" t="s">
        <v>6</v>
      </c>
      <c r="AO872" s="57">
        <v>46305.725659722222</v>
      </c>
      <c r="AP872" s="57">
        <v>46307.458333333336</v>
      </c>
      <c r="AR872" t="s">
        <v>218</v>
      </c>
      <c r="AS872" t="s">
        <v>219</v>
      </c>
      <c r="AT872" t="s">
        <v>230</v>
      </c>
      <c r="AU872">
        <v>20261012</v>
      </c>
      <c r="AV872" t="s">
        <v>221</v>
      </c>
      <c r="AW872" t="s">
        <v>875</v>
      </c>
      <c r="AX872" t="s">
        <v>222</v>
      </c>
      <c r="BA872" s="57">
        <v>46307.458333333336</v>
      </c>
      <c r="BB872" t="s">
        <v>5523</v>
      </c>
      <c r="BC872">
        <v>2026</v>
      </c>
      <c r="BD872">
        <v>10</v>
      </c>
      <c r="BE872">
        <v>12</v>
      </c>
      <c r="BF872" s="6">
        <f t="shared" si="39"/>
        <v>46307</v>
      </c>
      <c r="BG872">
        <f t="shared" si="40"/>
        <v>-0.45833333333575865</v>
      </c>
      <c r="BH872" t="str">
        <f t="shared" si="41"/>
        <v>COMPLY</v>
      </c>
      <c r="BI872" t="e">
        <f>VLOOKUP(H872,Sheet2!$A$1:$B$270,2,FALSE)</f>
        <v>#N/A</v>
      </c>
    </row>
    <row r="873" spans="1:61">
      <c r="A873">
        <v>872</v>
      </c>
      <c r="B873">
        <v>1002631559</v>
      </c>
      <c r="C873">
        <v>3</v>
      </c>
      <c r="D873" t="s">
        <v>59</v>
      </c>
      <c r="E873">
        <v>4</v>
      </c>
      <c r="F873" t="s">
        <v>223</v>
      </c>
      <c r="G873" t="s">
        <v>312</v>
      </c>
      <c r="H873" t="s">
        <v>313</v>
      </c>
      <c r="I873" t="s">
        <v>212</v>
      </c>
      <c r="J873" t="s">
        <v>213</v>
      </c>
      <c r="K873" t="s">
        <v>149</v>
      </c>
      <c r="L873" t="s">
        <v>214</v>
      </c>
      <c r="M873" t="s">
        <v>76</v>
      </c>
      <c r="N873" t="s">
        <v>215</v>
      </c>
      <c r="O873" s="57">
        <v>46306.522696759261</v>
      </c>
      <c r="P873" s="57">
        <v>46308.621053240742</v>
      </c>
      <c r="Q873">
        <v>69408178</v>
      </c>
      <c r="S873">
        <v>146372102492</v>
      </c>
      <c r="T873" t="s">
        <v>5524</v>
      </c>
      <c r="U873" t="s">
        <v>5525</v>
      </c>
      <c r="V873" t="s">
        <v>5526</v>
      </c>
      <c r="Z873">
        <v>109.64116</v>
      </c>
      <c r="AA873">
        <v>-7.3649570000000004</v>
      </c>
      <c r="AB873" t="s">
        <v>5527</v>
      </c>
      <c r="AC873" t="s">
        <v>235</v>
      </c>
      <c r="AL873" t="s">
        <v>217</v>
      </c>
      <c r="AM873" t="s">
        <v>5528</v>
      </c>
      <c r="AN873" t="s">
        <v>6</v>
      </c>
      <c r="AO873" s="57">
        <v>46336.527997685182</v>
      </c>
      <c r="AP873" s="57">
        <v>46308.333333333336</v>
      </c>
      <c r="AR873" t="s">
        <v>218</v>
      </c>
      <c r="AS873" t="s">
        <v>219</v>
      </c>
      <c r="AT873" t="s">
        <v>230</v>
      </c>
      <c r="AU873">
        <v>20261013</v>
      </c>
      <c r="AV873" t="s">
        <v>221</v>
      </c>
      <c r="AW873" t="s">
        <v>880</v>
      </c>
      <c r="AX873" t="s">
        <v>222</v>
      </c>
      <c r="BA873" s="57">
        <v>46308.333333333336</v>
      </c>
      <c r="BB873" t="s">
        <v>5528</v>
      </c>
      <c r="BC873">
        <v>2026</v>
      </c>
      <c r="BD873">
        <v>10</v>
      </c>
      <c r="BE873">
        <v>13</v>
      </c>
      <c r="BF873" s="6">
        <f t="shared" si="39"/>
        <v>46308</v>
      </c>
      <c r="BG873">
        <f t="shared" si="40"/>
        <v>-0.33333333333575865</v>
      </c>
      <c r="BH873" t="str">
        <f t="shared" si="41"/>
        <v>COMPLY</v>
      </c>
      <c r="BI873" t="e">
        <f>VLOOKUP(H873,Sheet2!$A$1:$B$270,2,FALSE)</f>
        <v>#N/A</v>
      </c>
    </row>
    <row r="874" spans="1:61">
      <c r="A874">
        <v>873</v>
      </c>
      <c r="B874">
        <v>1002633345</v>
      </c>
      <c r="C874">
        <v>3</v>
      </c>
      <c r="D874" t="s">
        <v>59</v>
      </c>
      <c r="E874">
        <v>4</v>
      </c>
      <c r="F874" t="s">
        <v>223</v>
      </c>
      <c r="G874" t="s">
        <v>312</v>
      </c>
      <c r="H874" t="s">
        <v>313</v>
      </c>
      <c r="I874" t="s">
        <v>212</v>
      </c>
      <c r="J874" t="s">
        <v>213</v>
      </c>
      <c r="K874" t="s">
        <v>149</v>
      </c>
      <c r="L874" t="s">
        <v>214</v>
      </c>
      <c r="M874" t="s">
        <v>76</v>
      </c>
      <c r="N874" t="s">
        <v>215</v>
      </c>
      <c r="O874" s="57">
        <v>46307.636516203704</v>
      </c>
      <c r="P874" s="57">
        <v>46308.594942129632</v>
      </c>
      <c r="Q874">
        <v>69408804</v>
      </c>
      <c r="S874">
        <v>146372102830</v>
      </c>
      <c r="T874" t="s">
        <v>6316</v>
      </c>
      <c r="U874" t="s">
        <v>6317</v>
      </c>
      <c r="V874" t="s">
        <v>6318</v>
      </c>
      <c r="Z874">
        <v>109.828353524208</v>
      </c>
      <c r="AA874">
        <v>-7.2069386107203002</v>
      </c>
      <c r="AB874" t="s">
        <v>6319</v>
      </c>
      <c r="AC874" t="s">
        <v>235</v>
      </c>
      <c r="AL874" t="s">
        <v>217</v>
      </c>
      <c r="AM874" t="s">
        <v>6320</v>
      </c>
      <c r="AN874" t="s">
        <v>6</v>
      </c>
      <c r="AO874" s="57">
        <v>46366.642951388887</v>
      </c>
      <c r="AP874" s="57">
        <v>46311.333333333336</v>
      </c>
      <c r="AR874" t="s">
        <v>218</v>
      </c>
      <c r="AS874" t="s">
        <v>219</v>
      </c>
      <c r="AT874" t="s">
        <v>230</v>
      </c>
      <c r="AU874">
        <v>20261013</v>
      </c>
      <c r="AV874" t="s">
        <v>221</v>
      </c>
      <c r="AW874" t="s">
        <v>2232</v>
      </c>
      <c r="AX874" t="s">
        <v>222</v>
      </c>
      <c r="BA874" s="57">
        <v>46311.333333333336</v>
      </c>
      <c r="BB874" t="s">
        <v>6320</v>
      </c>
      <c r="BC874">
        <v>2026</v>
      </c>
      <c r="BD874">
        <v>10</v>
      </c>
      <c r="BE874">
        <v>13</v>
      </c>
      <c r="BF874" s="6">
        <f t="shared" si="39"/>
        <v>46308</v>
      </c>
      <c r="BG874">
        <f t="shared" si="40"/>
        <v>-3.3333333333357587</v>
      </c>
      <c r="BH874" t="str">
        <f t="shared" si="41"/>
        <v>COMPLY</v>
      </c>
      <c r="BI874" t="e">
        <f>VLOOKUP(H874,Sheet2!$A$1:$B$270,2,FALSE)</f>
        <v>#N/A</v>
      </c>
    </row>
    <row r="875" spans="1:61">
      <c r="A875">
        <v>874</v>
      </c>
      <c r="B875">
        <v>1002634943</v>
      </c>
      <c r="C875">
        <v>3</v>
      </c>
      <c r="D875" t="s">
        <v>59</v>
      </c>
      <c r="E875">
        <v>4</v>
      </c>
      <c r="F875" t="s">
        <v>223</v>
      </c>
      <c r="G875" t="s">
        <v>312</v>
      </c>
      <c r="H875" t="s">
        <v>313</v>
      </c>
      <c r="I875" t="s">
        <v>212</v>
      </c>
      <c r="J875" t="s">
        <v>213</v>
      </c>
      <c r="K875" t="s">
        <v>149</v>
      </c>
      <c r="L875" t="s">
        <v>214</v>
      </c>
      <c r="M875" t="s">
        <v>76</v>
      </c>
      <c r="N875" t="s">
        <v>215</v>
      </c>
      <c r="O875" s="57">
        <v>46308.548333333332</v>
      </c>
      <c r="P875" s="57">
        <v>46309.474409722221</v>
      </c>
      <c r="Q875">
        <v>69409386</v>
      </c>
      <c r="S875">
        <v>146372103175</v>
      </c>
      <c r="T875" t="s">
        <v>6326</v>
      </c>
      <c r="U875" t="s">
        <v>6794</v>
      </c>
      <c r="V875" t="s">
        <v>6327</v>
      </c>
      <c r="Z875">
        <v>109.701066</v>
      </c>
      <c r="AA875">
        <v>-7.3966969999999996</v>
      </c>
      <c r="AB875" t="s">
        <v>6328</v>
      </c>
      <c r="AC875" t="s">
        <v>235</v>
      </c>
      <c r="AL875" t="s">
        <v>217</v>
      </c>
      <c r="AM875" t="s">
        <v>6329</v>
      </c>
      <c r="AN875" t="s">
        <v>6</v>
      </c>
      <c r="AO875" t="s">
        <v>5865</v>
      </c>
      <c r="AP875" s="57">
        <v>46311.625</v>
      </c>
      <c r="AR875" t="s">
        <v>218</v>
      </c>
      <c r="AS875" t="s">
        <v>219</v>
      </c>
      <c r="AT875" t="s">
        <v>230</v>
      </c>
      <c r="AU875">
        <v>20261014</v>
      </c>
      <c r="AV875" t="s">
        <v>221</v>
      </c>
      <c r="AW875" t="s">
        <v>877</v>
      </c>
      <c r="AX875" t="s">
        <v>222</v>
      </c>
      <c r="BA875" s="57">
        <v>46311.625</v>
      </c>
      <c r="BB875" t="s">
        <v>6329</v>
      </c>
      <c r="BC875">
        <v>2026</v>
      </c>
      <c r="BD875">
        <v>10</v>
      </c>
      <c r="BE875">
        <v>14</v>
      </c>
      <c r="BF875" s="6">
        <f t="shared" si="39"/>
        <v>46309</v>
      </c>
      <c r="BG875">
        <f t="shared" si="40"/>
        <v>-2.625</v>
      </c>
      <c r="BH875" t="str">
        <f t="shared" si="41"/>
        <v>COMPLY</v>
      </c>
      <c r="BI875" t="e">
        <f>VLOOKUP(H875,Sheet2!$A$1:$B$270,2,FALSE)</f>
        <v>#N/A</v>
      </c>
    </row>
    <row r="876" spans="1:61">
      <c r="A876">
        <v>875</v>
      </c>
      <c r="B876">
        <v>1002623766</v>
      </c>
      <c r="C876">
        <v>3</v>
      </c>
      <c r="D876" t="s">
        <v>59</v>
      </c>
      <c r="E876">
        <v>4</v>
      </c>
      <c r="F876" t="s">
        <v>223</v>
      </c>
      <c r="G876" t="s">
        <v>312</v>
      </c>
      <c r="H876" t="s">
        <v>313</v>
      </c>
      <c r="I876" t="s">
        <v>212</v>
      </c>
      <c r="J876" t="s">
        <v>213</v>
      </c>
      <c r="K876" t="s">
        <v>149</v>
      </c>
      <c r="L876" t="s">
        <v>214</v>
      </c>
      <c r="M876" t="s">
        <v>1401</v>
      </c>
      <c r="N876" t="s">
        <v>215</v>
      </c>
      <c r="O876" s="57">
        <v>46301.426793981482</v>
      </c>
      <c r="P876" s="57">
        <v>46303.478738425925</v>
      </c>
      <c r="Q876">
        <v>69404778</v>
      </c>
      <c r="S876">
        <v>146372103916</v>
      </c>
      <c r="T876" t="s">
        <v>2207</v>
      </c>
      <c r="U876" t="s">
        <v>3523</v>
      </c>
      <c r="V876" t="s">
        <v>3524</v>
      </c>
      <c r="Z876">
        <v>109.687924</v>
      </c>
      <c r="AA876">
        <v>-7.4399139999999999</v>
      </c>
      <c r="AB876" t="s">
        <v>3525</v>
      </c>
      <c r="AC876" t="s">
        <v>235</v>
      </c>
      <c r="AL876" t="s">
        <v>217</v>
      </c>
      <c r="AM876" t="s">
        <v>3275</v>
      </c>
      <c r="AN876" t="s">
        <v>6</v>
      </c>
      <c r="AO876" s="57">
        <v>46183.433946759258</v>
      </c>
      <c r="AP876" s="57">
        <v>46302.625</v>
      </c>
      <c r="AR876" t="s">
        <v>14</v>
      </c>
      <c r="AS876" t="s">
        <v>219</v>
      </c>
      <c r="AT876" t="s">
        <v>230</v>
      </c>
      <c r="AV876" t="s">
        <v>4688</v>
      </c>
      <c r="AW876" t="s">
        <v>877</v>
      </c>
      <c r="AX876" t="s">
        <v>222</v>
      </c>
      <c r="BA876" s="57">
        <v>46302.625</v>
      </c>
      <c r="BB876" t="s">
        <v>3275</v>
      </c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:61">
      <c r="A877">
        <v>876</v>
      </c>
      <c r="B877">
        <v>1002634798</v>
      </c>
      <c r="C877">
        <v>3</v>
      </c>
      <c r="D877" t="s">
        <v>59</v>
      </c>
      <c r="E877">
        <v>4</v>
      </c>
      <c r="F877" t="s">
        <v>223</v>
      </c>
      <c r="G877" t="s">
        <v>312</v>
      </c>
      <c r="H877" t="s">
        <v>313</v>
      </c>
      <c r="I877" t="s">
        <v>212</v>
      </c>
      <c r="J877" t="s">
        <v>213</v>
      </c>
      <c r="K877" t="s">
        <v>149</v>
      </c>
      <c r="L877" t="s">
        <v>214</v>
      </c>
      <c r="M877" t="s">
        <v>238</v>
      </c>
      <c r="N877" t="s">
        <v>215</v>
      </c>
      <c r="O877" s="57">
        <v>46308.493460648147</v>
      </c>
      <c r="P877" s="57">
        <v>46308.494467592594</v>
      </c>
      <c r="Q877">
        <v>69409288</v>
      </c>
      <c r="S877">
        <v>146372102998</v>
      </c>
      <c r="T877" t="s">
        <v>6321</v>
      </c>
      <c r="U877" t="s">
        <v>6322</v>
      </c>
      <c r="V877" t="s">
        <v>6323</v>
      </c>
      <c r="Z877">
        <v>109.750089</v>
      </c>
      <c r="AA877">
        <v>-7.2816359999999998</v>
      </c>
      <c r="AB877" t="s">
        <v>6324</v>
      </c>
      <c r="AC877" t="s">
        <v>235</v>
      </c>
      <c r="AL877" t="s">
        <v>217</v>
      </c>
      <c r="AM877" t="s">
        <v>6325</v>
      </c>
      <c r="AN877" t="s">
        <v>6</v>
      </c>
      <c r="AO877" t="s">
        <v>5770</v>
      </c>
      <c r="AP877" s="57">
        <v>46311.625</v>
      </c>
      <c r="AR877" t="s">
        <v>239</v>
      </c>
      <c r="AS877" t="s">
        <v>219</v>
      </c>
      <c r="AT877" t="s">
        <v>230</v>
      </c>
      <c r="AV877" t="s">
        <v>238</v>
      </c>
      <c r="AW877" t="s">
        <v>877</v>
      </c>
      <c r="AX877" t="s">
        <v>222</v>
      </c>
      <c r="BA877" s="57">
        <v>46311.625</v>
      </c>
      <c r="BB877" t="s">
        <v>6325</v>
      </c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:61">
      <c r="A878">
        <v>877</v>
      </c>
      <c r="B878">
        <v>1002621300</v>
      </c>
      <c r="C878">
        <v>3</v>
      </c>
      <c r="D878" t="s">
        <v>59</v>
      </c>
      <c r="E878">
        <v>4</v>
      </c>
      <c r="F878" t="s">
        <v>223</v>
      </c>
      <c r="G878" t="s">
        <v>312</v>
      </c>
      <c r="H878" t="s">
        <v>313</v>
      </c>
      <c r="I878" t="s">
        <v>212</v>
      </c>
      <c r="J878" t="s">
        <v>213</v>
      </c>
      <c r="K878" t="s">
        <v>149</v>
      </c>
      <c r="L878" t="s">
        <v>214</v>
      </c>
      <c r="M878" t="s">
        <v>1919</v>
      </c>
      <c r="N878" t="s">
        <v>215</v>
      </c>
      <c r="O878" s="57">
        <v>46299.437893518516</v>
      </c>
      <c r="P878" s="57">
        <v>46302.700462962966</v>
      </c>
      <c r="Q878">
        <v>69403803</v>
      </c>
      <c r="S878">
        <v>146372103619</v>
      </c>
      <c r="T878" t="s">
        <v>2207</v>
      </c>
      <c r="U878" t="s">
        <v>2208</v>
      </c>
      <c r="V878" t="s">
        <v>2209</v>
      </c>
      <c r="Z878">
        <v>109.675855</v>
      </c>
      <c r="AA878">
        <v>-7.4377750000000002</v>
      </c>
      <c r="AB878" t="s">
        <v>2210</v>
      </c>
      <c r="AC878" t="s">
        <v>235</v>
      </c>
      <c r="AL878" t="s">
        <v>217</v>
      </c>
      <c r="AM878" t="s">
        <v>2211</v>
      </c>
      <c r="AN878" t="s">
        <v>6</v>
      </c>
      <c r="AO878" s="57">
        <v>46122.444444444445</v>
      </c>
      <c r="AP878" s="57">
        <v>46300.458333333336</v>
      </c>
      <c r="AQ878" t="s">
        <v>838</v>
      </c>
      <c r="AR878" t="s">
        <v>12</v>
      </c>
      <c r="AS878" t="s">
        <v>219</v>
      </c>
      <c r="AT878" t="s">
        <v>230</v>
      </c>
      <c r="AV878" t="s">
        <v>1627</v>
      </c>
      <c r="AW878" t="s">
        <v>877</v>
      </c>
      <c r="AX878" t="s">
        <v>222</v>
      </c>
      <c r="BA878" s="57">
        <v>46300.458333333336</v>
      </c>
      <c r="BB878" t="s">
        <v>2211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:61">
      <c r="A879">
        <v>878</v>
      </c>
      <c r="B879">
        <v>1002621299</v>
      </c>
      <c r="C879">
        <v>3</v>
      </c>
      <c r="D879" t="s">
        <v>59</v>
      </c>
      <c r="E879">
        <v>4</v>
      </c>
      <c r="F879" t="s">
        <v>223</v>
      </c>
      <c r="G879" t="s">
        <v>312</v>
      </c>
      <c r="H879" t="s">
        <v>313</v>
      </c>
      <c r="I879" t="s">
        <v>212</v>
      </c>
      <c r="J879" t="s">
        <v>213</v>
      </c>
      <c r="K879" t="s">
        <v>149</v>
      </c>
      <c r="L879" t="s">
        <v>214</v>
      </c>
      <c r="M879" t="s">
        <v>1919</v>
      </c>
      <c r="N879" t="s">
        <v>215</v>
      </c>
      <c r="O879" s="57">
        <v>46299.437395833331</v>
      </c>
      <c r="P879" s="57">
        <v>46302.701215277775</v>
      </c>
      <c r="Q879">
        <v>69403803</v>
      </c>
      <c r="S879">
        <v>146372103619</v>
      </c>
      <c r="T879" t="s">
        <v>2207</v>
      </c>
      <c r="U879" t="s">
        <v>2208</v>
      </c>
      <c r="V879" t="s">
        <v>2209</v>
      </c>
      <c r="Z879">
        <v>109.675855</v>
      </c>
      <c r="AA879">
        <v>-7.4377750000000002</v>
      </c>
      <c r="AB879" t="s">
        <v>2210</v>
      </c>
      <c r="AC879" t="s">
        <v>235</v>
      </c>
      <c r="AL879" t="s">
        <v>217</v>
      </c>
      <c r="AM879" t="s">
        <v>2211</v>
      </c>
      <c r="AN879" t="s">
        <v>6</v>
      </c>
      <c r="AO879" s="57">
        <v>46122.444444444445</v>
      </c>
      <c r="AP879" s="57">
        <v>46300.458333333336</v>
      </c>
      <c r="AQ879" t="s">
        <v>838</v>
      </c>
      <c r="AR879" t="s">
        <v>12</v>
      </c>
      <c r="AS879" t="s">
        <v>219</v>
      </c>
      <c r="AT879" t="s">
        <v>230</v>
      </c>
      <c r="AV879" t="s">
        <v>1627</v>
      </c>
      <c r="AW879" t="s">
        <v>877</v>
      </c>
      <c r="AX879" t="s">
        <v>222</v>
      </c>
      <c r="BA879" s="57">
        <v>46300.458333333336</v>
      </c>
      <c r="BB879" t="s">
        <v>2211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:61">
      <c r="A880">
        <v>879</v>
      </c>
      <c r="B880">
        <v>1002620767</v>
      </c>
      <c r="C880">
        <v>3</v>
      </c>
      <c r="D880" t="s">
        <v>59</v>
      </c>
      <c r="E880">
        <v>4</v>
      </c>
      <c r="F880" t="s">
        <v>223</v>
      </c>
      <c r="G880" t="s">
        <v>312</v>
      </c>
      <c r="H880" t="s">
        <v>810</v>
      </c>
      <c r="I880" t="s">
        <v>212</v>
      </c>
      <c r="J880" t="s">
        <v>213</v>
      </c>
      <c r="K880" t="s">
        <v>149</v>
      </c>
      <c r="M880" t="s">
        <v>76</v>
      </c>
      <c r="N880" t="s">
        <v>215</v>
      </c>
      <c r="O880" s="57">
        <v>46298.391689814816</v>
      </c>
      <c r="P880" s="57">
        <v>46298.520254629628</v>
      </c>
      <c r="Q880">
        <v>69402437</v>
      </c>
      <c r="S880">
        <v>143395109097</v>
      </c>
      <c r="T880" t="s">
        <v>1241</v>
      </c>
      <c r="U880" t="s">
        <v>2213</v>
      </c>
      <c r="V880" t="s">
        <v>2214</v>
      </c>
      <c r="Z880">
        <v>109.42910000000001</v>
      </c>
      <c r="AA880">
        <v>-7.4748000000000001</v>
      </c>
      <c r="AB880" t="s">
        <v>1244</v>
      </c>
      <c r="AC880" t="s">
        <v>283</v>
      </c>
      <c r="AL880" t="s">
        <v>217</v>
      </c>
      <c r="AM880" t="s">
        <v>2215</v>
      </c>
      <c r="AN880" t="s">
        <v>6</v>
      </c>
      <c r="AO880" s="57">
        <v>46091.392974537041</v>
      </c>
      <c r="AR880" t="s">
        <v>218</v>
      </c>
      <c r="AS880" t="s">
        <v>817</v>
      </c>
      <c r="AT880" t="s">
        <v>230</v>
      </c>
      <c r="AU880">
        <v>20261003</v>
      </c>
      <c r="AV880" t="s">
        <v>221</v>
      </c>
      <c r="AW880" t="s">
        <v>540</v>
      </c>
      <c r="AX880" t="s">
        <v>222</v>
      </c>
      <c r="BA880" s="57">
        <v>46298.291666666664</v>
      </c>
      <c r="BB880" t="s">
        <v>2215</v>
      </c>
      <c r="BC880">
        <v>2026</v>
      </c>
      <c r="BD880">
        <v>10</v>
      </c>
      <c r="BE880">
        <v>3</v>
      </c>
      <c r="BF880" s="6">
        <f t="shared" si="39"/>
        <v>46298</v>
      </c>
      <c r="BG880">
        <f t="shared" si="40"/>
        <v>-0.29166666666424135</v>
      </c>
      <c r="BH880" t="str">
        <f t="shared" si="41"/>
        <v>COMPLY</v>
      </c>
      <c r="BI880" t="e">
        <f>VLOOKUP(H880,Sheet2!$A$1:$B$270,2,FALSE)</f>
        <v>#N/A</v>
      </c>
    </row>
    <row r="881" spans="1:61">
      <c r="A881">
        <v>880</v>
      </c>
      <c r="B881">
        <v>1002624970</v>
      </c>
      <c r="C881">
        <v>3</v>
      </c>
      <c r="D881" t="s">
        <v>59</v>
      </c>
      <c r="E881">
        <v>4</v>
      </c>
      <c r="F881" t="s">
        <v>223</v>
      </c>
      <c r="G881" t="s">
        <v>312</v>
      </c>
      <c r="H881" t="s">
        <v>810</v>
      </c>
      <c r="I881" t="s">
        <v>212</v>
      </c>
      <c r="J881" t="s">
        <v>213</v>
      </c>
      <c r="K881" t="s">
        <v>149</v>
      </c>
      <c r="M881" t="s">
        <v>76</v>
      </c>
      <c r="N881" t="s">
        <v>563</v>
      </c>
      <c r="O881" s="57">
        <v>46301.683321759258</v>
      </c>
      <c r="P881" s="57">
        <v>46301.72047453704</v>
      </c>
      <c r="Q881">
        <v>69383033</v>
      </c>
      <c r="S881">
        <v>143395109256</v>
      </c>
      <c r="T881" t="s">
        <v>1714</v>
      </c>
      <c r="U881" t="s">
        <v>3527</v>
      </c>
      <c r="V881" t="s">
        <v>3528</v>
      </c>
      <c r="Z881">
        <v>109.42911700000001</v>
      </c>
      <c r="AA881">
        <v>-7.4734920000000002</v>
      </c>
      <c r="AB881" t="s">
        <v>1717</v>
      </c>
      <c r="AC881" t="s">
        <v>284</v>
      </c>
      <c r="AL881" t="s">
        <v>217</v>
      </c>
      <c r="AM881" t="s">
        <v>3529</v>
      </c>
      <c r="AN881" t="s">
        <v>6</v>
      </c>
      <c r="AO881" s="57">
        <v>46183.694976851853</v>
      </c>
      <c r="AR881" t="s">
        <v>218</v>
      </c>
      <c r="AS881" t="s">
        <v>817</v>
      </c>
      <c r="AT881" t="s">
        <v>230</v>
      </c>
      <c r="AU881">
        <v>20261006</v>
      </c>
      <c r="AV881" t="s">
        <v>221</v>
      </c>
      <c r="AW881" t="s">
        <v>3530</v>
      </c>
      <c r="AX881" t="s">
        <v>222</v>
      </c>
      <c r="BA881" s="57">
        <v>46301.291666666664</v>
      </c>
      <c r="BB881" t="s">
        <v>3529</v>
      </c>
      <c r="BC881">
        <v>2026</v>
      </c>
      <c r="BD881">
        <v>10</v>
      </c>
      <c r="BE881">
        <v>6</v>
      </c>
      <c r="BF881" s="6">
        <f t="shared" si="39"/>
        <v>46301</v>
      </c>
      <c r="BG881">
        <f t="shared" si="40"/>
        <v>-0.29166666666424135</v>
      </c>
      <c r="BH881" t="str">
        <f t="shared" si="41"/>
        <v>COMPLY</v>
      </c>
      <c r="BI881" t="e">
        <f>VLOOKUP(H881,Sheet2!$A$1:$B$270,2,FALSE)</f>
        <v>#N/A</v>
      </c>
    </row>
    <row r="882" spans="1:61">
      <c r="A882">
        <v>881</v>
      </c>
      <c r="B882">
        <v>1002630989</v>
      </c>
      <c r="C882">
        <v>3</v>
      </c>
      <c r="D882" t="s">
        <v>59</v>
      </c>
      <c r="E882">
        <v>4</v>
      </c>
      <c r="F882" t="s">
        <v>223</v>
      </c>
      <c r="G882" t="s">
        <v>312</v>
      </c>
      <c r="H882" t="s">
        <v>810</v>
      </c>
      <c r="I882" t="s">
        <v>212</v>
      </c>
      <c r="J882" t="s">
        <v>213</v>
      </c>
      <c r="K882" t="s">
        <v>149</v>
      </c>
      <c r="L882" t="s">
        <v>214</v>
      </c>
      <c r="M882" t="s">
        <v>76</v>
      </c>
      <c r="N882" t="s">
        <v>215</v>
      </c>
      <c r="O882" s="57">
        <v>46305.601099537038</v>
      </c>
      <c r="P882" s="57">
        <v>46307.525567129633</v>
      </c>
      <c r="Q882">
        <v>69407946</v>
      </c>
      <c r="S882">
        <v>143395106904</v>
      </c>
      <c r="T882" t="s">
        <v>5533</v>
      </c>
      <c r="U882" t="s">
        <v>6330</v>
      </c>
      <c r="V882" t="s">
        <v>5534</v>
      </c>
      <c r="Z882">
        <v>109.56708752309601</v>
      </c>
      <c r="AA882">
        <v>-7.4173054366550799</v>
      </c>
      <c r="AB882" t="s">
        <v>5535</v>
      </c>
      <c r="AC882" t="s">
        <v>235</v>
      </c>
      <c r="AL882" t="s">
        <v>217</v>
      </c>
      <c r="AM882" t="s">
        <v>5536</v>
      </c>
      <c r="AN882" t="s">
        <v>6</v>
      </c>
      <c r="AO882" s="57">
        <v>46305.611168981479</v>
      </c>
      <c r="AP882" s="57">
        <v>46307.458333333336</v>
      </c>
      <c r="AR882" t="s">
        <v>218</v>
      </c>
      <c r="AS882" t="s">
        <v>817</v>
      </c>
      <c r="AT882" t="s">
        <v>230</v>
      </c>
      <c r="AU882">
        <v>20261012</v>
      </c>
      <c r="AV882" t="s">
        <v>221</v>
      </c>
      <c r="AW882" t="s">
        <v>875</v>
      </c>
      <c r="AX882" t="s">
        <v>222</v>
      </c>
      <c r="BA882" s="57">
        <v>46307.458333333336</v>
      </c>
      <c r="BB882" t="s">
        <v>5536</v>
      </c>
      <c r="BC882">
        <v>2026</v>
      </c>
      <c r="BD882">
        <v>10</v>
      </c>
      <c r="BE882">
        <v>12</v>
      </c>
      <c r="BF882" s="6">
        <f t="shared" si="39"/>
        <v>46307</v>
      </c>
      <c r="BG882">
        <f t="shared" si="40"/>
        <v>-0.45833333333575865</v>
      </c>
      <c r="BH882" t="str">
        <f t="shared" si="41"/>
        <v>COMPLY</v>
      </c>
      <c r="BI882" t="e">
        <f>VLOOKUP(H882,Sheet2!$A$1:$B$270,2,FALSE)</f>
        <v>#N/A</v>
      </c>
    </row>
    <row r="883" spans="1:61">
      <c r="A883">
        <v>882</v>
      </c>
      <c r="B883">
        <v>1002618109</v>
      </c>
      <c r="C883">
        <v>3</v>
      </c>
      <c r="D883" t="s">
        <v>59</v>
      </c>
      <c r="E883">
        <v>4</v>
      </c>
      <c r="F883" t="s">
        <v>223</v>
      </c>
      <c r="G883" t="s">
        <v>312</v>
      </c>
      <c r="H883" t="s">
        <v>810</v>
      </c>
      <c r="I883" t="s">
        <v>212</v>
      </c>
      <c r="J883" t="s">
        <v>213</v>
      </c>
      <c r="K883" t="s">
        <v>149</v>
      </c>
      <c r="L883" t="s">
        <v>214</v>
      </c>
      <c r="M883" t="s">
        <v>1401</v>
      </c>
      <c r="N883" t="s">
        <v>215</v>
      </c>
      <c r="O883" s="57">
        <v>46296.603182870371</v>
      </c>
      <c r="P883" s="57">
        <v>46298.39167824074</v>
      </c>
      <c r="Q883">
        <v>69402437</v>
      </c>
      <c r="S883">
        <v>143395109400</v>
      </c>
      <c r="T883" t="s">
        <v>1241</v>
      </c>
      <c r="U883" t="s">
        <v>1242</v>
      </c>
      <c r="V883" t="s">
        <v>1243</v>
      </c>
      <c r="Z883">
        <v>109.429236</v>
      </c>
      <c r="AA883">
        <v>-7.4728000000000003</v>
      </c>
      <c r="AB883" t="s">
        <v>1244</v>
      </c>
      <c r="AC883" t="s">
        <v>235</v>
      </c>
      <c r="AL883" t="s">
        <v>217</v>
      </c>
      <c r="AM883" t="s">
        <v>1245</v>
      </c>
      <c r="AN883" t="s">
        <v>6</v>
      </c>
      <c r="AO883" s="57">
        <v>46032.611296296294</v>
      </c>
      <c r="AP883" s="57">
        <v>46297.458333333336</v>
      </c>
      <c r="AR883" t="s">
        <v>14</v>
      </c>
      <c r="AS883" t="s">
        <v>817</v>
      </c>
      <c r="AT883" t="s">
        <v>230</v>
      </c>
      <c r="AV883" t="s">
        <v>2212</v>
      </c>
      <c r="AW883" t="s">
        <v>236</v>
      </c>
      <c r="AX883" t="s">
        <v>222</v>
      </c>
      <c r="BA883" s="57">
        <v>46297.458333333336</v>
      </c>
      <c r="BB883" t="s">
        <v>1245</v>
      </c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:61">
      <c r="A884">
        <v>883</v>
      </c>
      <c r="B884">
        <v>1002620719</v>
      </c>
      <c r="C884">
        <v>3</v>
      </c>
      <c r="D884" t="s">
        <v>59</v>
      </c>
      <c r="E884">
        <v>4</v>
      </c>
      <c r="F884" t="s">
        <v>223</v>
      </c>
      <c r="G884" t="s">
        <v>312</v>
      </c>
      <c r="H884" t="s">
        <v>810</v>
      </c>
      <c r="I884" t="s">
        <v>212</v>
      </c>
      <c r="J884" t="s">
        <v>213</v>
      </c>
      <c r="K884" t="s">
        <v>149</v>
      </c>
      <c r="M884" t="s">
        <v>1401</v>
      </c>
      <c r="N884" t="s">
        <v>563</v>
      </c>
      <c r="O884" s="57">
        <v>46298.458067129628</v>
      </c>
      <c r="P884" s="57">
        <v>46301.683321759258</v>
      </c>
      <c r="Q884">
        <v>69383033</v>
      </c>
      <c r="S884">
        <v>143395109096</v>
      </c>
      <c r="T884" t="s">
        <v>1714</v>
      </c>
      <c r="U884" t="s">
        <v>2216</v>
      </c>
      <c r="V884" t="s">
        <v>2217</v>
      </c>
      <c r="Z884">
        <v>109.4292489</v>
      </c>
      <c r="AA884">
        <v>-7.4727779999999999</v>
      </c>
      <c r="AB884" t="s">
        <v>1717</v>
      </c>
      <c r="AC884" t="s">
        <v>284</v>
      </c>
      <c r="AL884" t="s">
        <v>217</v>
      </c>
      <c r="AM884" t="s">
        <v>2218</v>
      </c>
      <c r="AN884" t="s">
        <v>6</v>
      </c>
      <c r="AO884" s="57">
        <v>46091.465949074074</v>
      </c>
      <c r="AP884" s="57">
        <v>46300.625</v>
      </c>
      <c r="AR884" t="s">
        <v>14</v>
      </c>
      <c r="AS884" t="s">
        <v>817</v>
      </c>
      <c r="AT884" t="s">
        <v>230</v>
      </c>
      <c r="AV884" t="s">
        <v>3526</v>
      </c>
      <c r="AW884" t="s">
        <v>2219</v>
      </c>
      <c r="AX884" t="s">
        <v>222</v>
      </c>
      <c r="BA884" s="57">
        <v>46300.625</v>
      </c>
      <c r="BB884" t="s">
        <v>2218</v>
      </c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:61">
      <c r="A885">
        <v>884</v>
      </c>
      <c r="B885">
        <v>1002633360</v>
      </c>
      <c r="C885">
        <v>3</v>
      </c>
      <c r="D885" t="s">
        <v>59</v>
      </c>
      <c r="E885">
        <v>4</v>
      </c>
      <c r="F885" t="s">
        <v>223</v>
      </c>
      <c r="G885" t="s">
        <v>312</v>
      </c>
      <c r="H885" t="s">
        <v>810</v>
      </c>
      <c r="I885" t="s">
        <v>212</v>
      </c>
      <c r="J885" t="s">
        <v>213</v>
      </c>
      <c r="K885" t="s">
        <v>149</v>
      </c>
      <c r="L885" t="s">
        <v>214</v>
      </c>
      <c r="M885" t="s">
        <v>1401</v>
      </c>
      <c r="N885" t="s">
        <v>215</v>
      </c>
      <c r="O885" s="57">
        <v>46307.639293981483</v>
      </c>
      <c r="P885" s="57">
        <v>46309.422523148147</v>
      </c>
      <c r="Q885">
        <v>69408809</v>
      </c>
      <c r="S885">
        <v>143395106905</v>
      </c>
      <c r="T885" t="s">
        <v>5529</v>
      </c>
      <c r="U885" t="s">
        <v>5530</v>
      </c>
      <c r="V885" t="s">
        <v>6331</v>
      </c>
      <c r="Z885">
        <v>109.55815800000001</v>
      </c>
      <c r="AA885">
        <v>-7.467784</v>
      </c>
      <c r="AB885" t="s">
        <v>6332</v>
      </c>
      <c r="AC885" t="s">
        <v>235</v>
      </c>
      <c r="AL885" t="s">
        <v>217</v>
      </c>
      <c r="AM885" t="s">
        <v>6333</v>
      </c>
      <c r="AN885" t="s">
        <v>6</v>
      </c>
      <c r="AO885" s="57">
        <v>46366.642951388887</v>
      </c>
      <c r="AP885" s="57">
        <v>46308.625</v>
      </c>
      <c r="AQ885" t="s">
        <v>841</v>
      </c>
      <c r="AR885" t="s">
        <v>14</v>
      </c>
      <c r="AS885" t="s">
        <v>817</v>
      </c>
      <c r="AT885" t="s">
        <v>230</v>
      </c>
      <c r="AV885" t="s">
        <v>6795</v>
      </c>
      <c r="AW885" t="s">
        <v>923</v>
      </c>
      <c r="AX885" t="s">
        <v>222</v>
      </c>
      <c r="BA885" s="57">
        <v>46308.625</v>
      </c>
      <c r="BB885" t="s">
        <v>6333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:61">
      <c r="A886">
        <v>885</v>
      </c>
      <c r="B886">
        <v>1002629240</v>
      </c>
      <c r="C886">
        <v>3</v>
      </c>
      <c r="D886" t="s">
        <v>59</v>
      </c>
      <c r="E886">
        <v>4</v>
      </c>
      <c r="F886" t="s">
        <v>223</v>
      </c>
      <c r="G886" t="s">
        <v>312</v>
      </c>
      <c r="H886" t="s">
        <v>810</v>
      </c>
      <c r="I886" t="s">
        <v>212</v>
      </c>
      <c r="J886" t="s">
        <v>213</v>
      </c>
      <c r="K886" t="s">
        <v>149</v>
      </c>
      <c r="L886" t="s">
        <v>214</v>
      </c>
      <c r="M886" t="s">
        <v>1919</v>
      </c>
      <c r="N886" t="s">
        <v>215</v>
      </c>
      <c r="O886" s="57">
        <v>46304.441388888888</v>
      </c>
      <c r="P886" s="57">
        <v>46307.444432870368</v>
      </c>
      <c r="Q886">
        <v>69407170</v>
      </c>
      <c r="S886">
        <v>143395109416</v>
      </c>
      <c r="T886" t="s">
        <v>5529</v>
      </c>
      <c r="U886" t="s">
        <v>5530</v>
      </c>
      <c r="V886" t="s">
        <v>5531</v>
      </c>
      <c r="Z886">
        <v>109.55815800000001</v>
      </c>
      <c r="AA886">
        <v>-7.467784</v>
      </c>
      <c r="AB886" t="s">
        <v>5532</v>
      </c>
      <c r="AC886" t="s">
        <v>235</v>
      </c>
      <c r="AL886" t="s">
        <v>217</v>
      </c>
      <c r="AM886" t="s">
        <v>5396</v>
      </c>
      <c r="AN886" t="s">
        <v>6</v>
      </c>
      <c r="AO886" s="57">
        <v>46275.444502314815</v>
      </c>
      <c r="AP886" s="57">
        <v>46305.625</v>
      </c>
      <c r="AQ886" t="s">
        <v>841</v>
      </c>
      <c r="AR886" t="s">
        <v>12</v>
      </c>
      <c r="AS886" t="s">
        <v>817</v>
      </c>
      <c r="AT886" t="s">
        <v>230</v>
      </c>
      <c r="AV886" t="s">
        <v>1627</v>
      </c>
      <c r="AW886" t="s">
        <v>923</v>
      </c>
      <c r="AX886" t="s">
        <v>222</v>
      </c>
      <c r="BA886" s="57">
        <v>46305.625</v>
      </c>
      <c r="BB886" t="s">
        <v>5396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:61">
      <c r="A887">
        <v>886</v>
      </c>
      <c r="B887">
        <v>1002617796</v>
      </c>
      <c r="C887">
        <v>3</v>
      </c>
      <c r="D887" t="s">
        <v>59</v>
      </c>
      <c r="E887">
        <v>4</v>
      </c>
      <c r="F887" t="s">
        <v>241</v>
      </c>
      <c r="G887" t="s">
        <v>819</v>
      </c>
      <c r="H887" t="s">
        <v>820</v>
      </c>
      <c r="I887" t="s">
        <v>212</v>
      </c>
      <c r="J887" t="s">
        <v>213</v>
      </c>
      <c r="K887" t="s">
        <v>149</v>
      </c>
      <c r="L887" t="s">
        <v>214</v>
      </c>
      <c r="M887" t="s">
        <v>76</v>
      </c>
      <c r="N887" t="s">
        <v>215</v>
      </c>
      <c r="O887" s="57">
        <v>46296.5469212963</v>
      </c>
      <c r="P887" s="57">
        <v>46298.422037037039</v>
      </c>
      <c r="Q887">
        <v>69402334</v>
      </c>
      <c r="S887">
        <v>141373127777</v>
      </c>
      <c r="T887" t="s">
        <v>1246</v>
      </c>
      <c r="U887" t="s">
        <v>1247</v>
      </c>
      <c r="V887" t="s">
        <v>1248</v>
      </c>
      <c r="Z887">
        <v>109.89601554506299</v>
      </c>
      <c r="AA887">
        <v>-7.3708467491672396</v>
      </c>
      <c r="AB887" t="s">
        <v>1249</v>
      </c>
      <c r="AC887" t="s">
        <v>235</v>
      </c>
      <c r="AL887" t="s">
        <v>217</v>
      </c>
      <c r="AM887" t="s">
        <v>1250</v>
      </c>
      <c r="AN887" t="s">
        <v>6</v>
      </c>
      <c r="AO887" s="57">
        <v>46032.559305555558</v>
      </c>
      <c r="AP887" s="57">
        <v>46297.458333333336</v>
      </c>
      <c r="AR887" t="s">
        <v>218</v>
      </c>
      <c r="AS887" t="s">
        <v>219</v>
      </c>
      <c r="AT887" t="s">
        <v>342</v>
      </c>
      <c r="AU887">
        <v>20261003</v>
      </c>
      <c r="AV887" t="s">
        <v>221</v>
      </c>
      <c r="AW887" t="s">
        <v>854</v>
      </c>
      <c r="AX887" t="s">
        <v>222</v>
      </c>
      <c r="BA887" s="57">
        <v>46297.458333333336</v>
      </c>
      <c r="BB887" t="s">
        <v>1250</v>
      </c>
      <c r="BC887">
        <v>2026</v>
      </c>
      <c r="BD887">
        <v>10</v>
      </c>
      <c r="BE887">
        <v>3</v>
      </c>
      <c r="BF887" s="6">
        <f t="shared" si="39"/>
        <v>46298</v>
      </c>
      <c r="BG887">
        <f t="shared" si="40"/>
        <v>0.54166666666424135</v>
      </c>
      <c r="BH887" t="str">
        <f t="shared" si="41"/>
        <v>COMPLY</v>
      </c>
      <c r="BI887" t="e">
        <f>VLOOKUP(H887,Sheet2!$A$1:$B$270,2,FALSE)</f>
        <v>#N/A</v>
      </c>
    </row>
    <row r="888" spans="1:61">
      <c r="A888">
        <v>887</v>
      </c>
      <c r="B888">
        <v>1002623034</v>
      </c>
      <c r="C888">
        <v>3</v>
      </c>
      <c r="D888" t="s">
        <v>59</v>
      </c>
      <c r="E888">
        <v>4</v>
      </c>
      <c r="F888" t="s">
        <v>241</v>
      </c>
      <c r="G888" t="s">
        <v>819</v>
      </c>
      <c r="H888" t="s">
        <v>820</v>
      </c>
      <c r="I888" t="s">
        <v>212</v>
      </c>
      <c r="J888" t="s">
        <v>213</v>
      </c>
      <c r="K888" t="s">
        <v>149</v>
      </c>
      <c r="M888" t="s">
        <v>76</v>
      </c>
      <c r="N888" t="s">
        <v>215</v>
      </c>
      <c r="O888" s="57">
        <v>46300.671990740739</v>
      </c>
      <c r="P888" s="57">
        <v>46302.516377314816</v>
      </c>
      <c r="Q888">
        <v>69404535</v>
      </c>
      <c r="S888">
        <v>141373127568</v>
      </c>
      <c r="T888" t="s">
        <v>2922</v>
      </c>
      <c r="U888" t="s">
        <v>2923</v>
      </c>
      <c r="V888" t="s">
        <v>2924</v>
      </c>
      <c r="Z888">
        <v>109.79227716336</v>
      </c>
      <c r="AA888">
        <v>-7.4068808725651003</v>
      </c>
      <c r="AB888" t="s">
        <v>2925</v>
      </c>
      <c r="AC888" t="s">
        <v>284</v>
      </c>
      <c r="AL888" t="s">
        <v>217</v>
      </c>
      <c r="AM888" t="s">
        <v>2926</v>
      </c>
      <c r="AN888" t="s">
        <v>6</v>
      </c>
      <c r="AO888" s="57">
        <v>46152.684560185182</v>
      </c>
      <c r="AP888" s="57">
        <v>46302.333333333336</v>
      </c>
      <c r="AR888" t="s">
        <v>218</v>
      </c>
      <c r="AS888" t="s">
        <v>219</v>
      </c>
      <c r="AT888" t="s">
        <v>230</v>
      </c>
      <c r="AU888">
        <v>20261007</v>
      </c>
      <c r="AV888" t="s">
        <v>221</v>
      </c>
      <c r="AW888" t="s">
        <v>540</v>
      </c>
      <c r="AX888" t="s">
        <v>222</v>
      </c>
      <c r="BA888" s="57">
        <v>46302.333333333336</v>
      </c>
      <c r="BB888" t="s">
        <v>2926</v>
      </c>
      <c r="BC888">
        <v>2026</v>
      </c>
      <c r="BD888">
        <v>10</v>
      </c>
      <c r="BE888">
        <v>7</v>
      </c>
      <c r="BF888" s="6">
        <f t="shared" si="39"/>
        <v>46302</v>
      </c>
      <c r="BG888">
        <f t="shared" si="40"/>
        <v>-0.33333333333575865</v>
      </c>
      <c r="BH888" t="str">
        <f t="shared" si="41"/>
        <v>COMPLY</v>
      </c>
      <c r="BI888" t="e">
        <f>VLOOKUP(H888,Sheet2!$A$1:$B$270,2,FALSE)</f>
        <v>#N/A</v>
      </c>
    </row>
    <row r="889" spans="1:61">
      <c r="A889">
        <v>888</v>
      </c>
      <c r="B889">
        <v>1002635166</v>
      </c>
      <c r="C889">
        <v>3</v>
      </c>
      <c r="D889" t="s">
        <v>59</v>
      </c>
      <c r="E889">
        <v>4</v>
      </c>
      <c r="F889" t="s">
        <v>241</v>
      </c>
      <c r="G889" t="s">
        <v>819</v>
      </c>
      <c r="H889" t="s">
        <v>820</v>
      </c>
      <c r="I889" t="s">
        <v>212</v>
      </c>
      <c r="J889" t="s">
        <v>213</v>
      </c>
      <c r="K889" t="s">
        <v>149</v>
      </c>
      <c r="L889" t="s">
        <v>214</v>
      </c>
      <c r="M889" t="s">
        <v>76</v>
      </c>
      <c r="N889" t="s">
        <v>215</v>
      </c>
      <c r="O889" s="57">
        <v>46308.590729166666</v>
      </c>
      <c r="P889" s="57">
        <v>46309.45380787037</v>
      </c>
      <c r="Q889">
        <v>69409451</v>
      </c>
      <c r="S889">
        <v>141373127835</v>
      </c>
      <c r="T889" t="s">
        <v>6339</v>
      </c>
      <c r="U889" t="s">
        <v>6796</v>
      </c>
      <c r="V889" t="s">
        <v>6340</v>
      </c>
      <c r="Z889">
        <v>109.8961551</v>
      </c>
      <c r="AA889">
        <v>-7.3513598</v>
      </c>
      <c r="AB889" t="s">
        <v>6341</v>
      </c>
      <c r="AC889" t="s">
        <v>235</v>
      </c>
      <c r="AL889" t="s">
        <v>217</v>
      </c>
      <c r="AM889" t="s">
        <v>6025</v>
      </c>
      <c r="AN889" t="s">
        <v>6</v>
      </c>
      <c r="AO889" t="s">
        <v>5780</v>
      </c>
      <c r="AP889" s="57">
        <v>46309.458333333336</v>
      </c>
      <c r="AR889" t="s">
        <v>218</v>
      </c>
      <c r="AS889" t="s">
        <v>219</v>
      </c>
      <c r="AT889" t="s">
        <v>230</v>
      </c>
      <c r="AU889">
        <v>20261014</v>
      </c>
      <c r="AV889" t="s">
        <v>221</v>
      </c>
      <c r="AW889" t="s">
        <v>881</v>
      </c>
      <c r="AX889" t="s">
        <v>222</v>
      </c>
      <c r="BA889" s="57">
        <v>46309.458333333336</v>
      </c>
      <c r="BB889" t="s">
        <v>6025</v>
      </c>
      <c r="BC889">
        <v>2026</v>
      </c>
      <c r="BD889">
        <v>10</v>
      </c>
      <c r="BE889">
        <v>14</v>
      </c>
      <c r="BF889" s="6">
        <f t="shared" si="39"/>
        <v>46309</v>
      </c>
      <c r="BG889">
        <f t="shared" si="40"/>
        <v>-0.45833333333575865</v>
      </c>
      <c r="BH889" t="str">
        <f t="shared" si="41"/>
        <v>COMPLY</v>
      </c>
      <c r="BI889" t="e">
        <f>VLOOKUP(H889,Sheet2!$A$1:$B$270,2,FALSE)</f>
        <v>#N/A</v>
      </c>
    </row>
    <row r="890" spans="1:61">
      <c r="A890">
        <v>889</v>
      </c>
      <c r="B890">
        <v>1002635409</v>
      </c>
      <c r="C890">
        <v>3</v>
      </c>
      <c r="D890" t="s">
        <v>59</v>
      </c>
      <c r="E890">
        <v>4</v>
      </c>
      <c r="F890" t="s">
        <v>241</v>
      </c>
      <c r="G890" t="s">
        <v>819</v>
      </c>
      <c r="H890" t="s">
        <v>820</v>
      </c>
      <c r="I890" t="s">
        <v>212</v>
      </c>
      <c r="J890" t="s">
        <v>213</v>
      </c>
      <c r="K890" t="s">
        <v>149</v>
      </c>
      <c r="M890" t="s">
        <v>542</v>
      </c>
      <c r="N890" t="s">
        <v>215</v>
      </c>
      <c r="O890" s="57">
        <v>46308.640879629631</v>
      </c>
      <c r="P890" s="57">
        <v>46308.6408912037</v>
      </c>
      <c r="Q890">
        <v>69408910</v>
      </c>
      <c r="T890" t="s">
        <v>6334</v>
      </c>
      <c r="V890" t="s">
        <v>6336</v>
      </c>
      <c r="Z890">
        <v>109.91</v>
      </c>
      <c r="AA890">
        <v>-7.2320000000000002</v>
      </c>
      <c r="AB890" t="s">
        <v>6337</v>
      </c>
      <c r="AC890" t="s">
        <v>284</v>
      </c>
      <c r="AL890" t="s">
        <v>217</v>
      </c>
      <c r="AM890" t="s">
        <v>6338</v>
      </c>
      <c r="AN890" t="s">
        <v>6</v>
      </c>
      <c r="AO890" t="s">
        <v>6625</v>
      </c>
      <c r="AP890" s="57">
        <v>46309</v>
      </c>
      <c r="AR890" t="s">
        <v>543</v>
      </c>
      <c r="AS890" t="s">
        <v>219</v>
      </c>
      <c r="AT890" t="s">
        <v>230</v>
      </c>
      <c r="AV890" t="s">
        <v>6797</v>
      </c>
      <c r="AW890" t="s">
        <v>540</v>
      </c>
      <c r="AX890" t="s">
        <v>222</v>
      </c>
      <c r="BA890" s="57">
        <v>46309.333333333336</v>
      </c>
      <c r="BB890" t="s">
        <v>6338</v>
      </c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:61">
      <c r="A891">
        <v>890</v>
      </c>
      <c r="B891">
        <v>1002633275</v>
      </c>
      <c r="C891">
        <v>3</v>
      </c>
      <c r="D891" t="s">
        <v>59</v>
      </c>
      <c r="E891">
        <v>4</v>
      </c>
      <c r="F891" t="s">
        <v>241</v>
      </c>
      <c r="G891" t="s">
        <v>819</v>
      </c>
      <c r="H891" t="s">
        <v>820</v>
      </c>
      <c r="I891" t="s">
        <v>212</v>
      </c>
      <c r="J891" t="s">
        <v>213</v>
      </c>
      <c r="K891" t="s">
        <v>149</v>
      </c>
      <c r="M891" t="s">
        <v>1626</v>
      </c>
      <c r="N891" t="s">
        <v>215</v>
      </c>
      <c r="O891" s="57">
        <v>46307.624224537038</v>
      </c>
      <c r="P891" s="57">
        <v>46307.663773148146</v>
      </c>
      <c r="Q891">
        <v>69408785</v>
      </c>
      <c r="S891">
        <v>141373127818</v>
      </c>
      <c r="T891" t="s">
        <v>6334</v>
      </c>
      <c r="Z891">
        <v>109.90550994873</v>
      </c>
      <c r="AA891">
        <v>-7.2279521842011096</v>
      </c>
      <c r="AB891" t="s">
        <v>6342</v>
      </c>
      <c r="AC891" t="s">
        <v>284</v>
      </c>
      <c r="AO891" s="57">
        <v>46366.642951388887</v>
      </c>
      <c r="AR891" t="s">
        <v>1631</v>
      </c>
      <c r="AS891" t="s">
        <v>219</v>
      </c>
      <c r="AT891" t="s">
        <v>230</v>
      </c>
      <c r="AV891" t="s">
        <v>6343</v>
      </c>
      <c r="AW891" t="s">
        <v>541</v>
      </c>
      <c r="AX891" t="s">
        <v>222</v>
      </c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:61">
      <c r="A892">
        <v>891</v>
      </c>
      <c r="B892">
        <v>1002633602</v>
      </c>
      <c r="C892">
        <v>3</v>
      </c>
      <c r="D892" t="s">
        <v>59</v>
      </c>
      <c r="E892">
        <v>4</v>
      </c>
      <c r="F892" t="s">
        <v>241</v>
      </c>
      <c r="G892" t="s">
        <v>819</v>
      </c>
      <c r="H892" t="s">
        <v>820</v>
      </c>
      <c r="I892" t="s">
        <v>212</v>
      </c>
      <c r="J892" t="s">
        <v>213</v>
      </c>
      <c r="K892" t="s">
        <v>149</v>
      </c>
      <c r="M892" t="s">
        <v>1626</v>
      </c>
      <c r="N892" t="s">
        <v>215</v>
      </c>
      <c r="O892" s="57">
        <v>46307.686967592592</v>
      </c>
      <c r="P892" s="57">
        <v>46308.6408912037</v>
      </c>
      <c r="Q892">
        <v>69408910</v>
      </c>
      <c r="S892">
        <v>141373127820</v>
      </c>
      <c r="T892" t="s">
        <v>6334</v>
      </c>
      <c r="U892" t="s">
        <v>6335</v>
      </c>
      <c r="V892" t="s">
        <v>6336</v>
      </c>
      <c r="Z892">
        <v>109.90865230157399</v>
      </c>
      <c r="AA892">
        <v>-7.2307117540763404</v>
      </c>
      <c r="AB892" t="s">
        <v>6337</v>
      </c>
      <c r="AC892" t="s">
        <v>284</v>
      </c>
      <c r="AL892" t="s">
        <v>217</v>
      </c>
      <c r="AM892" t="s">
        <v>6338</v>
      </c>
      <c r="AN892" t="s">
        <v>6</v>
      </c>
      <c r="AO892" s="57">
        <v>46366.694722222222</v>
      </c>
      <c r="AP892" s="57">
        <v>46309.333333333336</v>
      </c>
      <c r="AR892" t="s">
        <v>12</v>
      </c>
      <c r="AS892" t="s">
        <v>219</v>
      </c>
      <c r="AT892" t="s">
        <v>230</v>
      </c>
      <c r="AV892" t="s">
        <v>6798</v>
      </c>
      <c r="AW892" t="s">
        <v>540</v>
      </c>
      <c r="AX892" t="s">
        <v>222</v>
      </c>
      <c r="BA892" s="57">
        <v>46309.333333333336</v>
      </c>
      <c r="BB892" t="s">
        <v>6338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:61">
      <c r="A893">
        <v>892</v>
      </c>
      <c r="B893">
        <v>1002619427</v>
      </c>
      <c r="C893">
        <v>3</v>
      </c>
      <c r="D893" t="s">
        <v>49</v>
      </c>
      <c r="E893">
        <v>4</v>
      </c>
      <c r="F893" t="s">
        <v>249</v>
      </c>
      <c r="G893" t="s">
        <v>2220</v>
      </c>
      <c r="H893" t="s">
        <v>2221</v>
      </c>
      <c r="I893" t="s">
        <v>212</v>
      </c>
      <c r="J893" t="s">
        <v>213</v>
      </c>
      <c r="K893" t="s">
        <v>149</v>
      </c>
      <c r="M893" t="s">
        <v>76</v>
      </c>
      <c r="N893" t="s">
        <v>215</v>
      </c>
      <c r="O893" s="57">
        <v>46297.453460648147</v>
      </c>
      <c r="P893" s="57">
        <v>46297.533946759257</v>
      </c>
      <c r="Q893">
        <v>69401596</v>
      </c>
      <c r="S893">
        <v>146279106155</v>
      </c>
      <c r="T893" t="s">
        <v>2222</v>
      </c>
      <c r="U893" t="s">
        <v>2223</v>
      </c>
      <c r="V893" t="s">
        <v>2224</v>
      </c>
      <c r="Z893">
        <v>109.699314</v>
      </c>
      <c r="AA893">
        <v>-6.922612</v>
      </c>
      <c r="AB893" t="s">
        <v>2225</v>
      </c>
      <c r="AC893" t="s">
        <v>283</v>
      </c>
      <c r="AL893" t="s">
        <v>217</v>
      </c>
      <c r="AM893" t="s">
        <v>2226</v>
      </c>
      <c r="AN893" t="s">
        <v>6</v>
      </c>
      <c r="AO893" s="57">
        <v>46063.455081018517</v>
      </c>
      <c r="AR893" t="s">
        <v>218</v>
      </c>
      <c r="AS893" t="s">
        <v>219</v>
      </c>
      <c r="AT893" t="s">
        <v>230</v>
      </c>
      <c r="AU893">
        <v>20261002</v>
      </c>
      <c r="AV893" t="s">
        <v>221</v>
      </c>
      <c r="AW893" t="s">
        <v>1517</v>
      </c>
      <c r="AX893" t="s">
        <v>222</v>
      </c>
      <c r="BA893" s="57">
        <v>46297.291666666664</v>
      </c>
      <c r="BB893" t="s">
        <v>2226</v>
      </c>
      <c r="BC893">
        <v>2026</v>
      </c>
      <c r="BD893">
        <v>10</v>
      </c>
      <c r="BE893">
        <v>2</v>
      </c>
      <c r="BF893" s="6">
        <f t="shared" si="39"/>
        <v>46297</v>
      </c>
      <c r="BG893">
        <f t="shared" si="40"/>
        <v>-0.29166666666424135</v>
      </c>
      <c r="BH893" t="str">
        <f t="shared" si="41"/>
        <v>COMPLY</v>
      </c>
      <c r="BI893" t="e">
        <f>VLOOKUP(H893,Sheet2!$A$1:$B$270,2,FALSE)</f>
        <v>#N/A</v>
      </c>
    </row>
    <row r="894" spans="1:61">
      <c r="A894">
        <v>893</v>
      </c>
      <c r="B894">
        <v>1002632112</v>
      </c>
      <c r="C894">
        <v>3</v>
      </c>
      <c r="D894" t="s">
        <v>49</v>
      </c>
      <c r="E894">
        <v>4</v>
      </c>
      <c r="F894" t="s">
        <v>249</v>
      </c>
      <c r="G894" t="s">
        <v>2220</v>
      </c>
      <c r="H894" t="s">
        <v>2221</v>
      </c>
      <c r="I894" t="s">
        <v>212</v>
      </c>
      <c r="J894" t="s">
        <v>213</v>
      </c>
      <c r="K894" t="s">
        <v>149</v>
      </c>
      <c r="M894" t="s">
        <v>224</v>
      </c>
      <c r="N894" t="s">
        <v>215</v>
      </c>
      <c r="O894" s="57">
        <v>46307.395856481482</v>
      </c>
      <c r="P894" s="57">
        <v>46309.337152777778</v>
      </c>
      <c r="Q894">
        <v>69408363</v>
      </c>
      <c r="S894">
        <v>146279106253</v>
      </c>
      <c r="T894" t="s">
        <v>6344</v>
      </c>
      <c r="U894" t="s">
        <v>6345</v>
      </c>
      <c r="V894" t="s">
        <v>6346</v>
      </c>
      <c r="Z894">
        <v>109.7926779</v>
      </c>
      <c r="AA894">
        <v>-6.9812314000000004</v>
      </c>
      <c r="AB894" t="s">
        <v>6347</v>
      </c>
      <c r="AC894" t="s">
        <v>225</v>
      </c>
      <c r="AL894" t="s">
        <v>217</v>
      </c>
      <c r="AM894" t="s">
        <v>6348</v>
      </c>
      <c r="AN894" t="s">
        <v>6</v>
      </c>
      <c r="AO894" s="57">
        <v>46366.403032407405</v>
      </c>
      <c r="AP894" s="57">
        <v>46309.333333333336</v>
      </c>
      <c r="AR894" t="s">
        <v>18</v>
      </c>
      <c r="AS894" t="s">
        <v>219</v>
      </c>
      <c r="AT894" t="s">
        <v>230</v>
      </c>
      <c r="AV894" t="s">
        <v>226</v>
      </c>
      <c r="AW894" t="s">
        <v>540</v>
      </c>
      <c r="AX894" t="s">
        <v>222</v>
      </c>
      <c r="BA894" s="57">
        <v>46309.333333333336</v>
      </c>
      <c r="BB894" t="s">
        <v>6348</v>
      </c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:61">
      <c r="A895">
        <v>894</v>
      </c>
      <c r="B895">
        <v>1002621460</v>
      </c>
      <c r="C895">
        <v>3</v>
      </c>
      <c r="D895" t="s">
        <v>49</v>
      </c>
      <c r="E895">
        <v>4</v>
      </c>
      <c r="F895" t="s">
        <v>249</v>
      </c>
      <c r="G895" t="s">
        <v>2220</v>
      </c>
      <c r="H895" t="s">
        <v>2221</v>
      </c>
      <c r="I895" t="s">
        <v>212</v>
      </c>
      <c r="J895" t="s">
        <v>213</v>
      </c>
      <c r="K895" t="s">
        <v>149</v>
      </c>
      <c r="L895" t="s">
        <v>214</v>
      </c>
      <c r="M895" t="s">
        <v>836</v>
      </c>
      <c r="N895" t="s">
        <v>215</v>
      </c>
      <c r="O895" s="57">
        <v>46299.644895833335</v>
      </c>
      <c r="P895" s="57">
        <v>46301.39984953704</v>
      </c>
      <c r="Q895">
        <v>69403943</v>
      </c>
      <c r="S895">
        <v>146279106175</v>
      </c>
      <c r="T895" t="s">
        <v>2227</v>
      </c>
      <c r="U895" t="s">
        <v>2228</v>
      </c>
      <c r="V895" t="s">
        <v>2229</v>
      </c>
      <c r="Z895">
        <v>109.7709814</v>
      </c>
      <c r="AA895">
        <v>-6.9033647</v>
      </c>
      <c r="AB895" t="s">
        <v>2230</v>
      </c>
      <c r="AC895" t="s">
        <v>235</v>
      </c>
      <c r="AL895" t="s">
        <v>217</v>
      </c>
      <c r="AM895" t="s">
        <v>2231</v>
      </c>
      <c r="AN895" t="s">
        <v>6</v>
      </c>
      <c r="AO895" s="57">
        <v>46122.65283564815</v>
      </c>
      <c r="AP895" s="57">
        <v>46300.625</v>
      </c>
      <c r="AQ895" t="s">
        <v>841</v>
      </c>
      <c r="AR895" t="s">
        <v>14</v>
      </c>
      <c r="AS895" t="s">
        <v>219</v>
      </c>
      <c r="AT895" t="s">
        <v>230</v>
      </c>
      <c r="AV895" t="s">
        <v>837</v>
      </c>
      <c r="AW895" t="s">
        <v>2232</v>
      </c>
      <c r="AX895" t="s">
        <v>222</v>
      </c>
      <c r="BA895" s="57">
        <v>46300.625</v>
      </c>
      <c r="BB895" t="s">
        <v>2231</v>
      </c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:61">
      <c r="A896">
        <v>895</v>
      </c>
      <c r="B896">
        <v>1002632064</v>
      </c>
      <c r="C896">
        <v>3</v>
      </c>
      <c r="D896" t="s">
        <v>49</v>
      </c>
      <c r="E896">
        <v>4</v>
      </c>
      <c r="F896" t="s">
        <v>249</v>
      </c>
      <c r="G896" t="s">
        <v>2220</v>
      </c>
      <c r="H896" t="s">
        <v>2221</v>
      </c>
      <c r="I896" t="s">
        <v>212</v>
      </c>
      <c r="J896" t="s">
        <v>213</v>
      </c>
      <c r="K896" t="s">
        <v>149</v>
      </c>
      <c r="M896" t="s">
        <v>255</v>
      </c>
      <c r="N896" t="s">
        <v>215</v>
      </c>
      <c r="O896" s="57">
        <v>46307.386631944442</v>
      </c>
      <c r="P896" s="57">
        <v>46309.513148148151</v>
      </c>
      <c r="Q896">
        <v>69408359</v>
      </c>
      <c r="S896">
        <v>146279106251</v>
      </c>
      <c r="T896" t="s">
        <v>6344</v>
      </c>
      <c r="U896" t="s">
        <v>6349</v>
      </c>
      <c r="V896" t="s">
        <v>6350</v>
      </c>
      <c r="Z896">
        <v>109.7926894</v>
      </c>
      <c r="AA896">
        <v>-6.9812178999999999</v>
      </c>
      <c r="AB896" t="s">
        <v>6347</v>
      </c>
      <c r="AC896" t="s">
        <v>225</v>
      </c>
      <c r="AL896" t="s">
        <v>217</v>
      </c>
      <c r="AM896" t="s">
        <v>6351</v>
      </c>
      <c r="AN896" t="s">
        <v>6</v>
      </c>
      <c r="AO896" s="57">
        <v>46366.392314814817</v>
      </c>
      <c r="AP896" s="57">
        <v>46309.333333333336</v>
      </c>
      <c r="AR896" t="s">
        <v>256</v>
      </c>
      <c r="AS896" t="s">
        <v>219</v>
      </c>
      <c r="AT896" t="s">
        <v>230</v>
      </c>
      <c r="AV896" t="s">
        <v>257</v>
      </c>
      <c r="AW896" t="s">
        <v>3539</v>
      </c>
      <c r="AX896" t="s">
        <v>222</v>
      </c>
      <c r="BA896" s="57">
        <v>46309.333333333336</v>
      </c>
      <c r="BB896" t="s">
        <v>6351</v>
      </c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:61">
      <c r="A897">
        <v>896</v>
      </c>
      <c r="B897">
        <v>1002632088</v>
      </c>
      <c r="C897">
        <v>3</v>
      </c>
      <c r="D897" t="s">
        <v>49</v>
      </c>
      <c r="E897">
        <v>4</v>
      </c>
      <c r="F897" t="s">
        <v>249</v>
      </c>
      <c r="G897" t="s">
        <v>2220</v>
      </c>
      <c r="H897" t="s">
        <v>2221</v>
      </c>
      <c r="I897" t="s">
        <v>212</v>
      </c>
      <c r="J897" t="s">
        <v>213</v>
      </c>
      <c r="K897" t="s">
        <v>149</v>
      </c>
      <c r="M897" t="s">
        <v>255</v>
      </c>
      <c r="N897" t="s">
        <v>215</v>
      </c>
      <c r="O897" s="57">
        <v>46307.389976851853</v>
      </c>
      <c r="P897" s="57">
        <v>46309.512048611112</v>
      </c>
      <c r="Q897">
        <v>69408372</v>
      </c>
      <c r="S897">
        <v>146279106252</v>
      </c>
      <c r="T897" t="s">
        <v>6344</v>
      </c>
      <c r="U897" t="s">
        <v>6349</v>
      </c>
      <c r="V897" t="s">
        <v>6352</v>
      </c>
      <c r="Z897">
        <v>109.7926776</v>
      </c>
      <c r="AA897">
        <v>-6.9812317999999998</v>
      </c>
      <c r="AB897" t="s">
        <v>6347</v>
      </c>
      <c r="AC897" t="s">
        <v>225</v>
      </c>
      <c r="AL897" t="s">
        <v>217</v>
      </c>
      <c r="AM897" t="s">
        <v>6351</v>
      </c>
      <c r="AN897" t="s">
        <v>6</v>
      </c>
      <c r="AO897" s="57">
        <v>46366.392314814817</v>
      </c>
      <c r="AP897" s="57">
        <v>46309.333333333336</v>
      </c>
      <c r="AR897" t="s">
        <v>256</v>
      </c>
      <c r="AS897" t="s">
        <v>219</v>
      </c>
      <c r="AT897" t="s">
        <v>230</v>
      </c>
      <c r="AV897" t="s">
        <v>257</v>
      </c>
      <c r="AW897" t="s">
        <v>1474</v>
      </c>
      <c r="AX897" t="s">
        <v>222</v>
      </c>
      <c r="BA897" s="57">
        <v>46309.333333333336</v>
      </c>
      <c r="BB897" t="s">
        <v>6351</v>
      </c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:61">
      <c r="A898">
        <v>897</v>
      </c>
      <c r="B898">
        <v>1002621945</v>
      </c>
      <c r="C898">
        <v>3</v>
      </c>
      <c r="D898" t="s">
        <v>49</v>
      </c>
      <c r="E898">
        <v>4</v>
      </c>
      <c r="F898" t="s">
        <v>249</v>
      </c>
      <c r="G898" t="s">
        <v>2220</v>
      </c>
      <c r="H898" t="s">
        <v>2927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46300.436574074076</v>
      </c>
      <c r="P898" s="57">
        <v>46302.472650462965</v>
      </c>
      <c r="Q898">
        <v>69404159</v>
      </c>
      <c r="S898">
        <v>142200107073</v>
      </c>
      <c r="T898" t="s">
        <v>2928</v>
      </c>
      <c r="U898" t="s">
        <v>2929</v>
      </c>
      <c r="V898" t="s">
        <v>2930</v>
      </c>
      <c r="Z898">
        <v>109.902940392494</v>
      </c>
      <c r="AA898">
        <v>-6.9785114043369196</v>
      </c>
      <c r="AB898" t="s">
        <v>2931</v>
      </c>
      <c r="AC898" t="s">
        <v>216</v>
      </c>
      <c r="AL898" t="s">
        <v>217</v>
      </c>
      <c r="AM898" t="s">
        <v>2932</v>
      </c>
      <c r="AN898" t="s">
        <v>6</v>
      </c>
      <c r="AO898" s="57">
        <v>46152.444537037038</v>
      </c>
      <c r="AP898" s="57">
        <v>46301.333333333336</v>
      </c>
      <c r="AR898" t="s">
        <v>218</v>
      </c>
      <c r="AS898" t="s">
        <v>2933</v>
      </c>
      <c r="AT898" t="s">
        <v>230</v>
      </c>
      <c r="AU898">
        <v>20261007</v>
      </c>
      <c r="AV898" t="s">
        <v>221</v>
      </c>
      <c r="AW898" t="s">
        <v>880</v>
      </c>
      <c r="AX898" t="s">
        <v>222</v>
      </c>
      <c r="BA898" s="57">
        <v>46301.333333333336</v>
      </c>
      <c r="BB898" t="s">
        <v>2932</v>
      </c>
      <c r="BC898">
        <v>2026</v>
      </c>
      <c r="BD898">
        <v>10</v>
      </c>
      <c r="BE898">
        <v>7</v>
      </c>
      <c r="BF898" s="6">
        <f t="shared" ref="BF898:BF961" si="42">DATE(BC898,BD898,BE898)</f>
        <v>46302</v>
      </c>
      <c r="BG898">
        <f t="shared" ref="BG898:BG961" si="43">BF898-BA898</f>
        <v>0.66666666666424135</v>
      </c>
      <c r="BH898" t="str">
        <f t="shared" ref="BH898:BH961" si="44">IF(BG898=1,"COMPLY",IF(BG898&lt;1,"COMPLY","NOT COMPLY"))</f>
        <v>COMPLY</v>
      </c>
      <c r="BI898" t="e">
        <f>VLOOKUP(H898,Sheet2!$A$1:$B$270,2,FALSE)</f>
        <v>#N/A</v>
      </c>
    </row>
    <row r="899" spans="1:61">
      <c r="A899">
        <v>898</v>
      </c>
      <c r="B899">
        <v>1002622019</v>
      </c>
      <c r="C899">
        <v>3</v>
      </c>
      <c r="D899" t="s">
        <v>49</v>
      </c>
      <c r="E899">
        <v>4</v>
      </c>
      <c r="F899" t="s">
        <v>249</v>
      </c>
      <c r="G899" t="s">
        <v>2220</v>
      </c>
      <c r="H899" t="s">
        <v>2927</v>
      </c>
      <c r="I899" t="s">
        <v>212</v>
      </c>
      <c r="J899" t="s">
        <v>213</v>
      </c>
      <c r="K899" t="s">
        <v>149</v>
      </c>
      <c r="M899" t="s">
        <v>1582</v>
      </c>
      <c r="N899" t="s">
        <v>215</v>
      </c>
      <c r="O899" s="57">
        <v>46300.450069444443</v>
      </c>
      <c r="P899" s="57">
        <v>46300.450729166667</v>
      </c>
      <c r="Q899">
        <v>69404175</v>
      </c>
      <c r="S899">
        <v>142200107074</v>
      </c>
      <c r="T899" t="s">
        <v>2934</v>
      </c>
      <c r="Z899">
        <v>109.937</v>
      </c>
      <c r="AA899">
        <v>-7.0038999999999998</v>
      </c>
      <c r="AB899" t="s">
        <v>2935</v>
      </c>
      <c r="AC899" t="s">
        <v>283</v>
      </c>
      <c r="AO899" s="57">
        <v>46152.486157407409</v>
      </c>
      <c r="AR899" t="s">
        <v>6</v>
      </c>
      <c r="AS899" t="s">
        <v>2933</v>
      </c>
      <c r="AT899" t="s">
        <v>230</v>
      </c>
      <c r="AV899" t="s">
        <v>1585</v>
      </c>
      <c r="AW899" t="s">
        <v>1985</v>
      </c>
      <c r="AX899" t="s">
        <v>222</v>
      </c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:61">
      <c r="A900">
        <v>899</v>
      </c>
      <c r="B900">
        <v>1002625609</v>
      </c>
      <c r="C900">
        <v>3</v>
      </c>
      <c r="D900" t="s">
        <v>49</v>
      </c>
      <c r="E900">
        <v>4</v>
      </c>
      <c r="F900" t="s">
        <v>249</v>
      </c>
      <c r="G900" t="s">
        <v>249</v>
      </c>
      <c r="H900" t="s">
        <v>2233</v>
      </c>
      <c r="I900" t="s">
        <v>212</v>
      </c>
      <c r="J900" t="s">
        <v>213</v>
      </c>
      <c r="K900" t="s">
        <v>149</v>
      </c>
      <c r="L900" t="s">
        <v>214</v>
      </c>
      <c r="M900" t="s">
        <v>76</v>
      </c>
      <c r="N900" t="s">
        <v>215</v>
      </c>
      <c r="O900" s="57">
        <v>46302.43310185185</v>
      </c>
      <c r="P900" s="57">
        <v>46302.701226851852</v>
      </c>
      <c r="Q900">
        <v>69405564</v>
      </c>
      <c r="S900">
        <v>142202155166</v>
      </c>
      <c r="T900" t="s">
        <v>4206</v>
      </c>
      <c r="U900" t="s">
        <v>4207</v>
      </c>
      <c r="V900" t="s">
        <v>4208</v>
      </c>
      <c r="Z900">
        <v>109.675504</v>
      </c>
      <c r="AA900">
        <v>-6.8855170000000001</v>
      </c>
      <c r="AB900" t="s">
        <v>4209</v>
      </c>
      <c r="AC900" t="s">
        <v>235</v>
      </c>
      <c r="AL900" t="s">
        <v>217</v>
      </c>
      <c r="AM900" t="s">
        <v>4210</v>
      </c>
      <c r="AN900" t="s">
        <v>6</v>
      </c>
      <c r="AO900" s="57">
        <v>46213.434340277781</v>
      </c>
      <c r="AP900" s="57">
        <v>46303.333333333336</v>
      </c>
      <c r="AR900" t="s">
        <v>218</v>
      </c>
      <c r="AS900" t="s">
        <v>219</v>
      </c>
      <c r="AT900" t="s">
        <v>230</v>
      </c>
      <c r="AU900">
        <v>20261007</v>
      </c>
      <c r="AV900" t="s">
        <v>221</v>
      </c>
      <c r="AW900" t="s">
        <v>883</v>
      </c>
      <c r="AX900" t="s">
        <v>222</v>
      </c>
      <c r="BA900" s="57">
        <v>46303.333333333336</v>
      </c>
      <c r="BB900" t="s">
        <v>4210</v>
      </c>
      <c r="BC900">
        <v>2026</v>
      </c>
      <c r="BD900">
        <v>10</v>
      </c>
      <c r="BE900">
        <v>7</v>
      </c>
      <c r="BF900" s="6">
        <f t="shared" si="42"/>
        <v>46302</v>
      </c>
      <c r="BG900">
        <f t="shared" si="43"/>
        <v>-1.3333333333357587</v>
      </c>
      <c r="BH900" t="str">
        <f t="shared" si="44"/>
        <v>COMPLY</v>
      </c>
      <c r="BI900" t="e">
        <f>VLOOKUP(H900,Sheet2!$A$1:$B$270,2,FALSE)</f>
        <v>#N/A</v>
      </c>
    </row>
    <row r="901" spans="1:61">
      <c r="A901">
        <v>900</v>
      </c>
      <c r="B901">
        <v>1002632675</v>
      </c>
      <c r="C901">
        <v>3</v>
      </c>
      <c r="D901" t="s">
        <v>49</v>
      </c>
      <c r="E901">
        <v>4</v>
      </c>
      <c r="F901" t="s">
        <v>249</v>
      </c>
      <c r="G901" t="s">
        <v>249</v>
      </c>
      <c r="H901" t="s">
        <v>2233</v>
      </c>
      <c r="I901" t="s">
        <v>212</v>
      </c>
      <c r="J901" t="s">
        <v>213</v>
      </c>
      <c r="K901" t="s">
        <v>149</v>
      </c>
      <c r="L901" t="s">
        <v>214</v>
      </c>
      <c r="M901" t="s">
        <v>76</v>
      </c>
      <c r="N901" t="s">
        <v>215</v>
      </c>
      <c r="O901" s="57">
        <v>46307.489293981482</v>
      </c>
      <c r="P901" s="57">
        <v>46308.63652777778</v>
      </c>
      <c r="Q901">
        <v>69408549</v>
      </c>
      <c r="S901">
        <v>142202155193</v>
      </c>
      <c r="T901" t="s">
        <v>6353</v>
      </c>
      <c r="U901" t="s">
        <v>6354</v>
      </c>
      <c r="V901" t="s">
        <v>6355</v>
      </c>
      <c r="Z901">
        <v>109.67937619999999</v>
      </c>
      <c r="AA901">
        <v>-6.9242277000000003</v>
      </c>
      <c r="AB901" t="s">
        <v>6356</v>
      </c>
      <c r="AC901" t="s">
        <v>235</v>
      </c>
      <c r="AL901" t="s">
        <v>217</v>
      </c>
      <c r="AM901" t="s">
        <v>6357</v>
      </c>
      <c r="AN901" t="s">
        <v>6</v>
      </c>
      <c r="AO901" s="57">
        <v>46366.517546296294</v>
      </c>
      <c r="AP901" s="57">
        <v>46308.458333333336</v>
      </c>
      <c r="AR901" t="s">
        <v>218</v>
      </c>
      <c r="AS901" t="s">
        <v>219</v>
      </c>
      <c r="AT901" t="s">
        <v>230</v>
      </c>
      <c r="AU901">
        <v>20261013</v>
      </c>
      <c r="AV901" t="s">
        <v>221</v>
      </c>
      <c r="AW901" t="s">
        <v>876</v>
      </c>
      <c r="AX901" t="s">
        <v>222</v>
      </c>
      <c r="BA901" s="57">
        <v>46308.458333333336</v>
      </c>
      <c r="BB901" t="s">
        <v>6357</v>
      </c>
      <c r="BC901">
        <v>2026</v>
      </c>
      <c r="BD901">
        <v>10</v>
      </c>
      <c r="BE901">
        <v>13</v>
      </c>
      <c r="BF901" s="6">
        <f t="shared" si="42"/>
        <v>46308</v>
      </c>
      <c r="BG901">
        <f t="shared" si="43"/>
        <v>-0.45833333333575865</v>
      </c>
      <c r="BH901" t="str">
        <f t="shared" si="44"/>
        <v>COMPLY</v>
      </c>
      <c r="BI901" t="e">
        <f>VLOOKUP(H901,Sheet2!$A$1:$B$270,2,FALSE)</f>
        <v>#N/A</v>
      </c>
    </row>
    <row r="902" spans="1:61">
      <c r="A902">
        <v>901</v>
      </c>
      <c r="B902">
        <v>1002620906</v>
      </c>
      <c r="C902">
        <v>3</v>
      </c>
      <c r="D902" t="s">
        <v>49</v>
      </c>
      <c r="E902">
        <v>4</v>
      </c>
      <c r="F902" t="s">
        <v>249</v>
      </c>
      <c r="G902" t="s">
        <v>249</v>
      </c>
      <c r="H902" t="s">
        <v>2233</v>
      </c>
      <c r="I902" t="s">
        <v>212</v>
      </c>
      <c r="J902" t="s">
        <v>213</v>
      </c>
      <c r="K902" t="s">
        <v>149</v>
      </c>
      <c r="L902" t="s">
        <v>214</v>
      </c>
      <c r="M902" t="s">
        <v>224</v>
      </c>
      <c r="N902" t="s">
        <v>215</v>
      </c>
      <c r="O902" s="57">
        <v>46298.499085648145</v>
      </c>
      <c r="P902" s="57">
        <v>46299.337777777779</v>
      </c>
      <c r="Q902">
        <v>69403556</v>
      </c>
      <c r="S902">
        <v>142202155134</v>
      </c>
      <c r="T902" t="s">
        <v>2234</v>
      </c>
      <c r="U902" t="s">
        <v>2235</v>
      </c>
      <c r="V902" t="s">
        <v>2236</v>
      </c>
      <c r="Z902">
        <v>109.664941</v>
      </c>
      <c r="AA902">
        <v>-6.9018560000000004</v>
      </c>
      <c r="AB902" t="s">
        <v>2237</v>
      </c>
      <c r="AC902" t="s">
        <v>235</v>
      </c>
      <c r="AL902" t="s">
        <v>217</v>
      </c>
      <c r="AM902" t="s">
        <v>2099</v>
      </c>
      <c r="AN902" t="s">
        <v>6</v>
      </c>
      <c r="AO902" s="57">
        <v>46091.517858796295</v>
      </c>
      <c r="AP902" s="57">
        <v>46299.333333333336</v>
      </c>
      <c r="AR902" t="s">
        <v>18</v>
      </c>
      <c r="AS902" t="s">
        <v>219</v>
      </c>
      <c r="AT902" t="s">
        <v>230</v>
      </c>
      <c r="AV902" t="s">
        <v>226</v>
      </c>
      <c r="AW902" t="s">
        <v>883</v>
      </c>
      <c r="AX902" t="s">
        <v>222</v>
      </c>
      <c r="BA902" s="57">
        <v>46299.333333333336</v>
      </c>
      <c r="BB902" t="s">
        <v>2099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:61">
      <c r="A903">
        <v>902</v>
      </c>
      <c r="B903">
        <v>1002634931</v>
      </c>
      <c r="C903">
        <v>3</v>
      </c>
      <c r="D903" t="s">
        <v>49</v>
      </c>
      <c r="E903">
        <v>4</v>
      </c>
      <c r="F903" t="s">
        <v>249</v>
      </c>
      <c r="G903" t="s">
        <v>249</v>
      </c>
      <c r="H903" t="s">
        <v>6358</v>
      </c>
      <c r="I903" t="s">
        <v>212</v>
      </c>
      <c r="J903" t="s">
        <v>213</v>
      </c>
      <c r="K903" t="s">
        <v>149</v>
      </c>
      <c r="M903" t="s">
        <v>76</v>
      </c>
      <c r="N903" t="s">
        <v>215</v>
      </c>
      <c r="O903" s="57">
        <v>46308.547453703701</v>
      </c>
      <c r="P903" s="57">
        <v>46308.576724537037</v>
      </c>
      <c r="Q903">
        <v>69408723</v>
      </c>
      <c r="S903">
        <v>146219104205</v>
      </c>
      <c r="T903" t="s">
        <v>6359</v>
      </c>
      <c r="U903" t="s">
        <v>6360</v>
      </c>
      <c r="V903" t="s">
        <v>6361</v>
      </c>
      <c r="Z903">
        <v>109.60517186211599</v>
      </c>
      <c r="AA903">
        <v>-6.9848711437476698</v>
      </c>
      <c r="AB903" t="s">
        <v>6362</v>
      </c>
      <c r="AC903" t="s">
        <v>225</v>
      </c>
      <c r="AL903" t="s">
        <v>217</v>
      </c>
      <c r="AM903" t="s">
        <v>6363</v>
      </c>
      <c r="AN903" t="s">
        <v>6</v>
      </c>
      <c r="AO903" t="s">
        <v>5865</v>
      </c>
      <c r="AR903" t="s">
        <v>218</v>
      </c>
      <c r="AS903" t="s">
        <v>4217</v>
      </c>
      <c r="AT903" t="s">
        <v>230</v>
      </c>
      <c r="AU903">
        <v>20261013</v>
      </c>
      <c r="AV903" t="s">
        <v>221</v>
      </c>
      <c r="AW903" t="s">
        <v>541</v>
      </c>
      <c r="AX903" t="s">
        <v>222</v>
      </c>
      <c r="BA903" s="57">
        <v>46308.291666666664</v>
      </c>
      <c r="BB903" t="s">
        <v>6363</v>
      </c>
      <c r="BC903">
        <v>2026</v>
      </c>
      <c r="BD903">
        <v>10</v>
      </c>
      <c r="BE903">
        <v>13</v>
      </c>
      <c r="BF903" s="6">
        <f t="shared" si="42"/>
        <v>46308</v>
      </c>
      <c r="BG903">
        <f t="shared" si="43"/>
        <v>-0.29166666666424135</v>
      </c>
      <c r="BH903" t="str">
        <f t="shared" si="44"/>
        <v>COMPLY</v>
      </c>
      <c r="BI903" t="e">
        <f>VLOOKUP(H903,Sheet2!$A$1:$B$270,2,FALSE)</f>
        <v>#N/A</v>
      </c>
    </row>
    <row r="904" spans="1:61">
      <c r="A904">
        <v>903</v>
      </c>
      <c r="B904">
        <v>1002633177</v>
      </c>
      <c r="C904">
        <v>3</v>
      </c>
      <c r="D904" t="s">
        <v>49</v>
      </c>
      <c r="E904">
        <v>4</v>
      </c>
      <c r="F904" t="s">
        <v>249</v>
      </c>
      <c r="G904" t="s">
        <v>249</v>
      </c>
      <c r="H904" t="s">
        <v>6358</v>
      </c>
      <c r="I904" t="s">
        <v>212</v>
      </c>
      <c r="J904" t="s">
        <v>213</v>
      </c>
      <c r="K904" t="s">
        <v>149</v>
      </c>
      <c r="L904" t="s">
        <v>214</v>
      </c>
      <c r="M904" t="s">
        <v>1401</v>
      </c>
      <c r="N904" t="s">
        <v>215</v>
      </c>
      <c r="O904" s="57">
        <v>46307.605324074073</v>
      </c>
      <c r="P904" s="57">
        <v>46308.547164351854</v>
      </c>
      <c r="Q904">
        <v>69408723</v>
      </c>
      <c r="S904">
        <v>146219104199</v>
      </c>
      <c r="T904" t="s">
        <v>6359</v>
      </c>
      <c r="U904" t="s">
        <v>6364</v>
      </c>
      <c r="V904" t="s">
        <v>6365</v>
      </c>
      <c r="Z904">
        <v>109.6053</v>
      </c>
      <c r="AA904">
        <v>-6.9846899999999996</v>
      </c>
      <c r="AB904" t="s">
        <v>6362</v>
      </c>
      <c r="AC904" t="s">
        <v>235</v>
      </c>
      <c r="AL904" t="s">
        <v>217</v>
      </c>
      <c r="AM904" t="s">
        <v>6366</v>
      </c>
      <c r="AN904" t="s">
        <v>6</v>
      </c>
      <c r="AO904" s="57">
        <v>46366.611539351848</v>
      </c>
      <c r="AP904" s="57">
        <v>46308.458333333336</v>
      </c>
      <c r="AR904" t="s">
        <v>14</v>
      </c>
      <c r="AS904" t="s">
        <v>4217</v>
      </c>
      <c r="AT904" t="s">
        <v>230</v>
      </c>
      <c r="AV904" t="s">
        <v>6367</v>
      </c>
      <c r="AW904" t="s">
        <v>875</v>
      </c>
      <c r="AX904" t="s">
        <v>222</v>
      </c>
      <c r="BA904" s="57">
        <v>46308.458333333336</v>
      </c>
      <c r="BB904" t="s">
        <v>6366</v>
      </c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:61">
      <c r="A905">
        <v>904</v>
      </c>
      <c r="B905">
        <v>1002630243</v>
      </c>
      <c r="C905">
        <v>3</v>
      </c>
      <c r="D905" t="s">
        <v>49</v>
      </c>
      <c r="E905">
        <v>4</v>
      </c>
      <c r="F905" t="s">
        <v>249</v>
      </c>
      <c r="G905" t="s">
        <v>249</v>
      </c>
      <c r="H905" t="s">
        <v>4211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46304.659432870372</v>
      </c>
      <c r="P905" s="57">
        <v>46305.802581018521</v>
      </c>
      <c r="Q905">
        <v>69407565</v>
      </c>
      <c r="S905">
        <v>146285105137</v>
      </c>
      <c r="T905" t="s">
        <v>5537</v>
      </c>
      <c r="U905" t="s">
        <v>5538</v>
      </c>
      <c r="V905" t="s">
        <v>5539</v>
      </c>
      <c r="Z905">
        <v>109.67993199999999</v>
      </c>
      <c r="AA905">
        <v>-7.0035109999999996</v>
      </c>
      <c r="AB905" t="s">
        <v>5540</v>
      </c>
      <c r="AC905" t="s">
        <v>235</v>
      </c>
      <c r="AL905" t="s">
        <v>217</v>
      </c>
      <c r="AM905" t="s">
        <v>5541</v>
      </c>
      <c r="AN905" t="s">
        <v>6</v>
      </c>
      <c r="AO905" s="57">
        <v>46275.725983796299</v>
      </c>
      <c r="AP905" s="57">
        <v>46305.625</v>
      </c>
      <c r="AR905" t="s">
        <v>218</v>
      </c>
      <c r="AS905" t="s">
        <v>4217</v>
      </c>
      <c r="AT905" t="s">
        <v>230</v>
      </c>
      <c r="AU905">
        <v>20261010</v>
      </c>
      <c r="AV905" t="s">
        <v>221</v>
      </c>
      <c r="AW905" t="s">
        <v>881</v>
      </c>
      <c r="AX905" t="s">
        <v>222</v>
      </c>
      <c r="BA905" s="57">
        <v>46305.625</v>
      </c>
      <c r="BB905" t="s">
        <v>5541</v>
      </c>
      <c r="BC905">
        <v>2026</v>
      </c>
      <c r="BD905">
        <v>10</v>
      </c>
      <c r="BE905">
        <v>10</v>
      </c>
      <c r="BF905" s="6">
        <f t="shared" si="42"/>
        <v>46305</v>
      </c>
      <c r="BG905">
        <f t="shared" si="43"/>
        <v>-0.625</v>
      </c>
      <c r="BH905" t="str">
        <f t="shared" si="44"/>
        <v>COMPLY</v>
      </c>
      <c r="BI905" t="e">
        <f>VLOOKUP(H905,Sheet2!$A$1:$B$270,2,FALSE)</f>
        <v>#N/A</v>
      </c>
    </row>
    <row r="906" spans="1:61">
      <c r="A906">
        <v>905</v>
      </c>
      <c r="B906">
        <v>1002629794</v>
      </c>
      <c r="C906">
        <v>3</v>
      </c>
      <c r="D906" t="s">
        <v>49</v>
      </c>
      <c r="E906">
        <v>4</v>
      </c>
      <c r="F906" t="s">
        <v>249</v>
      </c>
      <c r="G906" t="s">
        <v>249</v>
      </c>
      <c r="H906" t="s">
        <v>4211</v>
      </c>
      <c r="I906" t="s">
        <v>212</v>
      </c>
      <c r="J906" t="s">
        <v>213</v>
      </c>
      <c r="K906" t="s">
        <v>149</v>
      </c>
      <c r="M906" t="s">
        <v>76</v>
      </c>
      <c r="N906" t="s">
        <v>215</v>
      </c>
      <c r="O906" s="57">
        <v>46304.585706018515</v>
      </c>
      <c r="P906" s="57">
        <v>46305.515416666669</v>
      </c>
      <c r="Q906">
        <v>69406244</v>
      </c>
      <c r="S906">
        <v>146285105135</v>
      </c>
      <c r="T906" t="s">
        <v>4212</v>
      </c>
      <c r="U906" t="s">
        <v>5542</v>
      </c>
      <c r="V906" t="s">
        <v>5543</v>
      </c>
      <c r="Z906">
        <v>109.649711</v>
      </c>
      <c r="AA906">
        <v>-6.9520559999999998</v>
      </c>
      <c r="AB906" t="s">
        <v>4215</v>
      </c>
      <c r="AC906" t="s">
        <v>225</v>
      </c>
      <c r="AL906" t="s">
        <v>217</v>
      </c>
      <c r="AM906" t="s">
        <v>5544</v>
      </c>
      <c r="AN906" t="s">
        <v>6</v>
      </c>
      <c r="AO906" s="57">
        <v>46275.590590277781</v>
      </c>
      <c r="AR906" t="s">
        <v>218</v>
      </c>
      <c r="AS906" t="s">
        <v>4217</v>
      </c>
      <c r="AT906" t="s">
        <v>230</v>
      </c>
      <c r="AU906">
        <v>20261010</v>
      </c>
      <c r="AV906" t="s">
        <v>221</v>
      </c>
      <c r="AW906" t="s">
        <v>541</v>
      </c>
      <c r="AX906" t="s">
        <v>222</v>
      </c>
      <c r="BA906" s="57">
        <v>46304.291666666664</v>
      </c>
      <c r="BB906" t="s">
        <v>5544</v>
      </c>
      <c r="BC906">
        <v>2026</v>
      </c>
      <c r="BD906">
        <v>10</v>
      </c>
      <c r="BE906">
        <v>10</v>
      </c>
      <c r="BF906" s="6">
        <f t="shared" si="42"/>
        <v>46305</v>
      </c>
      <c r="BG906">
        <f t="shared" si="43"/>
        <v>0.70833333333575865</v>
      </c>
      <c r="BH906" t="str">
        <f t="shared" si="44"/>
        <v>COMPLY</v>
      </c>
      <c r="BI906" t="e">
        <f>VLOOKUP(H906,Sheet2!$A$1:$B$270,2,FALSE)</f>
        <v>#N/A</v>
      </c>
    </row>
    <row r="907" spans="1:61">
      <c r="A907">
        <v>906</v>
      </c>
      <c r="B907">
        <v>1002633042</v>
      </c>
      <c r="C907">
        <v>3</v>
      </c>
      <c r="D907" t="s">
        <v>49</v>
      </c>
      <c r="E907">
        <v>4</v>
      </c>
      <c r="F907" t="s">
        <v>249</v>
      </c>
      <c r="G907" t="s">
        <v>249</v>
      </c>
      <c r="H907" t="s">
        <v>4211</v>
      </c>
      <c r="I907" t="s">
        <v>212</v>
      </c>
      <c r="J907" t="s">
        <v>213</v>
      </c>
      <c r="K907" t="s">
        <v>149</v>
      </c>
      <c r="M907" t="s">
        <v>76</v>
      </c>
      <c r="N907" t="s">
        <v>215</v>
      </c>
      <c r="O907" s="57">
        <v>46307.582569444443</v>
      </c>
      <c r="P907" s="57">
        <v>46308.353912037041</v>
      </c>
      <c r="Q907">
        <v>69407944</v>
      </c>
      <c r="S907">
        <v>146285105145</v>
      </c>
      <c r="T907" t="s">
        <v>5546</v>
      </c>
      <c r="U907" t="s">
        <v>6368</v>
      </c>
      <c r="V907" t="s">
        <v>6369</v>
      </c>
      <c r="Z907">
        <v>109.617003</v>
      </c>
      <c r="AA907">
        <v>-6.9561739999999999</v>
      </c>
      <c r="AB907" t="s">
        <v>5549</v>
      </c>
      <c r="AC907" t="s">
        <v>225</v>
      </c>
      <c r="AL907" t="s">
        <v>217</v>
      </c>
      <c r="AM907" t="s">
        <v>6370</v>
      </c>
      <c r="AN907" t="s">
        <v>6</v>
      </c>
      <c r="AO907" s="57">
        <v>46366.584814814814</v>
      </c>
      <c r="AR907" t="s">
        <v>218</v>
      </c>
      <c r="AS907" t="s">
        <v>4217</v>
      </c>
      <c r="AT907" t="s">
        <v>230</v>
      </c>
      <c r="AU907">
        <v>20261013</v>
      </c>
      <c r="AV907" t="s">
        <v>221</v>
      </c>
      <c r="AW907" t="s">
        <v>540</v>
      </c>
      <c r="AX907" t="s">
        <v>222</v>
      </c>
      <c r="BA907" s="57">
        <v>46307.291666666664</v>
      </c>
      <c r="BB907" t="s">
        <v>6370</v>
      </c>
      <c r="BC907">
        <v>2026</v>
      </c>
      <c r="BD907">
        <v>10</v>
      </c>
      <c r="BE907">
        <v>13</v>
      </c>
      <c r="BF907" s="6">
        <f t="shared" si="42"/>
        <v>46308</v>
      </c>
      <c r="BG907">
        <f t="shared" si="43"/>
        <v>0.70833333333575865</v>
      </c>
      <c r="BH907" t="str">
        <f t="shared" si="44"/>
        <v>COMPLY</v>
      </c>
      <c r="BI907" t="e">
        <f>VLOOKUP(H907,Sheet2!$A$1:$B$270,2,FALSE)</f>
        <v>#N/A</v>
      </c>
    </row>
    <row r="908" spans="1:61">
      <c r="A908">
        <v>907</v>
      </c>
      <c r="B908">
        <v>1002627190</v>
      </c>
      <c r="C908">
        <v>3</v>
      </c>
      <c r="D908" t="s">
        <v>49</v>
      </c>
      <c r="E908">
        <v>4</v>
      </c>
      <c r="F908" t="s">
        <v>249</v>
      </c>
      <c r="G908" t="s">
        <v>249</v>
      </c>
      <c r="H908" t="s">
        <v>4211</v>
      </c>
      <c r="I908" t="s">
        <v>212</v>
      </c>
      <c r="J908" t="s">
        <v>213</v>
      </c>
      <c r="K908" t="s">
        <v>149</v>
      </c>
      <c r="L908" t="s">
        <v>214</v>
      </c>
      <c r="M908" t="s">
        <v>1401</v>
      </c>
      <c r="N908" t="s">
        <v>215</v>
      </c>
      <c r="O908" s="57">
        <v>46303.386574074073</v>
      </c>
      <c r="P908" s="57">
        <v>46304.585706018515</v>
      </c>
      <c r="Q908">
        <v>69406244</v>
      </c>
      <c r="S908">
        <v>146285105127</v>
      </c>
      <c r="T908" t="s">
        <v>4212</v>
      </c>
      <c r="U908" t="s">
        <v>4213</v>
      </c>
      <c r="V908" t="s">
        <v>4214</v>
      </c>
      <c r="Z908">
        <v>109.64965400637701</v>
      </c>
      <c r="AA908">
        <v>-6.9521766185612197</v>
      </c>
      <c r="AB908" t="s">
        <v>4215</v>
      </c>
      <c r="AC908" t="s">
        <v>235</v>
      </c>
      <c r="AL908" t="s">
        <v>217</v>
      </c>
      <c r="AM908" t="s">
        <v>4216</v>
      </c>
      <c r="AN908" t="s">
        <v>6</v>
      </c>
      <c r="AO908" s="57">
        <v>46244.392905092594</v>
      </c>
      <c r="AP908" s="57">
        <v>46304.333333333336</v>
      </c>
      <c r="AQ908" t="s">
        <v>1496</v>
      </c>
      <c r="AR908" t="s">
        <v>14</v>
      </c>
      <c r="AS908" t="s">
        <v>4217</v>
      </c>
      <c r="AT908" t="s">
        <v>230</v>
      </c>
      <c r="AV908" t="s">
        <v>5545</v>
      </c>
      <c r="AW908" t="s">
        <v>878</v>
      </c>
      <c r="AX908" t="s">
        <v>222</v>
      </c>
      <c r="BA908" s="57">
        <v>46304.333333333336</v>
      </c>
      <c r="BB908" t="s">
        <v>4216</v>
      </c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:61">
      <c r="A909">
        <v>908</v>
      </c>
      <c r="B909">
        <v>1002630998</v>
      </c>
      <c r="C909">
        <v>3</v>
      </c>
      <c r="D909" t="s">
        <v>49</v>
      </c>
      <c r="E909">
        <v>4</v>
      </c>
      <c r="F909" t="s">
        <v>249</v>
      </c>
      <c r="G909" t="s">
        <v>249</v>
      </c>
      <c r="H909" t="s">
        <v>4211</v>
      </c>
      <c r="I909" t="s">
        <v>212</v>
      </c>
      <c r="J909" t="s">
        <v>213</v>
      </c>
      <c r="K909" t="s">
        <v>149</v>
      </c>
      <c r="L909" t="s">
        <v>214</v>
      </c>
      <c r="M909" t="s">
        <v>1401</v>
      </c>
      <c r="N909" t="s">
        <v>215</v>
      </c>
      <c r="O909" s="57">
        <v>46305.60392361111</v>
      </c>
      <c r="P909" s="57">
        <v>46307.582569444443</v>
      </c>
      <c r="Q909">
        <v>69407944</v>
      </c>
      <c r="S909">
        <v>146285105140</v>
      </c>
      <c r="T909" t="s">
        <v>5546</v>
      </c>
      <c r="U909" t="s">
        <v>5547</v>
      </c>
      <c r="V909" t="s">
        <v>5548</v>
      </c>
      <c r="Z909">
        <v>109.616983</v>
      </c>
      <c r="AA909">
        <v>-6.9560620000000002</v>
      </c>
      <c r="AB909" t="s">
        <v>5549</v>
      </c>
      <c r="AC909" t="s">
        <v>235</v>
      </c>
      <c r="AL909" t="s">
        <v>217</v>
      </c>
      <c r="AM909" t="s">
        <v>5550</v>
      </c>
      <c r="AN909" t="s">
        <v>6</v>
      </c>
      <c r="AO909" s="57">
        <v>46305.611168981479</v>
      </c>
      <c r="AP909" s="57">
        <v>46306.458333333336</v>
      </c>
      <c r="AQ909" t="s">
        <v>838</v>
      </c>
      <c r="AR909" t="s">
        <v>14</v>
      </c>
      <c r="AS909" t="s">
        <v>4217</v>
      </c>
      <c r="AT909" t="s">
        <v>230</v>
      </c>
      <c r="AV909" t="s">
        <v>6371</v>
      </c>
      <c r="AW909" t="s">
        <v>880</v>
      </c>
      <c r="AX909" t="s">
        <v>222</v>
      </c>
      <c r="BA909" s="57">
        <v>46306.458333333336</v>
      </c>
      <c r="BB909" t="s">
        <v>5550</v>
      </c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:61">
      <c r="A910">
        <v>909</v>
      </c>
      <c r="B910">
        <v>1002619770</v>
      </c>
      <c r="C910">
        <v>3</v>
      </c>
      <c r="D910" t="s">
        <v>49</v>
      </c>
      <c r="E910">
        <v>4</v>
      </c>
      <c r="F910" t="s">
        <v>249</v>
      </c>
      <c r="G910" t="s">
        <v>537</v>
      </c>
      <c r="H910" t="s">
        <v>2238</v>
      </c>
      <c r="I910" t="s">
        <v>212</v>
      </c>
      <c r="J910" t="s">
        <v>213</v>
      </c>
      <c r="K910" t="s">
        <v>149</v>
      </c>
      <c r="L910" t="s">
        <v>214</v>
      </c>
      <c r="M910" t="s">
        <v>76</v>
      </c>
      <c r="N910" t="s">
        <v>215</v>
      </c>
      <c r="O910" s="57">
        <v>46297.55741898148</v>
      </c>
      <c r="P910" s="57">
        <v>46298.607372685183</v>
      </c>
      <c r="Q910">
        <v>69403042</v>
      </c>
      <c r="S910">
        <v>142211111694</v>
      </c>
      <c r="T910" t="s">
        <v>2239</v>
      </c>
      <c r="U910" t="s">
        <v>2240</v>
      </c>
      <c r="V910" t="s">
        <v>2241</v>
      </c>
      <c r="Z910">
        <v>109.53072899999999</v>
      </c>
      <c r="AA910">
        <v>-6.9079259999999998</v>
      </c>
      <c r="AB910" t="s">
        <v>2242</v>
      </c>
      <c r="AC910" t="s">
        <v>235</v>
      </c>
      <c r="AL910" t="s">
        <v>217</v>
      </c>
      <c r="AM910" t="s">
        <v>1512</v>
      </c>
      <c r="AN910" t="s">
        <v>6</v>
      </c>
      <c r="AO910" s="57">
        <v>46063.559317129628</v>
      </c>
      <c r="AP910" s="57">
        <v>46298.458333333336</v>
      </c>
      <c r="AR910" t="s">
        <v>218</v>
      </c>
      <c r="AS910" t="s">
        <v>219</v>
      </c>
      <c r="AT910" t="s">
        <v>230</v>
      </c>
      <c r="AU910">
        <v>20261003</v>
      </c>
      <c r="AV910" t="s">
        <v>221</v>
      </c>
      <c r="AW910" t="s">
        <v>879</v>
      </c>
      <c r="AX910" t="s">
        <v>222</v>
      </c>
      <c r="BA910" s="57">
        <v>46298.458333333336</v>
      </c>
      <c r="BB910" t="s">
        <v>1512</v>
      </c>
      <c r="BC910">
        <v>2026</v>
      </c>
      <c r="BD910">
        <v>10</v>
      </c>
      <c r="BE910">
        <v>3</v>
      </c>
      <c r="BF910" s="6">
        <f t="shared" si="42"/>
        <v>46298</v>
      </c>
      <c r="BG910">
        <f t="shared" si="43"/>
        <v>-0.45833333333575865</v>
      </c>
      <c r="BH910" t="str">
        <f t="shared" si="44"/>
        <v>COMPLY</v>
      </c>
      <c r="BI910" t="e">
        <f>VLOOKUP(H910,Sheet2!$A$1:$B$270,2,FALSE)</f>
        <v>#N/A</v>
      </c>
    </row>
    <row r="911" spans="1:61">
      <c r="A911">
        <v>910</v>
      </c>
      <c r="B911">
        <v>1002624429</v>
      </c>
      <c r="C911">
        <v>3</v>
      </c>
      <c r="D911" t="s">
        <v>49</v>
      </c>
      <c r="E911">
        <v>4</v>
      </c>
      <c r="F911" t="s">
        <v>249</v>
      </c>
      <c r="G911" t="s">
        <v>537</v>
      </c>
      <c r="H911" t="s">
        <v>2238</v>
      </c>
      <c r="I911" t="s">
        <v>212</v>
      </c>
      <c r="J911" t="s">
        <v>213</v>
      </c>
      <c r="K911" t="s">
        <v>149</v>
      </c>
      <c r="M911" t="s">
        <v>76</v>
      </c>
      <c r="N911" t="s">
        <v>215</v>
      </c>
      <c r="O911" s="57">
        <v>46301.580949074072</v>
      </c>
      <c r="P911" s="57">
        <v>46301.82503472222</v>
      </c>
      <c r="Q911">
        <v>69401160</v>
      </c>
      <c r="S911">
        <v>142211111698</v>
      </c>
      <c r="T911" t="s">
        <v>3531</v>
      </c>
      <c r="U911" t="s">
        <v>3532</v>
      </c>
      <c r="V911" t="s">
        <v>3533</v>
      </c>
      <c r="Z911">
        <v>109.56960100000001</v>
      </c>
      <c r="AA911">
        <v>-6.872064</v>
      </c>
      <c r="AB911" t="s">
        <v>3534</v>
      </c>
      <c r="AC911" t="s">
        <v>283</v>
      </c>
      <c r="AL911" t="s">
        <v>217</v>
      </c>
      <c r="AM911" t="s">
        <v>3535</v>
      </c>
      <c r="AN911" t="s">
        <v>6</v>
      </c>
      <c r="AO911" s="57">
        <v>46183.601145833331</v>
      </c>
      <c r="AR911" t="s">
        <v>218</v>
      </c>
      <c r="AS911" t="s">
        <v>219</v>
      </c>
      <c r="AT911" t="s">
        <v>230</v>
      </c>
      <c r="AU911">
        <v>20261006</v>
      </c>
      <c r="AV911" t="s">
        <v>221</v>
      </c>
      <c r="AW911" t="s">
        <v>3536</v>
      </c>
      <c r="AX911" t="s">
        <v>222</v>
      </c>
      <c r="BA911" s="57">
        <v>46301.291666666664</v>
      </c>
      <c r="BB911" t="s">
        <v>3535</v>
      </c>
      <c r="BC911">
        <v>2026</v>
      </c>
      <c r="BD911">
        <v>10</v>
      </c>
      <c r="BE911">
        <v>6</v>
      </c>
      <c r="BF911" s="6">
        <f t="shared" si="42"/>
        <v>46301</v>
      </c>
      <c r="BG911">
        <f t="shared" si="43"/>
        <v>-0.29166666666424135</v>
      </c>
      <c r="BH911" t="str">
        <f t="shared" si="44"/>
        <v>COMPLY</v>
      </c>
      <c r="BI911" t="e">
        <f>VLOOKUP(H911,Sheet2!$A$1:$B$270,2,FALSE)</f>
        <v>#N/A</v>
      </c>
    </row>
    <row r="912" spans="1:61">
      <c r="A912">
        <v>911</v>
      </c>
      <c r="B912">
        <v>1002625140</v>
      </c>
      <c r="C912">
        <v>3</v>
      </c>
      <c r="D912" t="s">
        <v>49</v>
      </c>
      <c r="E912">
        <v>4</v>
      </c>
      <c r="F912" t="s">
        <v>249</v>
      </c>
      <c r="G912" t="s">
        <v>537</v>
      </c>
      <c r="H912" t="s">
        <v>2238</v>
      </c>
      <c r="I912" t="s">
        <v>212</v>
      </c>
      <c r="J912" t="s">
        <v>213</v>
      </c>
      <c r="K912" t="s">
        <v>149</v>
      </c>
      <c r="M912" t="s">
        <v>76</v>
      </c>
      <c r="N912" t="s">
        <v>215</v>
      </c>
      <c r="O912" s="57">
        <v>46301.746689814812</v>
      </c>
      <c r="P912" s="57">
        <v>46302.387314814812</v>
      </c>
      <c r="Q912">
        <v>69401208</v>
      </c>
      <c r="R912" t="s">
        <v>3793</v>
      </c>
      <c r="S912">
        <v>-142211111699</v>
      </c>
      <c r="T912" t="s">
        <v>3531</v>
      </c>
      <c r="U912" t="s">
        <v>3532</v>
      </c>
      <c r="V912" t="s">
        <v>3537</v>
      </c>
      <c r="Z912">
        <v>109.569687</v>
      </c>
      <c r="AA912">
        <v>-6.8718329999999996</v>
      </c>
      <c r="AB912" t="s">
        <v>3538</v>
      </c>
      <c r="AC912" t="s">
        <v>283</v>
      </c>
      <c r="AL912" t="s">
        <v>217</v>
      </c>
      <c r="AM912" t="s">
        <v>3535</v>
      </c>
      <c r="AN912" t="s">
        <v>6</v>
      </c>
      <c r="AO912" s="57">
        <v>46183.757268518515</v>
      </c>
      <c r="AR912" t="s">
        <v>218</v>
      </c>
      <c r="AS912" t="s">
        <v>219</v>
      </c>
      <c r="AT912" t="s">
        <v>230</v>
      </c>
      <c r="AU912">
        <v>20261007</v>
      </c>
      <c r="AV912" t="s">
        <v>221</v>
      </c>
      <c r="AW912" t="s">
        <v>3539</v>
      </c>
      <c r="AX912" t="s">
        <v>222</v>
      </c>
      <c r="BA912" s="57">
        <v>46301.291666666664</v>
      </c>
      <c r="BB912" t="s">
        <v>3535</v>
      </c>
      <c r="BC912">
        <v>2026</v>
      </c>
      <c r="BD912">
        <v>10</v>
      </c>
      <c r="BE912">
        <v>7</v>
      </c>
      <c r="BF912" s="6">
        <f t="shared" si="42"/>
        <v>46302</v>
      </c>
      <c r="BG912">
        <f t="shared" si="43"/>
        <v>0.70833333333575865</v>
      </c>
      <c r="BH912" t="str">
        <f t="shared" si="44"/>
        <v>COMPLY</v>
      </c>
      <c r="BI912" t="e">
        <f>VLOOKUP(H912,Sheet2!$A$1:$B$270,2,FALSE)</f>
        <v>#N/A</v>
      </c>
    </row>
    <row r="913" spans="1:61">
      <c r="A913">
        <v>912</v>
      </c>
      <c r="B913">
        <v>1002625630</v>
      </c>
      <c r="C913">
        <v>3</v>
      </c>
      <c r="D913" t="s">
        <v>49</v>
      </c>
      <c r="E913">
        <v>4</v>
      </c>
      <c r="F913" t="s">
        <v>249</v>
      </c>
      <c r="G913" t="s">
        <v>537</v>
      </c>
      <c r="H913" t="s">
        <v>2238</v>
      </c>
      <c r="I913" t="s">
        <v>212</v>
      </c>
      <c r="J913" t="s">
        <v>213</v>
      </c>
      <c r="K913" t="s">
        <v>149</v>
      </c>
      <c r="M913" t="s">
        <v>1626</v>
      </c>
      <c r="N913" t="s">
        <v>215</v>
      </c>
      <c r="O913" s="57">
        <v>46302.438113425924</v>
      </c>
      <c r="P913" s="57">
        <v>46307.565775462965</v>
      </c>
      <c r="Q913">
        <v>69401227</v>
      </c>
      <c r="T913" t="s">
        <v>3531</v>
      </c>
      <c r="V913" t="s">
        <v>4218</v>
      </c>
      <c r="Z913">
        <v>109.569705</v>
      </c>
      <c r="AA913">
        <v>-6.8715999999999999</v>
      </c>
      <c r="AB913" t="s">
        <v>4219</v>
      </c>
      <c r="AC913" t="s">
        <v>283</v>
      </c>
      <c r="AL913" t="s">
        <v>217</v>
      </c>
      <c r="AM913" t="s">
        <v>4220</v>
      </c>
      <c r="AN913" t="s">
        <v>6</v>
      </c>
      <c r="AO913" s="57">
        <v>46213.444687499999</v>
      </c>
      <c r="AP913" s="57">
        <v>46297</v>
      </c>
      <c r="AR913" t="s">
        <v>1631</v>
      </c>
      <c r="AS913" t="s">
        <v>219</v>
      </c>
      <c r="AT913" t="s">
        <v>230</v>
      </c>
      <c r="AV913" t="s">
        <v>2670</v>
      </c>
      <c r="AW913" t="s">
        <v>1474</v>
      </c>
      <c r="AX913" t="s">
        <v>222</v>
      </c>
      <c r="BA913" s="57">
        <v>46297.458333333336</v>
      </c>
      <c r="BB913" t="s">
        <v>4220</v>
      </c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:61">
      <c r="A914">
        <v>913</v>
      </c>
      <c r="B914">
        <v>1002631153</v>
      </c>
      <c r="C914">
        <v>3</v>
      </c>
      <c r="D914" t="s">
        <v>49</v>
      </c>
      <c r="E914">
        <v>4</v>
      </c>
      <c r="F914" t="s">
        <v>249</v>
      </c>
      <c r="G914" t="s">
        <v>537</v>
      </c>
      <c r="H914" t="s">
        <v>2243</v>
      </c>
      <c r="I914" t="s">
        <v>212</v>
      </c>
      <c r="J914" t="s">
        <v>213</v>
      </c>
      <c r="K914" t="s">
        <v>149</v>
      </c>
      <c r="M914" t="s">
        <v>76</v>
      </c>
      <c r="N914" t="s">
        <v>215</v>
      </c>
      <c r="O914" s="57">
        <v>46305.719930555555</v>
      </c>
      <c r="P914" s="57">
        <v>46307.390451388892</v>
      </c>
      <c r="Q914">
        <v>69407186</v>
      </c>
      <c r="R914">
        <v>2846130609</v>
      </c>
      <c r="S914">
        <v>142278112980</v>
      </c>
      <c r="T914" t="s">
        <v>5551</v>
      </c>
      <c r="U914" t="s">
        <v>4222</v>
      </c>
      <c r="V914" t="s">
        <v>5552</v>
      </c>
      <c r="Z914">
        <v>109.38308708465399</v>
      </c>
      <c r="AA914">
        <v>-6.8893457804383296</v>
      </c>
      <c r="AB914" t="s">
        <v>5553</v>
      </c>
      <c r="AC914" t="s">
        <v>216</v>
      </c>
      <c r="AL914" t="s">
        <v>217</v>
      </c>
      <c r="AM914" t="s">
        <v>5554</v>
      </c>
      <c r="AN914" t="s">
        <v>6</v>
      </c>
      <c r="AO914" s="57">
        <v>46305.725659722222</v>
      </c>
      <c r="AR914" t="s">
        <v>218</v>
      </c>
      <c r="AS914" t="s">
        <v>219</v>
      </c>
      <c r="AT914" t="s">
        <v>230</v>
      </c>
      <c r="AU914">
        <v>20261012</v>
      </c>
      <c r="AV914" t="s">
        <v>221</v>
      </c>
      <c r="AW914" t="s">
        <v>1586</v>
      </c>
      <c r="AX914" t="s">
        <v>222</v>
      </c>
      <c r="BA914" s="57">
        <v>46305.291666666664</v>
      </c>
      <c r="BB914" t="s">
        <v>5554</v>
      </c>
      <c r="BC914">
        <v>2026</v>
      </c>
      <c r="BD914">
        <v>10</v>
      </c>
      <c r="BE914">
        <v>12</v>
      </c>
      <c r="BF914" s="6">
        <f t="shared" si="42"/>
        <v>46307</v>
      </c>
      <c r="BG914">
        <f t="shared" si="43"/>
        <v>1.7083333333357587</v>
      </c>
      <c r="BH914" t="str">
        <f t="shared" si="44"/>
        <v>NOT COMPLY</v>
      </c>
      <c r="BI914" t="e">
        <f>VLOOKUP(H914,Sheet2!$A$1:$B$270,2,FALSE)</f>
        <v>#N/A</v>
      </c>
    </row>
    <row r="915" spans="1:61">
      <c r="A915">
        <v>914</v>
      </c>
      <c r="B915">
        <v>1002629334</v>
      </c>
      <c r="C915">
        <v>3</v>
      </c>
      <c r="D915" t="s">
        <v>49</v>
      </c>
      <c r="E915">
        <v>4</v>
      </c>
      <c r="F915" t="s">
        <v>249</v>
      </c>
      <c r="G915" t="s">
        <v>537</v>
      </c>
      <c r="H915" t="s">
        <v>2243</v>
      </c>
      <c r="I915" t="s">
        <v>212</v>
      </c>
      <c r="J915" t="s">
        <v>213</v>
      </c>
      <c r="K915" t="s">
        <v>149</v>
      </c>
      <c r="L915" t="s">
        <v>826</v>
      </c>
      <c r="M915" t="s">
        <v>1401</v>
      </c>
      <c r="N915" t="s">
        <v>215</v>
      </c>
      <c r="O915" s="57">
        <v>46304.456018518518</v>
      </c>
      <c r="P915" s="57">
        <v>46305.719918981478</v>
      </c>
      <c r="Q915">
        <v>69407186</v>
      </c>
      <c r="R915">
        <v>2846130526</v>
      </c>
      <c r="S915">
        <v>142278112971</v>
      </c>
      <c r="T915" t="s">
        <v>5551</v>
      </c>
      <c r="U915" t="s">
        <v>5555</v>
      </c>
      <c r="V915" t="s">
        <v>5556</v>
      </c>
      <c r="Z915">
        <v>109.3831199</v>
      </c>
      <c r="AA915">
        <v>-6.8897985999999998</v>
      </c>
      <c r="AB915" t="s">
        <v>5553</v>
      </c>
      <c r="AC915" t="s">
        <v>235</v>
      </c>
      <c r="AL915" t="s">
        <v>217</v>
      </c>
      <c r="AM915" t="s">
        <v>5557</v>
      </c>
      <c r="AN915" t="s">
        <v>6</v>
      </c>
      <c r="AO915" s="57">
        <v>46275.47583333333</v>
      </c>
      <c r="AP915" s="57">
        <v>46305.333333333336</v>
      </c>
      <c r="AQ915" t="s">
        <v>838</v>
      </c>
      <c r="AR915" t="s">
        <v>14</v>
      </c>
      <c r="AS915" t="s">
        <v>219</v>
      </c>
      <c r="AT915" t="s">
        <v>230</v>
      </c>
      <c r="AV915" t="s">
        <v>5558</v>
      </c>
      <c r="AW915" t="s">
        <v>5559</v>
      </c>
      <c r="AX915" t="s">
        <v>222</v>
      </c>
      <c r="BA915" s="57">
        <v>46305.333333333336</v>
      </c>
      <c r="BB915" t="s">
        <v>5557</v>
      </c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:61">
      <c r="A916">
        <v>915</v>
      </c>
      <c r="B916">
        <v>1002625039</v>
      </c>
      <c r="C916">
        <v>3</v>
      </c>
      <c r="D916" t="s">
        <v>49</v>
      </c>
      <c r="E916">
        <v>4</v>
      </c>
      <c r="F916" t="s">
        <v>249</v>
      </c>
      <c r="G916" t="s">
        <v>537</v>
      </c>
      <c r="H916" t="s">
        <v>2243</v>
      </c>
      <c r="I916" t="s">
        <v>212</v>
      </c>
      <c r="J916" t="s">
        <v>213</v>
      </c>
      <c r="K916" t="s">
        <v>149</v>
      </c>
      <c r="M916" t="s">
        <v>1618</v>
      </c>
      <c r="N916" t="s">
        <v>215</v>
      </c>
      <c r="O916" s="57">
        <v>46301.701539351852</v>
      </c>
      <c r="P916" s="57">
        <v>46308.792326388888</v>
      </c>
      <c r="Q916">
        <v>69405324</v>
      </c>
      <c r="S916">
        <v>142278112955</v>
      </c>
      <c r="T916" t="s">
        <v>3540</v>
      </c>
      <c r="U916" t="s">
        <v>3541</v>
      </c>
      <c r="Z916">
        <v>109.3876746</v>
      </c>
      <c r="AA916">
        <v>-6.9008136000000002</v>
      </c>
      <c r="AB916" t="s">
        <v>3542</v>
      </c>
      <c r="AC916" t="s">
        <v>225</v>
      </c>
      <c r="AO916" s="57">
        <v>46183.705092592594</v>
      </c>
      <c r="AR916" t="s">
        <v>5</v>
      </c>
      <c r="AS916" t="s">
        <v>219</v>
      </c>
      <c r="AT916" t="s">
        <v>230</v>
      </c>
      <c r="AV916" t="s">
        <v>6799</v>
      </c>
      <c r="AW916" t="s">
        <v>540</v>
      </c>
      <c r="AX916" t="s">
        <v>222</v>
      </c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:61">
      <c r="A917">
        <v>916</v>
      </c>
      <c r="B917">
        <v>1002633352</v>
      </c>
      <c r="C917">
        <v>3</v>
      </c>
      <c r="D917" t="s">
        <v>49</v>
      </c>
      <c r="E917">
        <v>4</v>
      </c>
      <c r="F917" t="s">
        <v>249</v>
      </c>
      <c r="G917" t="s">
        <v>537</v>
      </c>
      <c r="H917" t="s">
        <v>2243</v>
      </c>
      <c r="I917" t="s">
        <v>212</v>
      </c>
      <c r="J917" t="s">
        <v>213</v>
      </c>
      <c r="K917" t="s">
        <v>149</v>
      </c>
      <c r="M917" t="s">
        <v>538</v>
      </c>
      <c r="N917" t="s">
        <v>215</v>
      </c>
      <c r="O917" s="57">
        <v>46307.639016203706</v>
      </c>
      <c r="P917" s="57">
        <v>46309.467997685184</v>
      </c>
      <c r="Q917">
        <v>69408806</v>
      </c>
      <c r="S917">
        <v>142278112993</v>
      </c>
      <c r="T917" t="s">
        <v>3540</v>
      </c>
      <c r="U917" t="s">
        <v>3541</v>
      </c>
      <c r="Z917">
        <v>109.3806311</v>
      </c>
      <c r="AA917">
        <v>-6.8903800999999998</v>
      </c>
      <c r="AB917" t="s">
        <v>6372</v>
      </c>
      <c r="AC917" t="s">
        <v>283</v>
      </c>
      <c r="AO917" s="57">
        <v>46366.642951388887</v>
      </c>
      <c r="AR917" t="s">
        <v>6</v>
      </c>
      <c r="AS917" t="s">
        <v>219</v>
      </c>
      <c r="AT917" t="s">
        <v>230</v>
      </c>
      <c r="AV917" t="s">
        <v>6447</v>
      </c>
      <c r="AW917" t="s">
        <v>2398</v>
      </c>
      <c r="AX917" t="s">
        <v>222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:61">
      <c r="A918">
        <v>917</v>
      </c>
      <c r="B918">
        <v>1002625276</v>
      </c>
      <c r="C918">
        <v>3</v>
      </c>
      <c r="D918" t="s">
        <v>49</v>
      </c>
      <c r="E918">
        <v>4</v>
      </c>
      <c r="F918" t="s">
        <v>249</v>
      </c>
      <c r="G918" t="s">
        <v>537</v>
      </c>
      <c r="H918" t="s">
        <v>2243</v>
      </c>
      <c r="I918" t="s">
        <v>212</v>
      </c>
      <c r="J918" t="s">
        <v>213</v>
      </c>
      <c r="K918" t="s">
        <v>149</v>
      </c>
      <c r="M918" t="s">
        <v>1626</v>
      </c>
      <c r="N918" t="s">
        <v>563</v>
      </c>
      <c r="O918" s="57">
        <v>46302.346261574072</v>
      </c>
      <c r="P918" s="57">
        <v>46303.666087962964</v>
      </c>
      <c r="Q918">
        <v>69405447</v>
      </c>
      <c r="R918">
        <v>2846130312</v>
      </c>
      <c r="S918">
        <v>142278112956</v>
      </c>
      <c r="T918" t="s">
        <v>4221</v>
      </c>
      <c r="U918" t="s">
        <v>4222</v>
      </c>
      <c r="Z918">
        <v>106.71568809999999</v>
      </c>
      <c r="AA918">
        <v>-6.1431955</v>
      </c>
      <c r="AB918" t="s">
        <v>4223</v>
      </c>
      <c r="AC918" t="s">
        <v>283</v>
      </c>
      <c r="AO918" s="57">
        <v>46213.351041666669</v>
      </c>
      <c r="AR918" t="s">
        <v>1631</v>
      </c>
      <c r="AS918" t="s">
        <v>219</v>
      </c>
      <c r="AT918" t="s">
        <v>230</v>
      </c>
      <c r="AV918" t="s">
        <v>4121</v>
      </c>
      <c r="AW918" t="s">
        <v>1586</v>
      </c>
      <c r="AX918" t="s">
        <v>222</v>
      </c>
      <c r="AZ918" t="s">
        <v>4121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:61">
      <c r="A919">
        <v>918</v>
      </c>
      <c r="B919">
        <v>1002618398</v>
      </c>
      <c r="C919">
        <v>3</v>
      </c>
      <c r="D919" t="s">
        <v>49</v>
      </c>
      <c r="E919">
        <v>4</v>
      </c>
      <c r="F919" t="s">
        <v>249</v>
      </c>
      <c r="G919" t="s">
        <v>537</v>
      </c>
      <c r="H919" t="s">
        <v>864</v>
      </c>
      <c r="I919" t="s">
        <v>212</v>
      </c>
      <c r="J919" t="s">
        <v>213</v>
      </c>
      <c r="K919" t="s">
        <v>149</v>
      </c>
      <c r="L919" t="s">
        <v>214</v>
      </c>
      <c r="M919" t="s">
        <v>76</v>
      </c>
      <c r="N919" t="s">
        <v>215</v>
      </c>
      <c r="O919" s="57">
        <v>46296.651782407411</v>
      </c>
      <c r="P919" s="57">
        <v>46297.735312500001</v>
      </c>
      <c r="Q919">
        <v>69402551</v>
      </c>
      <c r="S919">
        <v>142213107480</v>
      </c>
      <c r="T919" t="s">
        <v>1251</v>
      </c>
      <c r="U919" t="s">
        <v>1252</v>
      </c>
      <c r="V919" t="s">
        <v>1253</v>
      </c>
      <c r="Z919">
        <v>109.260865</v>
      </c>
      <c r="AA919">
        <v>-7.074757</v>
      </c>
      <c r="AB919" t="s">
        <v>1254</v>
      </c>
      <c r="AC919" t="s">
        <v>235</v>
      </c>
      <c r="AL919" t="s">
        <v>217</v>
      </c>
      <c r="AM919" t="s">
        <v>1255</v>
      </c>
      <c r="AN919" t="s">
        <v>6</v>
      </c>
      <c r="AO919" s="57">
        <v>46032.653252314813</v>
      </c>
      <c r="AP919" s="57">
        <v>46297.625</v>
      </c>
      <c r="AR919" t="s">
        <v>218</v>
      </c>
      <c r="AS919" t="s">
        <v>865</v>
      </c>
      <c r="AT919" t="s">
        <v>230</v>
      </c>
      <c r="AU919">
        <v>20261002</v>
      </c>
      <c r="AV919" t="s">
        <v>221</v>
      </c>
      <c r="AW919" t="s">
        <v>880</v>
      </c>
      <c r="AX919" t="s">
        <v>222</v>
      </c>
      <c r="BA919" s="57">
        <v>46297.625</v>
      </c>
      <c r="BB919" t="s">
        <v>1255</v>
      </c>
      <c r="BC919">
        <v>2026</v>
      </c>
      <c r="BD919">
        <v>10</v>
      </c>
      <c r="BE919">
        <v>2</v>
      </c>
      <c r="BF919" s="6">
        <f t="shared" si="42"/>
        <v>46297</v>
      </c>
      <c r="BG919">
        <f t="shared" si="43"/>
        <v>-0.625</v>
      </c>
      <c r="BH919" t="str">
        <f t="shared" si="44"/>
        <v>COMPLY</v>
      </c>
      <c r="BI919" t="e">
        <f>VLOOKUP(H919,Sheet2!$A$1:$B$270,2,FALSE)</f>
        <v>#N/A</v>
      </c>
    </row>
    <row r="920" spans="1:61">
      <c r="A920">
        <v>919</v>
      </c>
      <c r="B920">
        <v>1002617123</v>
      </c>
      <c r="C920">
        <v>3</v>
      </c>
      <c r="D920" t="s">
        <v>59</v>
      </c>
      <c r="E920">
        <v>4</v>
      </c>
      <c r="F920" t="s">
        <v>223</v>
      </c>
      <c r="G920" t="s">
        <v>842</v>
      </c>
      <c r="H920" t="s">
        <v>866</v>
      </c>
      <c r="I920" t="s">
        <v>212</v>
      </c>
      <c r="J920" t="s">
        <v>213</v>
      </c>
      <c r="K920" t="s">
        <v>149</v>
      </c>
      <c r="L920" t="s">
        <v>214</v>
      </c>
      <c r="M920" t="s">
        <v>76</v>
      </c>
      <c r="N920" t="s">
        <v>215</v>
      </c>
      <c r="O920" s="57">
        <v>46296.401087962964</v>
      </c>
      <c r="P920" s="57">
        <v>46296.659687500003</v>
      </c>
      <c r="Q920">
        <v>69402096</v>
      </c>
      <c r="S920">
        <v>146394105462</v>
      </c>
      <c r="T920" t="s">
        <v>1256</v>
      </c>
      <c r="U920" t="s">
        <v>1257</v>
      </c>
      <c r="V920" t="s">
        <v>1258</v>
      </c>
      <c r="Z920">
        <v>109.36051447203801</v>
      </c>
      <c r="AA920">
        <v>-7.3363168771240703</v>
      </c>
      <c r="AB920" t="s">
        <v>1259</v>
      </c>
      <c r="AC920" t="s">
        <v>235</v>
      </c>
      <c r="AL920" t="s">
        <v>217</v>
      </c>
      <c r="AM920" t="s">
        <v>1260</v>
      </c>
      <c r="AN920" t="s">
        <v>6</v>
      </c>
      <c r="AO920" s="57">
        <v>46032.413738425923</v>
      </c>
      <c r="AP920" s="57">
        <v>46297.333333333336</v>
      </c>
      <c r="AR920" t="s">
        <v>218</v>
      </c>
      <c r="AS920" t="s">
        <v>867</v>
      </c>
      <c r="AT920" t="s">
        <v>230</v>
      </c>
      <c r="AU920">
        <v>20261001</v>
      </c>
      <c r="AV920" t="s">
        <v>221</v>
      </c>
      <c r="AW920" t="s">
        <v>878</v>
      </c>
      <c r="AX920" t="s">
        <v>222</v>
      </c>
      <c r="BA920" s="57">
        <v>46297.333333333336</v>
      </c>
      <c r="BB920" t="s">
        <v>1260</v>
      </c>
      <c r="BC920">
        <v>2026</v>
      </c>
      <c r="BD920">
        <v>10</v>
      </c>
      <c r="BE920">
        <v>1</v>
      </c>
      <c r="BF920" s="6">
        <f t="shared" si="42"/>
        <v>46296</v>
      </c>
      <c r="BG920">
        <f t="shared" si="43"/>
        <v>-1.3333333333357587</v>
      </c>
      <c r="BH920" t="str">
        <f t="shared" si="44"/>
        <v>COMPLY</v>
      </c>
      <c r="BI920" t="e">
        <f>VLOOKUP(H920,Sheet2!$A$1:$B$270,2,FALSE)</f>
        <v>#N/A</v>
      </c>
    </row>
    <row r="921" spans="1:61">
      <c r="A921">
        <v>920</v>
      </c>
      <c r="B921">
        <v>1002623187</v>
      </c>
      <c r="C921">
        <v>3</v>
      </c>
      <c r="D921" t="s">
        <v>59</v>
      </c>
      <c r="E921">
        <v>4</v>
      </c>
      <c r="F921" t="s">
        <v>223</v>
      </c>
      <c r="G921" t="s">
        <v>842</v>
      </c>
      <c r="H921" t="s">
        <v>866</v>
      </c>
      <c r="I921" t="s">
        <v>212</v>
      </c>
      <c r="J921" t="s">
        <v>213</v>
      </c>
      <c r="K921" t="s">
        <v>149</v>
      </c>
      <c r="L921" t="s">
        <v>214</v>
      </c>
      <c r="M921" t="s">
        <v>76</v>
      </c>
      <c r="N921" t="s">
        <v>215</v>
      </c>
      <c r="O921" s="57">
        <v>46300.706006944441</v>
      </c>
      <c r="P921" s="57">
        <v>46301.618136574078</v>
      </c>
      <c r="Q921">
        <v>69404588</v>
      </c>
      <c r="S921">
        <v>146394105824</v>
      </c>
      <c r="T921" t="s">
        <v>2936</v>
      </c>
      <c r="U921" t="s">
        <v>2937</v>
      </c>
      <c r="V921" t="s">
        <v>2938</v>
      </c>
      <c r="Z921">
        <v>109.36048541218</v>
      </c>
      <c r="AA921">
        <v>-7.3204639741467998</v>
      </c>
      <c r="AB921" t="s">
        <v>2939</v>
      </c>
      <c r="AC921" t="s">
        <v>216</v>
      </c>
      <c r="AL921" t="s">
        <v>217</v>
      </c>
      <c r="AM921" t="s">
        <v>2940</v>
      </c>
      <c r="AN921" t="s">
        <v>6</v>
      </c>
      <c r="AO921" s="57">
        <v>46152.726238425923</v>
      </c>
      <c r="AP921" s="57">
        <v>46304.458333333336</v>
      </c>
      <c r="AR921" t="s">
        <v>218</v>
      </c>
      <c r="AS921" t="s">
        <v>867</v>
      </c>
      <c r="AT921" t="s">
        <v>220</v>
      </c>
      <c r="AU921">
        <v>20261006</v>
      </c>
      <c r="AV921" t="s">
        <v>221</v>
      </c>
      <c r="AW921" t="s">
        <v>2941</v>
      </c>
      <c r="AX921" t="s">
        <v>222</v>
      </c>
      <c r="BA921" s="57">
        <v>46304.458333333336</v>
      </c>
      <c r="BB921" t="s">
        <v>2940</v>
      </c>
      <c r="BC921">
        <v>2026</v>
      </c>
      <c r="BD921">
        <v>10</v>
      </c>
      <c r="BE921">
        <v>6</v>
      </c>
      <c r="BF921" s="6">
        <f t="shared" si="42"/>
        <v>46301</v>
      </c>
      <c r="BG921">
        <f t="shared" si="43"/>
        <v>-3.4583333333357587</v>
      </c>
      <c r="BH921" t="str">
        <f t="shared" si="44"/>
        <v>COMPLY</v>
      </c>
      <c r="BI921" t="e">
        <f>VLOOKUP(H921,Sheet2!$A$1:$B$270,2,FALSE)</f>
        <v>#N/A</v>
      </c>
    </row>
    <row r="922" spans="1:61">
      <c r="A922">
        <v>921</v>
      </c>
      <c r="B922">
        <v>1002624084</v>
      </c>
      <c r="C922">
        <v>3</v>
      </c>
      <c r="D922" t="s">
        <v>59</v>
      </c>
      <c r="E922">
        <v>4</v>
      </c>
      <c r="F922" t="s">
        <v>223</v>
      </c>
      <c r="G922" t="s">
        <v>842</v>
      </c>
      <c r="H922" t="s">
        <v>866</v>
      </c>
      <c r="I922" t="s">
        <v>212</v>
      </c>
      <c r="J922" t="s">
        <v>213</v>
      </c>
      <c r="K922" t="s">
        <v>149</v>
      </c>
      <c r="L922" t="s">
        <v>214</v>
      </c>
      <c r="M922" t="s">
        <v>76</v>
      </c>
      <c r="N922" t="s">
        <v>215</v>
      </c>
      <c r="O922" s="57">
        <v>46301.491435185184</v>
      </c>
      <c r="P922" s="57">
        <v>46302.519965277781</v>
      </c>
      <c r="Q922">
        <v>69404951</v>
      </c>
      <c r="S922">
        <v>146394105833</v>
      </c>
      <c r="T922" t="s">
        <v>3543</v>
      </c>
      <c r="U922" t="s">
        <v>3544</v>
      </c>
      <c r="V922" t="s">
        <v>3545</v>
      </c>
      <c r="Z922">
        <v>109.3351894</v>
      </c>
      <c r="AA922">
        <v>-7.2492799000000003</v>
      </c>
      <c r="AB922" t="s">
        <v>3546</v>
      </c>
      <c r="AC922" t="s">
        <v>235</v>
      </c>
      <c r="AL922" t="s">
        <v>217</v>
      </c>
      <c r="AM922" t="s">
        <v>3547</v>
      </c>
      <c r="AN922" t="s">
        <v>6</v>
      </c>
      <c r="AO922" s="57">
        <v>46183.517812500002</v>
      </c>
      <c r="AP922" s="57">
        <v>46307.333333333336</v>
      </c>
      <c r="AR922" t="s">
        <v>218</v>
      </c>
      <c r="AS922" t="s">
        <v>867</v>
      </c>
      <c r="AT922" t="s">
        <v>230</v>
      </c>
      <c r="AU922">
        <v>20261007</v>
      </c>
      <c r="AV922" t="s">
        <v>221</v>
      </c>
      <c r="AW922" t="s">
        <v>880</v>
      </c>
      <c r="AX922" t="s">
        <v>222</v>
      </c>
      <c r="BA922" s="57">
        <v>46307.333333333336</v>
      </c>
      <c r="BB922" t="s">
        <v>3547</v>
      </c>
      <c r="BC922">
        <v>2026</v>
      </c>
      <c r="BD922">
        <v>10</v>
      </c>
      <c r="BE922">
        <v>7</v>
      </c>
      <c r="BF922" s="6">
        <f t="shared" si="42"/>
        <v>46302</v>
      </c>
      <c r="BG922">
        <f t="shared" si="43"/>
        <v>-5.3333333333357587</v>
      </c>
      <c r="BH922" t="str">
        <f t="shared" si="44"/>
        <v>COMPLY</v>
      </c>
      <c r="BI922" t="e">
        <f>VLOOKUP(H922,Sheet2!$A$1:$B$270,2,FALSE)</f>
        <v>#N/A</v>
      </c>
    </row>
    <row r="923" spans="1:61">
      <c r="A923">
        <v>922</v>
      </c>
      <c r="B923">
        <v>1002625847</v>
      </c>
      <c r="C923">
        <v>3</v>
      </c>
      <c r="D923" t="s">
        <v>59</v>
      </c>
      <c r="E923">
        <v>4</v>
      </c>
      <c r="F923" t="s">
        <v>223</v>
      </c>
      <c r="G923" t="s">
        <v>842</v>
      </c>
      <c r="H923" t="s">
        <v>866</v>
      </c>
      <c r="I923" t="s">
        <v>212</v>
      </c>
      <c r="J923" t="s">
        <v>213</v>
      </c>
      <c r="K923" t="s">
        <v>149</v>
      </c>
      <c r="L923" t="s">
        <v>214</v>
      </c>
      <c r="M923" t="s">
        <v>76</v>
      </c>
      <c r="N923" t="s">
        <v>215</v>
      </c>
      <c r="O923" s="57">
        <v>46302.485185185185</v>
      </c>
      <c r="P923" s="57">
        <v>46303.553101851852</v>
      </c>
      <c r="Q923">
        <v>69405702</v>
      </c>
      <c r="S923">
        <v>146394106009</v>
      </c>
      <c r="T923" t="s">
        <v>4224</v>
      </c>
      <c r="U923" t="s">
        <v>4225</v>
      </c>
      <c r="V923" t="s">
        <v>4226</v>
      </c>
      <c r="Z923">
        <v>109.33972900000001</v>
      </c>
      <c r="AA923">
        <v>-7.3355528999999997</v>
      </c>
      <c r="AB923" t="s">
        <v>4227</v>
      </c>
      <c r="AC923" t="s">
        <v>235</v>
      </c>
      <c r="AL923" t="s">
        <v>217</v>
      </c>
      <c r="AM923" t="s">
        <v>4228</v>
      </c>
      <c r="AN923" t="s">
        <v>6</v>
      </c>
      <c r="AO923" s="57">
        <v>46213.486516203702</v>
      </c>
      <c r="AP923" s="57">
        <v>46308.333333333336</v>
      </c>
      <c r="AR923" t="s">
        <v>218</v>
      </c>
      <c r="AS923" t="s">
        <v>867</v>
      </c>
      <c r="AT923" t="s">
        <v>230</v>
      </c>
      <c r="AU923">
        <v>20261008</v>
      </c>
      <c r="AV923" t="s">
        <v>221</v>
      </c>
      <c r="AW923" t="s">
        <v>877</v>
      </c>
      <c r="AX923" t="s">
        <v>222</v>
      </c>
      <c r="BA923" s="57">
        <v>46308.333333333336</v>
      </c>
      <c r="BB923" t="s">
        <v>4228</v>
      </c>
      <c r="BC923">
        <v>2026</v>
      </c>
      <c r="BD923">
        <v>10</v>
      </c>
      <c r="BE923">
        <v>8</v>
      </c>
      <c r="BF923" s="6">
        <f t="shared" si="42"/>
        <v>46303</v>
      </c>
      <c r="BG923">
        <f t="shared" si="43"/>
        <v>-5.3333333333357587</v>
      </c>
      <c r="BH923" t="str">
        <f t="shared" si="44"/>
        <v>COMPLY</v>
      </c>
      <c r="BI923" t="e">
        <f>VLOOKUP(H923,Sheet2!$A$1:$B$270,2,FALSE)</f>
        <v>#N/A</v>
      </c>
    </row>
    <row r="924" spans="1:61">
      <c r="A924">
        <v>923</v>
      </c>
      <c r="B924">
        <v>1002628062</v>
      </c>
      <c r="C924">
        <v>3</v>
      </c>
      <c r="D924" t="s">
        <v>59</v>
      </c>
      <c r="E924">
        <v>4</v>
      </c>
      <c r="F924" t="s">
        <v>223</v>
      </c>
      <c r="G924" t="s">
        <v>842</v>
      </c>
      <c r="H924" t="s">
        <v>866</v>
      </c>
      <c r="I924" t="s">
        <v>212</v>
      </c>
      <c r="J924" t="s">
        <v>213</v>
      </c>
      <c r="K924" t="s">
        <v>149</v>
      </c>
      <c r="L924" t="s">
        <v>214</v>
      </c>
      <c r="M924" t="s">
        <v>76</v>
      </c>
      <c r="N924" t="s">
        <v>215</v>
      </c>
      <c r="O924" s="57">
        <v>46303.659479166665</v>
      </c>
      <c r="P924" s="57">
        <v>46307.491469907407</v>
      </c>
      <c r="Q924">
        <v>69406686</v>
      </c>
      <c r="S924">
        <v>146394106369</v>
      </c>
      <c r="T924" t="s">
        <v>4697</v>
      </c>
      <c r="U924" t="s">
        <v>5560</v>
      </c>
      <c r="V924" t="s">
        <v>4698</v>
      </c>
      <c r="Z924">
        <v>109.33996190000001</v>
      </c>
      <c r="AA924">
        <v>-7.3351949999999997</v>
      </c>
      <c r="AB924" t="s">
        <v>4699</v>
      </c>
      <c r="AC924" t="s">
        <v>235</v>
      </c>
      <c r="AL924" t="s">
        <v>217</v>
      </c>
      <c r="AM924" t="s">
        <v>4700</v>
      </c>
      <c r="AN924" t="s">
        <v>6</v>
      </c>
      <c r="AO924" s="57">
        <v>46244.684513888889</v>
      </c>
      <c r="AP924" s="57">
        <v>46308.458333333336</v>
      </c>
      <c r="AR924" t="s">
        <v>218</v>
      </c>
      <c r="AS924" t="s">
        <v>867</v>
      </c>
      <c r="AT924" t="s">
        <v>230</v>
      </c>
      <c r="AU924">
        <v>20261012</v>
      </c>
      <c r="AV924" t="s">
        <v>221</v>
      </c>
      <c r="AW924" t="s">
        <v>880</v>
      </c>
      <c r="AX924" t="s">
        <v>222</v>
      </c>
      <c r="BA924" s="57">
        <v>46308.458333333336</v>
      </c>
      <c r="BB924" t="s">
        <v>4700</v>
      </c>
      <c r="BC924">
        <v>2026</v>
      </c>
      <c r="BD924">
        <v>10</v>
      </c>
      <c r="BE924">
        <v>12</v>
      </c>
      <c r="BF924" s="6">
        <f t="shared" si="42"/>
        <v>46307</v>
      </c>
      <c r="BG924">
        <f t="shared" si="43"/>
        <v>-1.4583333333357587</v>
      </c>
      <c r="BH924" t="str">
        <f t="shared" si="44"/>
        <v>COMPLY</v>
      </c>
      <c r="BI924" t="e">
        <f>VLOOKUP(H924,Sheet2!$A$1:$B$270,2,FALSE)</f>
        <v>#N/A</v>
      </c>
    </row>
    <row r="925" spans="1:61">
      <c r="A925">
        <v>924</v>
      </c>
      <c r="B925">
        <v>1002623655</v>
      </c>
      <c r="C925">
        <v>3</v>
      </c>
      <c r="D925" t="s">
        <v>59</v>
      </c>
      <c r="E925">
        <v>4</v>
      </c>
      <c r="F925" t="s">
        <v>223</v>
      </c>
      <c r="G925" t="s">
        <v>842</v>
      </c>
      <c r="H925" t="s">
        <v>866</v>
      </c>
      <c r="I925" t="s">
        <v>212</v>
      </c>
      <c r="J925" t="s">
        <v>213</v>
      </c>
      <c r="K925" t="s">
        <v>149</v>
      </c>
      <c r="L925" t="s">
        <v>214</v>
      </c>
      <c r="M925" t="s">
        <v>1626</v>
      </c>
      <c r="N925" t="s">
        <v>215</v>
      </c>
      <c r="O925" s="57">
        <v>46301.405266203707</v>
      </c>
      <c r="P925" s="57">
        <v>46302.364247685182</v>
      </c>
      <c r="Q925">
        <v>69404718</v>
      </c>
      <c r="S925">
        <v>146394105829</v>
      </c>
      <c r="T925" t="s">
        <v>2936</v>
      </c>
      <c r="U925" t="s">
        <v>2937</v>
      </c>
      <c r="V925" t="s">
        <v>3548</v>
      </c>
      <c r="Z925">
        <v>109.360485350396</v>
      </c>
      <c r="AA925">
        <v>-7.3204641244823403</v>
      </c>
      <c r="AB925" t="s">
        <v>3549</v>
      </c>
      <c r="AC925" t="s">
        <v>3550</v>
      </c>
      <c r="AL925" t="s">
        <v>217</v>
      </c>
      <c r="AM925" t="s">
        <v>3551</v>
      </c>
      <c r="AN925" t="s">
        <v>6</v>
      </c>
      <c r="AO925" s="57">
        <v>46183.424027777779</v>
      </c>
      <c r="AP925" s="57">
        <v>46307.333333333336</v>
      </c>
      <c r="AR925" t="s">
        <v>12</v>
      </c>
      <c r="AS925" t="s">
        <v>867</v>
      </c>
      <c r="AT925" t="s">
        <v>220</v>
      </c>
      <c r="AV925" t="s">
        <v>3552</v>
      </c>
      <c r="AW925" t="s">
        <v>2941</v>
      </c>
      <c r="AX925" t="s">
        <v>222</v>
      </c>
      <c r="BA925" s="57">
        <v>46307.333333333336</v>
      </c>
      <c r="BB925" t="s">
        <v>3551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:61">
      <c r="A926">
        <v>925</v>
      </c>
      <c r="B926">
        <v>1002620790</v>
      </c>
      <c r="C926">
        <v>3</v>
      </c>
      <c r="D926" t="s">
        <v>59</v>
      </c>
      <c r="E926">
        <v>4</v>
      </c>
      <c r="F926" t="s">
        <v>223</v>
      </c>
      <c r="G926" t="s">
        <v>842</v>
      </c>
      <c r="H926" t="s">
        <v>2244</v>
      </c>
      <c r="I926" t="s">
        <v>212</v>
      </c>
      <c r="J926" t="s">
        <v>213</v>
      </c>
      <c r="K926" t="s">
        <v>149</v>
      </c>
      <c r="L926" t="s">
        <v>214</v>
      </c>
      <c r="M926" t="s">
        <v>76</v>
      </c>
      <c r="N926" t="s">
        <v>215</v>
      </c>
      <c r="O926" s="57">
        <v>46298.407372685186</v>
      </c>
      <c r="P926" s="57">
        <v>46298.631886574076</v>
      </c>
      <c r="Q926">
        <v>69403497</v>
      </c>
      <c r="S926">
        <v>143363107600</v>
      </c>
      <c r="T926" t="s">
        <v>2245</v>
      </c>
      <c r="U926" t="s">
        <v>2246</v>
      </c>
      <c r="V926" t="s">
        <v>2247</v>
      </c>
      <c r="Z926">
        <v>109.350436981461</v>
      </c>
      <c r="AA926">
        <v>-7.3811161566138397</v>
      </c>
      <c r="AB926" t="s">
        <v>2248</v>
      </c>
      <c r="AC926" t="s">
        <v>235</v>
      </c>
      <c r="AL926" t="s">
        <v>217</v>
      </c>
      <c r="AM926" t="s">
        <v>2249</v>
      </c>
      <c r="AN926" t="s">
        <v>6</v>
      </c>
      <c r="AO926" s="57">
        <v>46091.413935185185</v>
      </c>
      <c r="AP926" s="57">
        <v>46299.458333333336</v>
      </c>
      <c r="AR926" t="s">
        <v>218</v>
      </c>
      <c r="AS926" t="s">
        <v>219</v>
      </c>
      <c r="AT926" t="s">
        <v>230</v>
      </c>
      <c r="AU926">
        <v>20261003</v>
      </c>
      <c r="AV926" t="s">
        <v>221</v>
      </c>
      <c r="AW926" t="s">
        <v>923</v>
      </c>
      <c r="AX926" t="s">
        <v>222</v>
      </c>
      <c r="BA926" s="57">
        <v>46299.458333333336</v>
      </c>
      <c r="BB926" t="s">
        <v>2249</v>
      </c>
      <c r="BC926">
        <v>2026</v>
      </c>
      <c r="BD926">
        <v>10</v>
      </c>
      <c r="BE926">
        <v>3</v>
      </c>
      <c r="BF926" s="6">
        <f t="shared" si="42"/>
        <v>46298</v>
      </c>
      <c r="BG926">
        <f t="shared" si="43"/>
        <v>-1.4583333333357587</v>
      </c>
      <c r="BH926" t="str">
        <f t="shared" si="44"/>
        <v>COMPLY</v>
      </c>
      <c r="BI926" t="e">
        <f>VLOOKUP(H926,Sheet2!$A$1:$B$270,2,FALSE)</f>
        <v>#N/A</v>
      </c>
    </row>
    <row r="927" spans="1:61">
      <c r="A927">
        <v>926</v>
      </c>
      <c r="B927">
        <v>1002624171</v>
      </c>
      <c r="C927">
        <v>3</v>
      </c>
      <c r="D927" t="s">
        <v>59</v>
      </c>
      <c r="E927">
        <v>4</v>
      </c>
      <c r="F927" t="s">
        <v>223</v>
      </c>
      <c r="G927" t="s">
        <v>842</v>
      </c>
      <c r="H927" t="s">
        <v>2244</v>
      </c>
      <c r="I927" t="s">
        <v>212</v>
      </c>
      <c r="J927" t="s">
        <v>213</v>
      </c>
      <c r="K927" t="s">
        <v>149</v>
      </c>
      <c r="M927" t="s">
        <v>76</v>
      </c>
      <c r="N927" t="s">
        <v>215</v>
      </c>
      <c r="O927" s="57">
        <v>46301.521817129629</v>
      </c>
      <c r="P927" s="57">
        <v>46301.62060185185</v>
      </c>
      <c r="Q927">
        <v>69403964</v>
      </c>
      <c r="S927">
        <v>143363107970</v>
      </c>
      <c r="T927" t="s">
        <v>2250</v>
      </c>
      <c r="U927" t="s">
        <v>3553</v>
      </c>
      <c r="V927" t="s">
        <v>3554</v>
      </c>
      <c r="Z927">
        <v>109.335765729109</v>
      </c>
      <c r="AA927">
        <v>-7.3558113326921601</v>
      </c>
      <c r="AB927" t="s">
        <v>2253</v>
      </c>
      <c r="AC927" t="s">
        <v>283</v>
      </c>
      <c r="AL927" t="s">
        <v>217</v>
      </c>
      <c r="AM927" t="s">
        <v>3555</v>
      </c>
      <c r="AN927" t="s">
        <v>6</v>
      </c>
      <c r="AO927" s="57">
        <v>46183.528067129628</v>
      </c>
      <c r="AR927" t="s">
        <v>218</v>
      </c>
      <c r="AS927" t="s">
        <v>219</v>
      </c>
      <c r="AT927" t="s">
        <v>230</v>
      </c>
      <c r="AU927">
        <v>20261006</v>
      </c>
      <c r="AV927" t="s">
        <v>221</v>
      </c>
      <c r="AW927" t="s">
        <v>539</v>
      </c>
      <c r="AX927" t="s">
        <v>222</v>
      </c>
      <c r="BA927" s="57">
        <v>46301.291666666664</v>
      </c>
      <c r="BB927" t="s">
        <v>3555</v>
      </c>
      <c r="BC927">
        <v>2026</v>
      </c>
      <c r="BD927">
        <v>10</v>
      </c>
      <c r="BE927">
        <v>6</v>
      </c>
      <c r="BF927" s="6">
        <f t="shared" si="42"/>
        <v>46301</v>
      </c>
      <c r="BG927">
        <f t="shared" si="43"/>
        <v>-0.29166666666424135</v>
      </c>
      <c r="BH927" t="str">
        <f t="shared" si="44"/>
        <v>COMPLY</v>
      </c>
      <c r="BI927" t="e">
        <f>VLOOKUP(H927,Sheet2!$A$1:$B$270,2,FALSE)</f>
        <v>#N/A</v>
      </c>
    </row>
    <row r="928" spans="1:61">
      <c r="A928">
        <v>927</v>
      </c>
      <c r="B928">
        <v>1002621485</v>
      </c>
      <c r="C928">
        <v>3</v>
      </c>
      <c r="D928" t="s">
        <v>59</v>
      </c>
      <c r="E928">
        <v>4</v>
      </c>
      <c r="F928" t="s">
        <v>223</v>
      </c>
      <c r="G928" t="s">
        <v>842</v>
      </c>
      <c r="H928" t="s">
        <v>2244</v>
      </c>
      <c r="I928" t="s">
        <v>212</v>
      </c>
      <c r="J928" t="s">
        <v>213</v>
      </c>
      <c r="K928" t="s">
        <v>149</v>
      </c>
      <c r="L928" t="s">
        <v>214</v>
      </c>
      <c r="M928" t="s">
        <v>1401</v>
      </c>
      <c r="N928" t="s">
        <v>215</v>
      </c>
      <c r="O928" s="57">
        <v>46299.681655092594</v>
      </c>
      <c r="P928" s="57">
        <v>46301.521805555552</v>
      </c>
      <c r="Q928">
        <v>69403964</v>
      </c>
      <c r="S928">
        <v>143363107711</v>
      </c>
      <c r="T928" t="s">
        <v>2250</v>
      </c>
      <c r="U928" t="s">
        <v>2251</v>
      </c>
      <c r="V928" t="s">
        <v>2252</v>
      </c>
      <c r="Z928">
        <v>109.33568583420001</v>
      </c>
      <c r="AA928">
        <v>-7.3552690626911001</v>
      </c>
      <c r="AB928" t="s">
        <v>2253</v>
      </c>
      <c r="AC928" t="s">
        <v>235</v>
      </c>
      <c r="AL928" t="s">
        <v>217</v>
      </c>
      <c r="AM928" t="s">
        <v>2254</v>
      </c>
      <c r="AN928" t="s">
        <v>6</v>
      </c>
      <c r="AO928" s="57">
        <v>46122.684537037036</v>
      </c>
      <c r="AP928" s="57">
        <v>46302.458333333336</v>
      </c>
      <c r="AQ928" t="s">
        <v>838</v>
      </c>
      <c r="AR928" t="s">
        <v>14</v>
      </c>
      <c r="AS928" t="s">
        <v>219</v>
      </c>
      <c r="AT928" t="s">
        <v>230</v>
      </c>
      <c r="AV928" t="s">
        <v>2942</v>
      </c>
      <c r="AW928" t="s">
        <v>883</v>
      </c>
      <c r="AX928" t="s">
        <v>222</v>
      </c>
      <c r="BA928" s="57">
        <v>46302.458333333336</v>
      </c>
      <c r="BB928" t="s">
        <v>2254</v>
      </c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:61">
      <c r="A929">
        <v>928</v>
      </c>
      <c r="B929">
        <v>1002621483</v>
      </c>
      <c r="C929">
        <v>3</v>
      </c>
      <c r="D929" t="s">
        <v>59</v>
      </c>
      <c r="E929">
        <v>4</v>
      </c>
      <c r="F929" t="s">
        <v>223</v>
      </c>
      <c r="G929" t="s">
        <v>842</v>
      </c>
      <c r="H929" t="s">
        <v>2244</v>
      </c>
      <c r="I929" t="s">
        <v>212</v>
      </c>
      <c r="J929" t="s">
        <v>213</v>
      </c>
      <c r="K929" t="s">
        <v>149</v>
      </c>
      <c r="L929" t="s">
        <v>214</v>
      </c>
      <c r="M929" t="s">
        <v>1401</v>
      </c>
      <c r="N929" t="s">
        <v>215</v>
      </c>
      <c r="O929" s="57">
        <v>46299.682060185187</v>
      </c>
      <c r="P929" s="57">
        <v>46303.363171296296</v>
      </c>
      <c r="Q929">
        <v>69403964</v>
      </c>
      <c r="S929">
        <v>143363107711</v>
      </c>
      <c r="T929" t="s">
        <v>2250</v>
      </c>
      <c r="U929" t="s">
        <v>2251</v>
      </c>
      <c r="V929" t="s">
        <v>2252</v>
      </c>
      <c r="Z929">
        <v>109.333882</v>
      </c>
      <c r="AA929">
        <v>-7.3542860000000001</v>
      </c>
      <c r="AB929" t="s">
        <v>2253</v>
      </c>
      <c r="AC929" t="s">
        <v>235</v>
      </c>
      <c r="AL929" t="s">
        <v>217</v>
      </c>
      <c r="AM929" t="s">
        <v>2254</v>
      </c>
      <c r="AN929" t="s">
        <v>6</v>
      </c>
      <c r="AO929" s="57">
        <v>46122.684537037036</v>
      </c>
      <c r="AP929" s="57">
        <v>46302.458333333336</v>
      </c>
      <c r="AQ929" t="s">
        <v>838</v>
      </c>
      <c r="AR929" t="s">
        <v>14</v>
      </c>
      <c r="AS929" t="s">
        <v>219</v>
      </c>
      <c r="AT929" t="s">
        <v>230</v>
      </c>
      <c r="AV929" t="s">
        <v>4229</v>
      </c>
      <c r="AW929" t="s">
        <v>883</v>
      </c>
      <c r="AX929" t="s">
        <v>222</v>
      </c>
      <c r="BA929" s="57">
        <v>46302.458333333336</v>
      </c>
      <c r="BB929" t="s">
        <v>2254</v>
      </c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:61">
      <c r="A930">
        <v>929</v>
      </c>
      <c r="B930">
        <v>1002631745</v>
      </c>
      <c r="C930">
        <v>3</v>
      </c>
      <c r="D930" t="s">
        <v>59</v>
      </c>
      <c r="E930">
        <v>4</v>
      </c>
      <c r="F930" t="s">
        <v>223</v>
      </c>
      <c r="G930" t="s">
        <v>842</v>
      </c>
      <c r="H930" t="s">
        <v>2244</v>
      </c>
      <c r="I930" t="s">
        <v>212</v>
      </c>
      <c r="J930" t="s">
        <v>213</v>
      </c>
      <c r="K930" t="s">
        <v>149</v>
      </c>
      <c r="M930" t="s">
        <v>224</v>
      </c>
      <c r="N930" t="s">
        <v>563</v>
      </c>
      <c r="O930" s="57">
        <v>46306.712118055555</v>
      </c>
      <c r="P930" s="57">
        <v>46309.393888888888</v>
      </c>
      <c r="Q930">
        <v>66525052</v>
      </c>
      <c r="S930">
        <v>143363107071</v>
      </c>
      <c r="T930" t="s">
        <v>1653</v>
      </c>
      <c r="U930" t="s">
        <v>6373</v>
      </c>
      <c r="V930" t="s">
        <v>6800</v>
      </c>
      <c r="Z930">
        <v>109.366281805659</v>
      </c>
      <c r="AA930">
        <v>-7.3901715874852503</v>
      </c>
      <c r="AB930" t="s">
        <v>5561</v>
      </c>
      <c r="AC930" t="s">
        <v>225</v>
      </c>
      <c r="AL930" t="s">
        <v>217</v>
      </c>
      <c r="AM930" t="s">
        <v>6801</v>
      </c>
      <c r="AN930" t="s">
        <v>6</v>
      </c>
      <c r="AO930" s="57">
        <v>46336.715775462966</v>
      </c>
      <c r="AP930" s="57">
        <v>46310.625</v>
      </c>
      <c r="AR930" t="s">
        <v>18</v>
      </c>
      <c r="AS930" t="s">
        <v>219</v>
      </c>
      <c r="AT930" t="s">
        <v>230</v>
      </c>
      <c r="AV930" t="s">
        <v>226</v>
      </c>
      <c r="AW930" t="s">
        <v>1749</v>
      </c>
      <c r="AX930" t="s">
        <v>222</v>
      </c>
      <c r="BA930" s="57">
        <v>46310.625</v>
      </c>
      <c r="BB930" t="s">
        <v>6801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:61">
      <c r="A931">
        <v>930</v>
      </c>
      <c r="B931">
        <v>1002631895</v>
      </c>
      <c r="C931">
        <v>3</v>
      </c>
      <c r="D931" t="s">
        <v>59</v>
      </c>
      <c r="E931">
        <v>4</v>
      </c>
      <c r="F931" t="s">
        <v>223</v>
      </c>
      <c r="G931" t="s">
        <v>842</v>
      </c>
      <c r="H931" t="s">
        <v>2244</v>
      </c>
      <c r="I931" t="s">
        <v>212</v>
      </c>
      <c r="J931" t="s">
        <v>213</v>
      </c>
      <c r="K931" t="s">
        <v>149</v>
      </c>
      <c r="M931" t="s">
        <v>255</v>
      </c>
      <c r="N931" t="s">
        <v>563</v>
      </c>
      <c r="O931" s="57">
        <v>46307.342777777776</v>
      </c>
      <c r="P931" s="57">
        <v>46309.403773148151</v>
      </c>
      <c r="Q931">
        <v>66525052</v>
      </c>
      <c r="S931">
        <v>143363107066</v>
      </c>
      <c r="T931" t="s">
        <v>1653</v>
      </c>
      <c r="U931" t="s">
        <v>6373</v>
      </c>
      <c r="V931" t="s">
        <v>6374</v>
      </c>
      <c r="Z931">
        <v>109.372973442077</v>
      </c>
      <c r="AA931">
        <v>-7.3911311222175504</v>
      </c>
      <c r="AB931" t="s">
        <v>6375</v>
      </c>
      <c r="AC931" t="s">
        <v>225</v>
      </c>
      <c r="AL931" t="s">
        <v>217</v>
      </c>
      <c r="AM931" t="s">
        <v>6376</v>
      </c>
      <c r="AN931" t="s">
        <v>6</v>
      </c>
      <c r="AO931" s="57">
        <v>46366.350844907407</v>
      </c>
      <c r="AP931" s="57">
        <v>46310.333333333336</v>
      </c>
      <c r="AR931" t="s">
        <v>256</v>
      </c>
      <c r="AS931" t="s">
        <v>219</v>
      </c>
      <c r="AT931" t="s">
        <v>230</v>
      </c>
      <c r="AV931" t="s">
        <v>257</v>
      </c>
      <c r="AW931" t="s">
        <v>540</v>
      </c>
      <c r="AX931" t="s">
        <v>222</v>
      </c>
      <c r="BA931" s="57">
        <v>46310.333333333336</v>
      </c>
      <c r="BB931" t="s">
        <v>6376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:61">
      <c r="A932">
        <v>931</v>
      </c>
      <c r="B932">
        <v>1002634402</v>
      </c>
      <c r="C932">
        <v>3</v>
      </c>
      <c r="D932" t="s">
        <v>59</v>
      </c>
      <c r="E932">
        <v>4</v>
      </c>
      <c r="F932" t="s">
        <v>223</v>
      </c>
      <c r="G932" t="s">
        <v>842</v>
      </c>
      <c r="H932" t="s">
        <v>2244</v>
      </c>
      <c r="I932" t="s">
        <v>212</v>
      </c>
      <c r="J932" t="s">
        <v>213</v>
      </c>
      <c r="K932" t="s">
        <v>149</v>
      </c>
      <c r="L932" t="s">
        <v>214</v>
      </c>
      <c r="M932" t="s">
        <v>255</v>
      </c>
      <c r="N932" t="s">
        <v>215</v>
      </c>
      <c r="O932" s="57">
        <v>46308.430949074071</v>
      </c>
      <c r="P932" s="57">
        <v>46309.464594907404</v>
      </c>
      <c r="Q932">
        <v>69409173</v>
      </c>
      <c r="S932">
        <v>143363107065</v>
      </c>
      <c r="T932" t="s">
        <v>6377</v>
      </c>
      <c r="U932" t="s">
        <v>6378</v>
      </c>
      <c r="V932" t="s">
        <v>6379</v>
      </c>
      <c r="Z932">
        <v>109.355992</v>
      </c>
      <c r="AA932">
        <v>-7.3717090000000001</v>
      </c>
      <c r="AB932" t="s">
        <v>6380</v>
      </c>
      <c r="AC932" t="s">
        <v>235</v>
      </c>
      <c r="AL932" t="s">
        <v>217</v>
      </c>
      <c r="AM932" t="s">
        <v>6381</v>
      </c>
      <c r="AN932" t="s">
        <v>6</v>
      </c>
      <c r="AO932" t="s">
        <v>5962</v>
      </c>
      <c r="AP932" s="57">
        <v>46309.333333333336</v>
      </c>
      <c r="AR932" t="s">
        <v>256</v>
      </c>
      <c r="AS932" t="s">
        <v>219</v>
      </c>
      <c r="AT932" t="s">
        <v>230</v>
      </c>
      <c r="AV932" t="s">
        <v>257</v>
      </c>
      <c r="AW932" t="s">
        <v>2899</v>
      </c>
      <c r="AX932" t="s">
        <v>222</v>
      </c>
      <c r="BA932" s="57">
        <v>46309.333333333336</v>
      </c>
      <c r="BB932" t="s">
        <v>6381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:61">
      <c r="A933">
        <v>932</v>
      </c>
      <c r="B933">
        <v>1002626411</v>
      </c>
      <c r="C933">
        <v>3</v>
      </c>
      <c r="D933" t="s">
        <v>59</v>
      </c>
      <c r="E933">
        <v>4</v>
      </c>
      <c r="F933" t="s">
        <v>223</v>
      </c>
      <c r="G933" t="s">
        <v>842</v>
      </c>
      <c r="H933" t="s">
        <v>2244</v>
      </c>
      <c r="I933" t="s">
        <v>212</v>
      </c>
      <c r="J933" t="s">
        <v>213</v>
      </c>
      <c r="K933" t="s">
        <v>149</v>
      </c>
      <c r="M933" t="s">
        <v>1626</v>
      </c>
      <c r="N933" t="s">
        <v>215</v>
      </c>
      <c r="O933" s="57">
        <v>46302.615474537037</v>
      </c>
      <c r="P933" s="57">
        <v>46302.615486111114</v>
      </c>
      <c r="Q933">
        <v>69385723</v>
      </c>
      <c r="S933">
        <v>143363106897</v>
      </c>
      <c r="T933" t="s">
        <v>4232</v>
      </c>
      <c r="U933" t="s">
        <v>4233</v>
      </c>
      <c r="V933" t="s">
        <v>4234</v>
      </c>
      <c r="Z933">
        <v>109.331622191856</v>
      </c>
      <c r="AA933">
        <v>-7.4732879609906604</v>
      </c>
      <c r="AB933" t="s">
        <v>4235</v>
      </c>
      <c r="AC933" t="s">
        <v>4236</v>
      </c>
      <c r="AM933" t="s">
        <v>4237</v>
      </c>
      <c r="AO933" s="57">
        <v>46213.621770833335</v>
      </c>
      <c r="AR933" t="s">
        <v>12</v>
      </c>
      <c r="AS933" t="s">
        <v>219</v>
      </c>
      <c r="AT933" t="s">
        <v>230</v>
      </c>
      <c r="AW933" t="s">
        <v>540</v>
      </c>
      <c r="AX933" t="s">
        <v>222</v>
      </c>
      <c r="BB933" t="s">
        <v>4237</v>
      </c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:61">
      <c r="A934">
        <v>933</v>
      </c>
      <c r="B934">
        <v>1002624013</v>
      </c>
      <c r="C934">
        <v>3</v>
      </c>
      <c r="D934" t="s">
        <v>59</v>
      </c>
      <c r="E934">
        <v>4</v>
      </c>
      <c r="F934" t="s">
        <v>223</v>
      </c>
      <c r="G934" t="s">
        <v>842</v>
      </c>
      <c r="H934" t="s">
        <v>2244</v>
      </c>
      <c r="I934" t="s">
        <v>212</v>
      </c>
      <c r="J934" t="s">
        <v>213</v>
      </c>
      <c r="K934" t="s">
        <v>149</v>
      </c>
      <c r="L934" t="s">
        <v>214</v>
      </c>
      <c r="M934" t="s">
        <v>1919</v>
      </c>
      <c r="N934" t="s">
        <v>215</v>
      </c>
      <c r="O934" s="57">
        <v>46301.476851851854</v>
      </c>
      <c r="P934" s="57">
        <v>46303.686215277776</v>
      </c>
      <c r="Q934">
        <v>69404916</v>
      </c>
      <c r="S934">
        <v>143363107968</v>
      </c>
      <c r="T934" t="s">
        <v>3556</v>
      </c>
      <c r="U934" t="s">
        <v>3557</v>
      </c>
      <c r="V934" t="s">
        <v>3558</v>
      </c>
      <c r="Z934">
        <v>109.324795343933</v>
      </c>
      <c r="AA934">
        <v>-7.3572610444169602</v>
      </c>
      <c r="AB934" t="s">
        <v>3559</v>
      </c>
      <c r="AC934" t="s">
        <v>235</v>
      </c>
      <c r="AL934" t="s">
        <v>217</v>
      </c>
      <c r="AM934" t="s">
        <v>3560</v>
      </c>
      <c r="AN934" t="s">
        <v>6</v>
      </c>
      <c r="AO934" s="57">
        <v>46183.486203703702</v>
      </c>
      <c r="AP934" s="57">
        <v>46303.333333333336</v>
      </c>
      <c r="AQ934" t="s">
        <v>838</v>
      </c>
      <c r="AR934" t="s">
        <v>12</v>
      </c>
      <c r="AS934" t="s">
        <v>219</v>
      </c>
      <c r="AT934" t="s">
        <v>230</v>
      </c>
      <c r="AV934" t="s">
        <v>1627</v>
      </c>
      <c r="AW934" t="s">
        <v>877</v>
      </c>
      <c r="AX934" t="s">
        <v>222</v>
      </c>
      <c r="BA934" s="57">
        <v>46303.333333333336</v>
      </c>
      <c r="BB934" t="s">
        <v>3560</v>
      </c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:61">
      <c r="A935">
        <v>934</v>
      </c>
      <c r="B935">
        <v>1002627074</v>
      </c>
      <c r="C935">
        <v>3</v>
      </c>
      <c r="D935" t="s">
        <v>59</v>
      </c>
      <c r="E935">
        <v>4</v>
      </c>
      <c r="F935" t="s">
        <v>223</v>
      </c>
      <c r="G935" t="s">
        <v>842</v>
      </c>
      <c r="H935" t="s">
        <v>2244</v>
      </c>
      <c r="I935" t="s">
        <v>212</v>
      </c>
      <c r="J935" t="s">
        <v>213</v>
      </c>
      <c r="K935" t="s">
        <v>149</v>
      </c>
      <c r="M935" t="s">
        <v>1919</v>
      </c>
      <c r="N935" t="s">
        <v>215</v>
      </c>
      <c r="O935" s="57">
        <v>46303.363171296296</v>
      </c>
      <c r="P935" s="57">
        <v>46304.365590277775</v>
      </c>
      <c r="Q935">
        <v>69403964</v>
      </c>
      <c r="S935">
        <v>143363106902</v>
      </c>
      <c r="T935" t="s">
        <v>2250</v>
      </c>
      <c r="U935" t="s">
        <v>4230</v>
      </c>
      <c r="V935" t="s">
        <v>4231</v>
      </c>
      <c r="Z935">
        <v>109.333882</v>
      </c>
      <c r="AA935">
        <v>-7.3542860000000001</v>
      </c>
      <c r="AB935" t="s">
        <v>2253</v>
      </c>
      <c r="AC935" t="s">
        <v>216</v>
      </c>
      <c r="AL935" t="s">
        <v>217</v>
      </c>
      <c r="AM935" t="s">
        <v>3555</v>
      </c>
      <c r="AN935" t="s">
        <v>6</v>
      </c>
      <c r="AO935" s="57">
        <v>46244.371828703705</v>
      </c>
      <c r="AQ935" t="s">
        <v>841</v>
      </c>
      <c r="AR935" t="s">
        <v>12</v>
      </c>
      <c r="AS935" t="s">
        <v>219</v>
      </c>
      <c r="AT935" t="s">
        <v>230</v>
      </c>
      <c r="AV935" t="s">
        <v>1627</v>
      </c>
      <c r="AW935" t="s">
        <v>540</v>
      </c>
      <c r="AX935" t="s">
        <v>222</v>
      </c>
      <c r="BA935" s="57">
        <v>46303.291666666664</v>
      </c>
      <c r="BB935" t="s">
        <v>3555</v>
      </c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:61">
      <c r="A936">
        <v>935</v>
      </c>
      <c r="B936">
        <v>1002618704</v>
      </c>
      <c r="C936">
        <v>3</v>
      </c>
      <c r="D936" t="s">
        <v>49</v>
      </c>
      <c r="E936">
        <v>4</v>
      </c>
      <c r="F936" t="s">
        <v>249</v>
      </c>
      <c r="G936" t="s">
        <v>536</v>
      </c>
      <c r="H936" t="s">
        <v>853</v>
      </c>
      <c r="I936" t="s">
        <v>212</v>
      </c>
      <c r="J936" t="s">
        <v>213</v>
      </c>
      <c r="K936" t="s">
        <v>149</v>
      </c>
      <c r="L936" t="s">
        <v>214</v>
      </c>
      <c r="M936" t="s">
        <v>76</v>
      </c>
      <c r="N936" t="s">
        <v>215</v>
      </c>
      <c r="O936" s="57">
        <v>46296.718518518515</v>
      </c>
      <c r="P936" s="57">
        <v>46298.510393518518</v>
      </c>
      <c r="Q936">
        <v>69402619</v>
      </c>
      <c r="S936">
        <v>146284107775</v>
      </c>
      <c r="T936" t="s">
        <v>1261</v>
      </c>
      <c r="U936" t="s">
        <v>1262</v>
      </c>
      <c r="V936" t="s">
        <v>1263</v>
      </c>
      <c r="Z936">
        <v>109.067885</v>
      </c>
      <c r="AA936">
        <v>-6.8762809999999996</v>
      </c>
      <c r="AB936" t="s">
        <v>1264</v>
      </c>
      <c r="AC936" t="s">
        <v>235</v>
      </c>
      <c r="AL936" t="s">
        <v>217</v>
      </c>
      <c r="AM936" t="s">
        <v>1265</v>
      </c>
      <c r="AN936" t="s">
        <v>6</v>
      </c>
      <c r="AO936" s="57">
        <v>46032.726099537038</v>
      </c>
      <c r="AP936" s="57">
        <v>46298.333333333336</v>
      </c>
      <c r="AR936" t="s">
        <v>218</v>
      </c>
      <c r="AS936" t="s">
        <v>219</v>
      </c>
      <c r="AT936" t="s">
        <v>230</v>
      </c>
      <c r="AU936">
        <v>20261003</v>
      </c>
      <c r="AV936" t="s">
        <v>221</v>
      </c>
      <c r="AW936" t="s">
        <v>877</v>
      </c>
      <c r="AX936" t="s">
        <v>222</v>
      </c>
      <c r="BA936" s="57">
        <v>46298.333333333336</v>
      </c>
      <c r="BB936" t="s">
        <v>1265</v>
      </c>
      <c r="BC936">
        <v>2026</v>
      </c>
      <c r="BD936">
        <v>10</v>
      </c>
      <c r="BE936">
        <v>3</v>
      </c>
      <c r="BF936" s="6">
        <f t="shared" si="42"/>
        <v>46298</v>
      </c>
      <c r="BG936">
        <f t="shared" si="43"/>
        <v>-0.33333333333575865</v>
      </c>
      <c r="BH936" t="str">
        <f t="shared" si="44"/>
        <v>COMPLY</v>
      </c>
      <c r="BI936" t="e">
        <f>VLOOKUP(H936,Sheet2!$A$1:$B$270,2,FALSE)</f>
        <v>#N/A</v>
      </c>
    </row>
    <row r="937" spans="1:61">
      <c r="A937">
        <v>936</v>
      </c>
      <c r="B937">
        <v>1002629888</v>
      </c>
      <c r="C937">
        <v>3</v>
      </c>
      <c r="D937" t="s">
        <v>49</v>
      </c>
      <c r="E937">
        <v>4</v>
      </c>
      <c r="F937" t="s">
        <v>249</v>
      </c>
      <c r="G937" t="s">
        <v>536</v>
      </c>
      <c r="H937" t="s">
        <v>853</v>
      </c>
      <c r="I937" t="s">
        <v>212</v>
      </c>
      <c r="J937" t="s">
        <v>213</v>
      </c>
      <c r="K937" t="s">
        <v>149</v>
      </c>
      <c r="L937" t="s">
        <v>214</v>
      </c>
      <c r="M937" t="s">
        <v>76</v>
      </c>
      <c r="N937" t="s">
        <v>215</v>
      </c>
      <c r="O937" s="57">
        <v>46304.601840277777</v>
      </c>
      <c r="P937" s="57">
        <v>46306.618344907409</v>
      </c>
      <c r="Q937">
        <v>69407423</v>
      </c>
      <c r="S937">
        <v>146284108216</v>
      </c>
      <c r="T937" t="s">
        <v>5562</v>
      </c>
      <c r="U937" t="s">
        <v>5563</v>
      </c>
      <c r="V937" t="s">
        <v>5564</v>
      </c>
      <c r="Z937">
        <v>109.02789900000001</v>
      </c>
      <c r="AA937">
        <v>-6.9798460000000002</v>
      </c>
      <c r="AB937" t="s">
        <v>5565</v>
      </c>
      <c r="AC937" t="s">
        <v>235</v>
      </c>
      <c r="AL937" t="s">
        <v>217</v>
      </c>
      <c r="AM937" t="s">
        <v>5566</v>
      </c>
      <c r="AN937" t="s">
        <v>6</v>
      </c>
      <c r="AO937" s="57">
        <v>46275.611446759256</v>
      </c>
      <c r="AP937" s="57">
        <v>46306.458333333336</v>
      </c>
      <c r="AR937" t="s">
        <v>218</v>
      </c>
      <c r="AS937" t="s">
        <v>219</v>
      </c>
      <c r="AT937" t="s">
        <v>230</v>
      </c>
      <c r="AU937">
        <v>20261011</v>
      </c>
      <c r="AV937" t="s">
        <v>221</v>
      </c>
      <c r="AW937" t="s">
        <v>2984</v>
      </c>
      <c r="AX937" t="s">
        <v>222</v>
      </c>
      <c r="BA937" s="57">
        <v>46306.458333333336</v>
      </c>
      <c r="BB937" t="s">
        <v>5566</v>
      </c>
      <c r="BC937">
        <v>2026</v>
      </c>
      <c r="BD937">
        <v>10</v>
      </c>
      <c r="BE937">
        <v>11</v>
      </c>
      <c r="BF937" s="6">
        <f t="shared" si="42"/>
        <v>46306</v>
      </c>
      <c r="BG937">
        <f t="shared" si="43"/>
        <v>-0.45833333333575865</v>
      </c>
      <c r="BH937" t="str">
        <f t="shared" si="44"/>
        <v>COMPLY</v>
      </c>
      <c r="BI937" t="e">
        <f>VLOOKUP(H937,Sheet2!$A$1:$B$270,2,FALSE)</f>
        <v>#N/A</v>
      </c>
    </row>
    <row r="938" spans="1:61">
      <c r="A938">
        <v>937</v>
      </c>
      <c r="B938">
        <v>1002635782</v>
      </c>
      <c r="C938">
        <v>3</v>
      </c>
      <c r="D938" t="s">
        <v>49</v>
      </c>
      <c r="E938">
        <v>4</v>
      </c>
      <c r="F938" t="s">
        <v>249</v>
      </c>
      <c r="G938" t="s">
        <v>536</v>
      </c>
      <c r="H938" t="s">
        <v>6802</v>
      </c>
      <c r="I938" t="s">
        <v>212</v>
      </c>
      <c r="J938" t="s">
        <v>213</v>
      </c>
      <c r="K938" t="s">
        <v>149</v>
      </c>
      <c r="L938" t="s">
        <v>214</v>
      </c>
      <c r="M938" t="s">
        <v>238</v>
      </c>
      <c r="N938" t="s">
        <v>215</v>
      </c>
      <c r="O938" s="57">
        <v>46308.733090277776</v>
      </c>
      <c r="P938" s="57">
        <v>46308.734733796293</v>
      </c>
      <c r="Q938">
        <v>69409708</v>
      </c>
      <c r="S938">
        <v>142205105860</v>
      </c>
      <c r="T938" t="s">
        <v>6803</v>
      </c>
      <c r="U938" t="s">
        <v>6804</v>
      </c>
      <c r="V938" t="s">
        <v>6805</v>
      </c>
      <c r="Z938">
        <v>108.91316399999999</v>
      </c>
      <c r="AA938">
        <v>-6.87303</v>
      </c>
      <c r="AB938" t="s">
        <v>6806</v>
      </c>
      <c r="AC938" t="s">
        <v>235</v>
      </c>
      <c r="AL938" t="s">
        <v>217</v>
      </c>
      <c r="AM938" t="s">
        <v>6807</v>
      </c>
      <c r="AN938" t="s">
        <v>6</v>
      </c>
      <c r="AO938" t="s">
        <v>6647</v>
      </c>
      <c r="AP938" s="57">
        <v>46309.625</v>
      </c>
      <c r="AR938" t="s">
        <v>239</v>
      </c>
      <c r="AS938" t="s">
        <v>219</v>
      </c>
      <c r="AT938" t="s">
        <v>230</v>
      </c>
      <c r="AV938" t="s">
        <v>238</v>
      </c>
      <c r="AW938" t="s">
        <v>875</v>
      </c>
      <c r="AX938" t="s">
        <v>222</v>
      </c>
      <c r="BA938" s="57">
        <v>46309.625</v>
      </c>
      <c r="BB938" t="s">
        <v>6807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:61">
      <c r="A939">
        <v>938</v>
      </c>
      <c r="B939">
        <v>1002618251</v>
      </c>
      <c r="C939">
        <v>3</v>
      </c>
      <c r="D939" t="s">
        <v>49</v>
      </c>
      <c r="E939">
        <v>4</v>
      </c>
      <c r="F939" t="s">
        <v>249</v>
      </c>
      <c r="G939" t="s">
        <v>536</v>
      </c>
      <c r="H939" t="s">
        <v>856</v>
      </c>
      <c r="I939" t="s">
        <v>212</v>
      </c>
      <c r="J939" t="s">
        <v>213</v>
      </c>
      <c r="K939" t="s">
        <v>149</v>
      </c>
      <c r="M939" t="s">
        <v>2943</v>
      </c>
      <c r="N939" t="s">
        <v>215</v>
      </c>
      <c r="O939" s="57">
        <v>46296.630312499998</v>
      </c>
      <c r="P939" s="57">
        <v>46301.577118055553</v>
      </c>
      <c r="Q939">
        <v>69402491</v>
      </c>
      <c r="S939">
        <v>146281108643</v>
      </c>
      <c r="T939" t="s">
        <v>1266</v>
      </c>
      <c r="U939" t="s">
        <v>1267</v>
      </c>
      <c r="V939" t="s">
        <v>2257</v>
      </c>
      <c r="Z939">
        <v>109.0351962</v>
      </c>
      <c r="AA939">
        <v>-7.2957374000000002</v>
      </c>
      <c r="AB939" t="s">
        <v>1268</v>
      </c>
      <c r="AC939" t="s">
        <v>225</v>
      </c>
      <c r="AL939" t="s">
        <v>217</v>
      </c>
      <c r="AM939" t="s">
        <v>2258</v>
      </c>
      <c r="AN939" t="s">
        <v>6</v>
      </c>
      <c r="AO939" s="57">
        <v>46032.632627314815</v>
      </c>
      <c r="AP939" s="57">
        <v>46298.625</v>
      </c>
      <c r="AS939" t="s">
        <v>857</v>
      </c>
      <c r="AT939" t="s">
        <v>230</v>
      </c>
      <c r="AV939" t="s">
        <v>2943</v>
      </c>
      <c r="AW939" t="s">
        <v>540</v>
      </c>
      <c r="AX939" t="s">
        <v>222</v>
      </c>
      <c r="BA939" s="57">
        <v>46298.625</v>
      </c>
      <c r="BB939" t="s">
        <v>2258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:61">
      <c r="A940">
        <v>939</v>
      </c>
      <c r="B940">
        <v>1002623265</v>
      </c>
      <c r="C940">
        <v>3</v>
      </c>
      <c r="D940" t="s">
        <v>49</v>
      </c>
      <c r="E940">
        <v>4</v>
      </c>
      <c r="F940" t="s">
        <v>249</v>
      </c>
      <c r="G940" t="s">
        <v>536</v>
      </c>
      <c r="H940" t="s">
        <v>856</v>
      </c>
      <c r="I940" t="s">
        <v>212</v>
      </c>
      <c r="J940" t="s">
        <v>213</v>
      </c>
      <c r="K940" t="s">
        <v>149</v>
      </c>
      <c r="L940" t="s">
        <v>214</v>
      </c>
      <c r="M940" t="s">
        <v>76</v>
      </c>
      <c r="N940" t="s">
        <v>215</v>
      </c>
      <c r="O940" s="57">
        <v>46300.758101851854</v>
      </c>
      <c r="P940" s="57">
        <v>46301.505162037036</v>
      </c>
      <c r="Q940">
        <v>69404602</v>
      </c>
      <c r="S940">
        <v>146281107910</v>
      </c>
      <c r="T940" t="s">
        <v>2944</v>
      </c>
      <c r="U940" t="s">
        <v>2945</v>
      </c>
      <c r="V940" t="s">
        <v>2946</v>
      </c>
      <c r="Z940">
        <v>108.992575518786</v>
      </c>
      <c r="AA940">
        <v>-7.22661242174531</v>
      </c>
      <c r="AB940" t="s">
        <v>2947</v>
      </c>
      <c r="AC940" t="s">
        <v>216</v>
      </c>
      <c r="AL940" t="s">
        <v>217</v>
      </c>
      <c r="AM940" t="s">
        <v>2948</v>
      </c>
      <c r="AN940" t="s">
        <v>6</v>
      </c>
      <c r="AO940" s="57">
        <v>46152.767708333333</v>
      </c>
      <c r="AP940" s="57">
        <v>46301.625</v>
      </c>
      <c r="AR940" t="s">
        <v>218</v>
      </c>
      <c r="AS940" t="s">
        <v>857</v>
      </c>
      <c r="AT940" t="s">
        <v>342</v>
      </c>
      <c r="AU940">
        <v>20261006</v>
      </c>
      <c r="AV940" t="s">
        <v>221</v>
      </c>
      <c r="AW940" t="s">
        <v>2949</v>
      </c>
      <c r="AX940" t="s">
        <v>222</v>
      </c>
      <c r="BA940" s="57">
        <v>46301.625</v>
      </c>
      <c r="BB940" t="s">
        <v>2948</v>
      </c>
      <c r="BC940">
        <v>2026</v>
      </c>
      <c r="BD940">
        <v>10</v>
      </c>
      <c r="BE940">
        <v>6</v>
      </c>
      <c r="BF940" s="6">
        <f t="shared" si="42"/>
        <v>46301</v>
      </c>
      <c r="BG940">
        <f t="shared" si="43"/>
        <v>-0.625</v>
      </c>
      <c r="BH940" t="str">
        <f t="shared" si="44"/>
        <v>COMPLY</v>
      </c>
      <c r="BI940" t="e">
        <f>VLOOKUP(H940,Sheet2!$A$1:$B$270,2,FALSE)</f>
        <v>#N/A</v>
      </c>
    </row>
    <row r="941" spans="1:61">
      <c r="A941">
        <v>940</v>
      </c>
      <c r="B941">
        <v>1002625073</v>
      </c>
      <c r="C941">
        <v>3</v>
      </c>
      <c r="D941" t="s">
        <v>49</v>
      </c>
      <c r="E941">
        <v>4</v>
      </c>
      <c r="F941" t="s">
        <v>249</v>
      </c>
      <c r="G941" t="s">
        <v>536</v>
      </c>
      <c r="H941" t="s">
        <v>856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46301.708090277774</v>
      </c>
      <c r="P941" s="57">
        <v>46302.508379629631</v>
      </c>
      <c r="Q941">
        <v>69405339</v>
      </c>
      <c r="S941">
        <v>146281107963</v>
      </c>
      <c r="T941" t="s">
        <v>3561</v>
      </c>
      <c r="U941" t="s">
        <v>3562</v>
      </c>
      <c r="V941" t="s">
        <v>3563</v>
      </c>
      <c r="Z941">
        <v>109.041996</v>
      </c>
      <c r="AA941">
        <v>-7.3051760000000003</v>
      </c>
      <c r="AB941" t="s">
        <v>3564</v>
      </c>
      <c r="AC941" t="s">
        <v>235</v>
      </c>
      <c r="AL941" t="s">
        <v>217</v>
      </c>
      <c r="AM941" t="s">
        <v>3565</v>
      </c>
      <c r="AN941" t="s">
        <v>6</v>
      </c>
      <c r="AO941" s="57">
        <v>46183.725902777776</v>
      </c>
      <c r="AP941" s="57">
        <v>46302.625</v>
      </c>
      <c r="AR941" t="s">
        <v>218</v>
      </c>
      <c r="AS941" t="s">
        <v>857</v>
      </c>
      <c r="AT941" t="s">
        <v>230</v>
      </c>
      <c r="AU941">
        <v>20261007</v>
      </c>
      <c r="AV941" t="s">
        <v>221</v>
      </c>
      <c r="AW941" t="s">
        <v>883</v>
      </c>
      <c r="AX941" t="s">
        <v>222</v>
      </c>
      <c r="BA941" s="57">
        <v>46302.625</v>
      </c>
      <c r="BB941" t="s">
        <v>3565</v>
      </c>
      <c r="BC941">
        <v>2026</v>
      </c>
      <c r="BD941">
        <v>10</v>
      </c>
      <c r="BE941">
        <v>7</v>
      </c>
      <c r="BF941" s="6">
        <f t="shared" si="42"/>
        <v>46302</v>
      </c>
      <c r="BG941">
        <f t="shared" si="43"/>
        <v>-0.625</v>
      </c>
      <c r="BH941" t="str">
        <f t="shared" si="44"/>
        <v>COMPLY</v>
      </c>
      <c r="BI941" t="e">
        <f>VLOOKUP(H941,Sheet2!$A$1:$B$270,2,FALSE)</f>
        <v>#N/A</v>
      </c>
    </row>
    <row r="942" spans="1:61">
      <c r="A942">
        <v>941</v>
      </c>
      <c r="B942">
        <v>1002631235</v>
      </c>
      <c r="C942">
        <v>3</v>
      </c>
      <c r="D942" t="s">
        <v>49</v>
      </c>
      <c r="E942">
        <v>4</v>
      </c>
      <c r="F942" t="s">
        <v>249</v>
      </c>
      <c r="G942" t="s">
        <v>536</v>
      </c>
      <c r="H942" t="s">
        <v>856</v>
      </c>
      <c r="I942" t="s">
        <v>212</v>
      </c>
      <c r="J942" t="s">
        <v>213</v>
      </c>
      <c r="K942" t="s">
        <v>149</v>
      </c>
      <c r="L942" t="s">
        <v>214</v>
      </c>
      <c r="M942" t="s">
        <v>76</v>
      </c>
      <c r="N942" t="s">
        <v>215</v>
      </c>
      <c r="O942" s="57">
        <v>46305.776087962964</v>
      </c>
      <c r="P942" s="57">
        <v>46307.411620370367</v>
      </c>
      <c r="Q942">
        <v>69408072</v>
      </c>
      <c r="S942">
        <v>146281107966</v>
      </c>
      <c r="T942" t="s">
        <v>5567</v>
      </c>
      <c r="U942" t="s">
        <v>5568</v>
      </c>
      <c r="V942" t="s">
        <v>5569</v>
      </c>
      <c r="Z942">
        <v>109.03847500000001</v>
      </c>
      <c r="AA942">
        <v>-7.2815760000000003</v>
      </c>
      <c r="AB942" t="s">
        <v>5570</v>
      </c>
      <c r="AC942" t="s">
        <v>235</v>
      </c>
      <c r="AL942" t="s">
        <v>217</v>
      </c>
      <c r="AM942" t="s">
        <v>5571</v>
      </c>
      <c r="AN942" t="s">
        <v>6</v>
      </c>
      <c r="AO942" s="57">
        <v>46305.778182870374</v>
      </c>
      <c r="AP942" s="57">
        <v>46306.625</v>
      </c>
      <c r="AR942" t="s">
        <v>218</v>
      </c>
      <c r="AS942" t="s">
        <v>857</v>
      </c>
      <c r="AT942" t="s">
        <v>230</v>
      </c>
      <c r="AU942">
        <v>20261012</v>
      </c>
      <c r="AV942" t="s">
        <v>221</v>
      </c>
      <c r="AW942" t="s">
        <v>923</v>
      </c>
      <c r="AX942" t="s">
        <v>222</v>
      </c>
      <c r="BA942" s="57">
        <v>46306.625</v>
      </c>
      <c r="BB942" t="s">
        <v>5571</v>
      </c>
      <c r="BC942">
        <v>2026</v>
      </c>
      <c r="BD942">
        <v>10</v>
      </c>
      <c r="BE942">
        <v>12</v>
      </c>
      <c r="BF942" s="6">
        <f t="shared" si="42"/>
        <v>46307</v>
      </c>
      <c r="BG942">
        <f t="shared" si="43"/>
        <v>0.375</v>
      </c>
      <c r="BH942" t="str">
        <f t="shared" si="44"/>
        <v>COMPLY</v>
      </c>
      <c r="BI942" t="e">
        <f>VLOOKUP(H942,Sheet2!$A$1:$B$270,2,FALSE)</f>
        <v>#N/A</v>
      </c>
    </row>
    <row r="943" spans="1:61">
      <c r="A943">
        <v>942</v>
      </c>
      <c r="B943">
        <v>1002618417</v>
      </c>
      <c r="C943">
        <v>3</v>
      </c>
      <c r="D943" t="s">
        <v>49</v>
      </c>
      <c r="E943">
        <v>4</v>
      </c>
      <c r="F943" t="s">
        <v>249</v>
      </c>
      <c r="G943" t="s">
        <v>536</v>
      </c>
      <c r="H943" t="s">
        <v>856</v>
      </c>
      <c r="I943" t="s">
        <v>212</v>
      </c>
      <c r="J943" t="s">
        <v>213</v>
      </c>
      <c r="K943" t="s">
        <v>149</v>
      </c>
      <c r="M943" t="s">
        <v>542</v>
      </c>
      <c r="N943" t="s">
        <v>215</v>
      </c>
      <c r="O943" s="57">
        <v>46296.655844907407</v>
      </c>
      <c r="P943" s="57">
        <v>46301.359479166669</v>
      </c>
      <c r="Q943">
        <v>69402558</v>
      </c>
      <c r="S943">
        <v>146281108645</v>
      </c>
      <c r="T943" t="s">
        <v>1266</v>
      </c>
      <c r="U943" t="s">
        <v>1267</v>
      </c>
      <c r="V943" t="s">
        <v>2255</v>
      </c>
      <c r="Z943">
        <v>109.0351962</v>
      </c>
      <c r="AA943">
        <v>-7.2957374000000002</v>
      </c>
      <c r="AB943" t="s">
        <v>1268</v>
      </c>
      <c r="AC943" t="s">
        <v>225</v>
      </c>
      <c r="AL943" t="s">
        <v>217</v>
      </c>
      <c r="AM943" t="s">
        <v>2256</v>
      </c>
      <c r="AN943" t="s">
        <v>6</v>
      </c>
      <c r="AO943" s="57">
        <v>46032.694421296299</v>
      </c>
      <c r="AP943" s="57">
        <v>46298.625</v>
      </c>
      <c r="AR943" t="s">
        <v>543</v>
      </c>
      <c r="AS943" t="s">
        <v>857</v>
      </c>
      <c r="AT943" t="s">
        <v>230</v>
      </c>
      <c r="AV943" t="s">
        <v>2639</v>
      </c>
      <c r="AW943" t="s">
        <v>540</v>
      </c>
      <c r="AX943" t="s">
        <v>222</v>
      </c>
      <c r="BA943" s="57">
        <v>46298.625</v>
      </c>
      <c r="BB943" t="s">
        <v>2256</v>
      </c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:61">
      <c r="A944">
        <v>943</v>
      </c>
      <c r="B944">
        <v>1002630290</v>
      </c>
      <c r="C944">
        <v>3</v>
      </c>
      <c r="D944" t="s">
        <v>49</v>
      </c>
      <c r="E944">
        <v>4</v>
      </c>
      <c r="F944" t="s">
        <v>249</v>
      </c>
      <c r="G944" t="s">
        <v>536</v>
      </c>
      <c r="H944" t="s">
        <v>5572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46304.66846064815</v>
      </c>
      <c r="P944" s="57">
        <v>46305.534780092596</v>
      </c>
      <c r="Q944">
        <v>69407576</v>
      </c>
      <c r="S944">
        <v>142214106738</v>
      </c>
      <c r="T944" t="s">
        <v>5573</v>
      </c>
      <c r="U944" t="s">
        <v>5574</v>
      </c>
      <c r="V944" t="s">
        <v>5575</v>
      </c>
      <c r="Z944">
        <v>108.864096713371</v>
      </c>
      <c r="AA944">
        <v>-6.9033512529914001</v>
      </c>
      <c r="AB944" t="s">
        <v>5576</v>
      </c>
      <c r="AC944" t="s">
        <v>216</v>
      </c>
      <c r="AL944" t="s">
        <v>217</v>
      </c>
      <c r="AM944" t="s">
        <v>5577</v>
      </c>
      <c r="AN944" t="s">
        <v>6</v>
      </c>
      <c r="AO944" s="57">
        <v>46275.725983796299</v>
      </c>
      <c r="AP944" s="57">
        <v>46305.625</v>
      </c>
      <c r="AR944" t="s">
        <v>218</v>
      </c>
      <c r="AS944" t="s">
        <v>4707</v>
      </c>
      <c r="AT944" t="s">
        <v>230</v>
      </c>
      <c r="AU944">
        <v>20261010</v>
      </c>
      <c r="AV944" t="s">
        <v>221</v>
      </c>
      <c r="AW944" t="s">
        <v>923</v>
      </c>
      <c r="AX944" t="s">
        <v>222</v>
      </c>
      <c r="BA944" s="57">
        <v>46305.625</v>
      </c>
      <c r="BB944" t="s">
        <v>5577</v>
      </c>
      <c r="BC944">
        <v>2026</v>
      </c>
      <c r="BD944">
        <v>10</v>
      </c>
      <c r="BE944">
        <v>10</v>
      </c>
      <c r="BF944" s="6">
        <f t="shared" si="42"/>
        <v>46305</v>
      </c>
      <c r="BG944">
        <f t="shared" si="43"/>
        <v>-0.625</v>
      </c>
      <c r="BH944" t="str">
        <f t="shared" si="44"/>
        <v>COMPLY</v>
      </c>
      <c r="BI944" t="e">
        <f>VLOOKUP(H944,Sheet2!$A$1:$B$270,2,FALSE)</f>
        <v>#N/A</v>
      </c>
    </row>
    <row r="945" spans="1:61">
      <c r="A945">
        <v>944</v>
      </c>
      <c r="B945">
        <v>1002633494</v>
      </c>
      <c r="C945">
        <v>3</v>
      </c>
      <c r="D945" t="s">
        <v>49</v>
      </c>
      <c r="E945">
        <v>4</v>
      </c>
      <c r="F945" t="s">
        <v>249</v>
      </c>
      <c r="G945" t="s">
        <v>536</v>
      </c>
      <c r="H945" t="s">
        <v>5572</v>
      </c>
      <c r="I945" t="s">
        <v>212</v>
      </c>
      <c r="J945" t="s">
        <v>213</v>
      </c>
      <c r="K945" t="s">
        <v>149</v>
      </c>
      <c r="L945" t="s">
        <v>214</v>
      </c>
      <c r="M945" t="s">
        <v>224</v>
      </c>
      <c r="N945" t="s">
        <v>215</v>
      </c>
      <c r="O945" s="57">
        <v>46307.663611111115</v>
      </c>
      <c r="P945" s="57">
        <v>46309.340300925927</v>
      </c>
      <c r="Q945">
        <v>69408855</v>
      </c>
      <c r="S945">
        <v>142214107218</v>
      </c>
      <c r="T945" t="s">
        <v>6382</v>
      </c>
      <c r="U945" t="s">
        <v>6383</v>
      </c>
      <c r="V945" t="s">
        <v>6384</v>
      </c>
      <c r="Z945">
        <v>108.8880183</v>
      </c>
      <c r="AA945">
        <v>-6.9630181999999996</v>
      </c>
      <c r="AB945" t="s">
        <v>6385</v>
      </c>
      <c r="AC945" t="s">
        <v>235</v>
      </c>
      <c r="AL945" t="s">
        <v>217</v>
      </c>
      <c r="AM945" t="s">
        <v>6386</v>
      </c>
      <c r="AN945" t="s">
        <v>6</v>
      </c>
      <c r="AO945" s="57">
        <v>46366.684236111112</v>
      </c>
      <c r="AP945" s="57">
        <v>46309.333333333336</v>
      </c>
      <c r="AR945" t="s">
        <v>18</v>
      </c>
      <c r="AS945" t="s">
        <v>4707</v>
      </c>
      <c r="AT945" t="s">
        <v>230</v>
      </c>
      <c r="AV945" t="s">
        <v>226</v>
      </c>
      <c r="AW945" t="s">
        <v>875</v>
      </c>
      <c r="AX945" t="s">
        <v>222</v>
      </c>
      <c r="BA945" s="57">
        <v>46309.333333333336</v>
      </c>
      <c r="BB945" t="s">
        <v>6386</v>
      </c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:61">
      <c r="A946">
        <v>945</v>
      </c>
      <c r="B946">
        <v>1002628345</v>
      </c>
      <c r="C946">
        <v>3</v>
      </c>
      <c r="D946" t="s">
        <v>49</v>
      </c>
      <c r="E946">
        <v>4</v>
      </c>
      <c r="F946" t="s">
        <v>249</v>
      </c>
      <c r="G946" t="s">
        <v>536</v>
      </c>
      <c r="H946" t="s">
        <v>4701</v>
      </c>
      <c r="I946" t="s">
        <v>212</v>
      </c>
      <c r="J946" t="s">
        <v>213</v>
      </c>
      <c r="K946" t="s">
        <v>149</v>
      </c>
      <c r="L946" t="s">
        <v>214</v>
      </c>
      <c r="M946" t="s">
        <v>76</v>
      </c>
      <c r="N946" t="s">
        <v>215</v>
      </c>
      <c r="O946" s="57">
        <v>46303.691377314812</v>
      </c>
      <c r="P946" s="57">
        <v>46305.522291666668</v>
      </c>
      <c r="Q946">
        <v>69406773</v>
      </c>
      <c r="S946">
        <v>142204107667</v>
      </c>
      <c r="T946" t="s">
        <v>4702</v>
      </c>
      <c r="U946" t="s">
        <v>4703</v>
      </c>
      <c r="V946" t="s">
        <v>4704</v>
      </c>
      <c r="Z946">
        <v>108.851101063191</v>
      </c>
      <c r="AA946">
        <v>-6.8736681422478698</v>
      </c>
      <c r="AB946" t="s">
        <v>4705</v>
      </c>
      <c r="AC946" t="s">
        <v>216</v>
      </c>
      <c r="AL946" t="s">
        <v>217</v>
      </c>
      <c r="AM946" t="s">
        <v>4706</v>
      </c>
      <c r="AN946" t="s">
        <v>6</v>
      </c>
      <c r="AO946" s="57">
        <v>46244.694594907407</v>
      </c>
      <c r="AP946" s="57">
        <v>46304.625</v>
      </c>
      <c r="AR946" t="s">
        <v>218</v>
      </c>
      <c r="AS946" t="s">
        <v>4707</v>
      </c>
      <c r="AT946" t="s">
        <v>230</v>
      </c>
      <c r="AU946">
        <v>20261010</v>
      </c>
      <c r="AV946" t="s">
        <v>221</v>
      </c>
      <c r="AW946" t="s">
        <v>876</v>
      </c>
      <c r="AX946" t="s">
        <v>222</v>
      </c>
      <c r="BA946" s="57">
        <v>46304.625</v>
      </c>
      <c r="BB946" t="s">
        <v>4706</v>
      </c>
      <c r="BC946">
        <v>2026</v>
      </c>
      <c r="BD946">
        <v>10</v>
      </c>
      <c r="BE946">
        <v>10</v>
      </c>
      <c r="BF946" s="6">
        <f t="shared" si="42"/>
        <v>46305</v>
      </c>
      <c r="BG946">
        <f t="shared" si="43"/>
        <v>0.375</v>
      </c>
      <c r="BH946" t="str">
        <f t="shared" si="44"/>
        <v>COMPLY</v>
      </c>
      <c r="BI946" t="e">
        <f>VLOOKUP(H946,Sheet2!$A$1:$B$270,2,FALSE)</f>
        <v>#N/A</v>
      </c>
    </row>
    <row r="947" spans="1:61">
      <c r="A947">
        <v>946</v>
      </c>
      <c r="B947">
        <v>1002623181</v>
      </c>
      <c r="C947">
        <v>3</v>
      </c>
      <c r="D947" t="s">
        <v>49</v>
      </c>
      <c r="E947">
        <v>4</v>
      </c>
      <c r="F947" t="s">
        <v>249</v>
      </c>
      <c r="G947" t="s">
        <v>870</v>
      </c>
      <c r="H947" t="s">
        <v>893</v>
      </c>
      <c r="I947" t="s">
        <v>212</v>
      </c>
      <c r="J947" t="s">
        <v>213</v>
      </c>
      <c r="K947" t="s">
        <v>149</v>
      </c>
      <c r="M947" t="s">
        <v>76</v>
      </c>
      <c r="N947" t="s">
        <v>895</v>
      </c>
      <c r="O947" s="57">
        <v>46300.704861111109</v>
      </c>
      <c r="P947" s="57">
        <v>46300.747523148151</v>
      </c>
      <c r="Q947">
        <v>69396047</v>
      </c>
      <c r="S947">
        <v>142203103734</v>
      </c>
      <c r="T947" t="s">
        <v>894</v>
      </c>
      <c r="U947" t="s">
        <v>2952</v>
      </c>
      <c r="V947" t="s">
        <v>2953</v>
      </c>
      <c r="Z947">
        <v>109.1015592</v>
      </c>
      <c r="AA947">
        <v>-6.8686486999999996</v>
      </c>
      <c r="AB947" t="s">
        <v>1271</v>
      </c>
      <c r="AC947" t="s">
        <v>225</v>
      </c>
      <c r="AL947" t="s">
        <v>217</v>
      </c>
      <c r="AM947" t="s">
        <v>2954</v>
      </c>
      <c r="AN947" t="s">
        <v>6</v>
      </c>
      <c r="AO947" s="57">
        <v>46152.726238425923</v>
      </c>
      <c r="AR947" t="s">
        <v>218</v>
      </c>
      <c r="AS947" t="s">
        <v>219</v>
      </c>
      <c r="AT947" t="s">
        <v>230</v>
      </c>
      <c r="AU947">
        <v>20261005</v>
      </c>
      <c r="AV947" t="s">
        <v>221</v>
      </c>
      <c r="AW947" t="s">
        <v>577</v>
      </c>
      <c r="AX947" t="s">
        <v>222</v>
      </c>
      <c r="BA947" s="57">
        <v>46300.291666666664</v>
      </c>
      <c r="BB947" t="s">
        <v>2954</v>
      </c>
      <c r="BC947">
        <v>2026</v>
      </c>
      <c r="BD947">
        <v>10</v>
      </c>
      <c r="BE947">
        <v>5</v>
      </c>
      <c r="BF947" s="6">
        <f t="shared" si="42"/>
        <v>46300</v>
      </c>
      <c r="BG947">
        <f t="shared" si="43"/>
        <v>-0.29166666666424135</v>
      </c>
      <c r="BH947" t="str">
        <f t="shared" si="44"/>
        <v>COMPLY</v>
      </c>
      <c r="BI947" t="e">
        <f>VLOOKUP(H947,Sheet2!$A$1:$B$270,2,FALSE)</f>
        <v>#N/A</v>
      </c>
    </row>
    <row r="948" spans="1:61">
      <c r="A948">
        <v>947</v>
      </c>
      <c r="B948">
        <v>1002621714</v>
      </c>
      <c r="C948">
        <v>3</v>
      </c>
      <c r="D948" t="s">
        <v>49</v>
      </c>
      <c r="E948">
        <v>4</v>
      </c>
      <c r="F948" t="s">
        <v>249</v>
      </c>
      <c r="G948" t="s">
        <v>870</v>
      </c>
      <c r="H948" t="s">
        <v>893</v>
      </c>
      <c r="I948" t="s">
        <v>212</v>
      </c>
      <c r="J948" t="s">
        <v>213</v>
      </c>
      <c r="K948" t="s">
        <v>149</v>
      </c>
      <c r="M948" t="s">
        <v>76</v>
      </c>
      <c r="N948" t="s">
        <v>895</v>
      </c>
      <c r="O948" s="57">
        <v>46300.388692129629</v>
      </c>
      <c r="P948" s="57">
        <v>46300.843217592592</v>
      </c>
      <c r="Q948">
        <v>69396047</v>
      </c>
      <c r="S948">
        <v>142203103732</v>
      </c>
      <c r="T948" t="s">
        <v>894</v>
      </c>
      <c r="U948" t="s">
        <v>2952</v>
      </c>
      <c r="V948" t="s">
        <v>2955</v>
      </c>
      <c r="Z948">
        <v>109.101286</v>
      </c>
      <c r="AA948">
        <v>-6.8686780000000001</v>
      </c>
      <c r="AB948" t="s">
        <v>1274</v>
      </c>
      <c r="AC948" t="s">
        <v>225</v>
      </c>
      <c r="AL948" t="s">
        <v>217</v>
      </c>
      <c r="AM948" t="s">
        <v>2954</v>
      </c>
      <c r="AN948" t="s">
        <v>6</v>
      </c>
      <c r="AO948" s="57">
        <v>46152.392511574071</v>
      </c>
      <c r="AR948" t="s">
        <v>218</v>
      </c>
      <c r="AS948" t="s">
        <v>219</v>
      </c>
      <c r="AT948" t="s">
        <v>230</v>
      </c>
      <c r="AU948">
        <v>20261005</v>
      </c>
      <c r="AV948" t="s">
        <v>221</v>
      </c>
      <c r="AW948" t="s">
        <v>577</v>
      </c>
      <c r="AX948" t="s">
        <v>222</v>
      </c>
      <c r="BA948" s="57">
        <v>46300.291666666664</v>
      </c>
      <c r="BB948" t="s">
        <v>2954</v>
      </c>
      <c r="BC948">
        <v>2026</v>
      </c>
      <c r="BD948">
        <v>10</v>
      </c>
      <c r="BE948">
        <v>5</v>
      </c>
      <c r="BF948" s="6">
        <f t="shared" si="42"/>
        <v>46300</v>
      </c>
      <c r="BG948">
        <f t="shared" si="43"/>
        <v>-0.29166666666424135</v>
      </c>
      <c r="BH948" t="str">
        <f t="shared" si="44"/>
        <v>COMPLY</v>
      </c>
      <c r="BI948" t="e">
        <f>VLOOKUP(H948,Sheet2!$A$1:$B$270,2,FALSE)</f>
        <v>#N/A</v>
      </c>
    </row>
    <row r="949" spans="1:61">
      <c r="A949">
        <v>948</v>
      </c>
      <c r="B949">
        <v>1002622772</v>
      </c>
      <c r="C949">
        <v>3</v>
      </c>
      <c r="D949" t="s">
        <v>49</v>
      </c>
      <c r="E949">
        <v>4</v>
      </c>
      <c r="F949" t="s">
        <v>249</v>
      </c>
      <c r="G949" t="s">
        <v>870</v>
      </c>
      <c r="H949" t="s">
        <v>893</v>
      </c>
      <c r="I949" t="s">
        <v>212</v>
      </c>
      <c r="J949" t="s">
        <v>213</v>
      </c>
      <c r="K949" t="s">
        <v>149</v>
      </c>
      <c r="M949" t="s">
        <v>76</v>
      </c>
      <c r="N949" t="s">
        <v>895</v>
      </c>
      <c r="O949" s="57">
        <v>46300.627083333333</v>
      </c>
      <c r="P949" s="57">
        <v>46300.84171296296</v>
      </c>
      <c r="Q949">
        <v>69396047</v>
      </c>
      <c r="S949">
        <v>142203103733</v>
      </c>
      <c r="T949" t="s">
        <v>894</v>
      </c>
      <c r="U949" t="s">
        <v>896</v>
      </c>
      <c r="V949" t="s">
        <v>2956</v>
      </c>
      <c r="Z949">
        <v>109.101602</v>
      </c>
      <c r="AA949">
        <v>-6.868951</v>
      </c>
      <c r="AB949" t="s">
        <v>2957</v>
      </c>
      <c r="AC949" t="s">
        <v>225</v>
      </c>
      <c r="AL949" t="s">
        <v>217</v>
      </c>
      <c r="AM949" t="s">
        <v>2954</v>
      </c>
      <c r="AN949" t="s">
        <v>6</v>
      </c>
      <c r="AO949" s="57">
        <v>46152.632743055554</v>
      </c>
      <c r="AR949" t="s">
        <v>218</v>
      </c>
      <c r="AS949" t="s">
        <v>219</v>
      </c>
      <c r="AT949" t="s">
        <v>230</v>
      </c>
      <c r="AU949">
        <v>20261005</v>
      </c>
      <c r="AV949" t="s">
        <v>221</v>
      </c>
      <c r="AW949" t="s">
        <v>577</v>
      </c>
      <c r="AX949" t="s">
        <v>222</v>
      </c>
      <c r="BA949" s="57">
        <v>46300.291666666664</v>
      </c>
      <c r="BB949" t="s">
        <v>2954</v>
      </c>
      <c r="BC949">
        <v>2026</v>
      </c>
      <c r="BD949">
        <v>10</v>
      </c>
      <c r="BE949">
        <v>5</v>
      </c>
      <c r="BF949" s="6">
        <f t="shared" si="42"/>
        <v>46300</v>
      </c>
      <c r="BG949">
        <f t="shared" si="43"/>
        <v>-0.29166666666424135</v>
      </c>
      <c r="BH949" t="str">
        <f t="shared" si="44"/>
        <v>COMPLY</v>
      </c>
      <c r="BI949" t="e">
        <f>VLOOKUP(H949,Sheet2!$A$1:$B$270,2,FALSE)</f>
        <v>#N/A</v>
      </c>
    </row>
    <row r="950" spans="1:61">
      <c r="A950">
        <v>949</v>
      </c>
      <c r="B950">
        <v>1002618002</v>
      </c>
      <c r="C950">
        <v>3</v>
      </c>
      <c r="D950" t="s">
        <v>49</v>
      </c>
      <c r="E950">
        <v>4</v>
      </c>
      <c r="F950" t="s">
        <v>249</v>
      </c>
      <c r="G950" t="s">
        <v>870</v>
      </c>
      <c r="H950" t="s">
        <v>893</v>
      </c>
      <c r="I950" t="s">
        <v>212</v>
      </c>
      <c r="J950" t="s">
        <v>213</v>
      </c>
      <c r="K950" t="s">
        <v>149</v>
      </c>
      <c r="M950" t="s">
        <v>1401</v>
      </c>
      <c r="N950" t="s">
        <v>895</v>
      </c>
      <c r="O950" s="57">
        <v>46296.586423611108</v>
      </c>
      <c r="P950" s="57">
        <v>46300.70484953704</v>
      </c>
      <c r="Q950">
        <v>69396047</v>
      </c>
      <c r="S950">
        <v>142203104994</v>
      </c>
      <c r="T950" t="s">
        <v>894</v>
      </c>
      <c r="U950" t="s">
        <v>1269</v>
      </c>
      <c r="V950" t="s">
        <v>1270</v>
      </c>
      <c r="Z950">
        <v>109.1015592</v>
      </c>
      <c r="AA950">
        <v>-6.8686486999999996</v>
      </c>
      <c r="AB950" t="s">
        <v>1271</v>
      </c>
      <c r="AC950" t="s">
        <v>225</v>
      </c>
      <c r="AL950" t="s">
        <v>217</v>
      </c>
      <c r="AM950" t="s">
        <v>1272</v>
      </c>
      <c r="AN950" t="s">
        <v>6</v>
      </c>
      <c r="AO950" s="57">
        <v>46032.590474537035</v>
      </c>
      <c r="AP950" s="57">
        <v>46298.333333333336</v>
      </c>
      <c r="AQ950" t="s">
        <v>838</v>
      </c>
      <c r="AR950" t="s">
        <v>14</v>
      </c>
      <c r="AS950" t="s">
        <v>219</v>
      </c>
      <c r="AT950" t="s">
        <v>230</v>
      </c>
      <c r="AV950" t="s">
        <v>2950</v>
      </c>
      <c r="AW950" t="s">
        <v>540</v>
      </c>
      <c r="AX950" t="s">
        <v>222</v>
      </c>
      <c r="BA950" s="57">
        <v>46298.333333333336</v>
      </c>
      <c r="BB950" t="s">
        <v>1272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:61">
      <c r="A951">
        <v>950</v>
      </c>
      <c r="B951">
        <v>1002617834</v>
      </c>
      <c r="C951">
        <v>3</v>
      </c>
      <c r="D951" t="s">
        <v>49</v>
      </c>
      <c r="E951">
        <v>4</v>
      </c>
      <c r="F951" t="s">
        <v>249</v>
      </c>
      <c r="G951" t="s">
        <v>870</v>
      </c>
      <c r="H951" t="s">
        <v>893</v>
      </c>
      <c r="I951" t="s">
        <v>212</v>
      </c>
      <c r="J951" t="s">
        <v>213</v>
      </c>
      <c r="K951" t="s">
        <v>149</v>
      </c>
      <c r="M951" t="s">
        <v>1401</v>
      </c>
      <c r="N951" t="s">
        <v>895</v>
      </c>
      <c r="O951" s="57">
        <v>46296.557685185187</v>
      </c>
      <c r="P951" s="57">
        <v>46300.388692129629</v>
      </c>
      <c r="Q951">
        <v>69396047</v>
      </c>
      <c r="S951">
        <v>142203104993</v>
      </c>
      <c r="T951" t="s">
        <v>894</v>
      </c>
      <c r="U951" t="s">
        <v>896</v>
      </c>
      <c r="V951" t="s">
        <v>1273</v>
      </c>
      <c r="Z951">
        <v>109.1015592</v>
      </c>
      <c r="AA951">
        <v>-6.8686486999999996</v>
      </c>
      <c r="AB951" t="s">
        <v>1274</v>
      </c>
      <c r="AC951" t="s">
        <v>225</v>
      </c>
      <c r="AL951" t="s">
        <v>217</v>
      </c>
      <c r="AM951" t="s">
        <v>1272</v>
      </c>
      <c r="AN951" t="s">
        <v>6</v>
      </c>
      <c r="AO951" s="57">
        <v>46032.559305555558</v>
      </c>
      <c r="AP951" s="57">
        <v>46298.333333333336</v>
      </c>
      <c r="AQ951" t="s">
        <v>838</v>
      </c>
      <c r="AR951" t="s">
        <v>14</v>
      </c>
      <c r="AS951" t="s">
        <v>219</v>
      </c>
      <c r="AT951" t="s">
        <v>230</v>
      </c>
      <c r="AV951" t="s">
        <v>2951</v>
      </c>
      <c r="AW951" t="s">
        <v>540</v>
      </c>
      <c r="AX951" t="s">
        <v>222</v>
      </c>
      <c r="BA951" s="57">
        <v>46298.333333333336</v>
      </c>
      <c r="BB951" t="s">
        <v>1272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:61">
      <c r="A952">
        <v>951</v>
      </c>
      <c r="B952">
        <v>1002622505</v>
      </c>
      <c r="C952">
        <v>3</v>
      </c>
      <c r="D952" t="s">
        <v>49</v>
      </c>
      <c r="E952">
        <v>4</v>
      </c>
      <c r="F952" t="s">
        <v>249</v>
      </c>
      <c r="G952" t="s">
        <v>870</v>
      </c>
      <c r="H952" t="s">
        <v>2259</v>
      </c>
      <c r="I952" t="s">
        <v>212</v>
      </c>
      <c r="J952" t="s">
        <v>213</v>
      </c>
      <c r="K952" t="s">
        <v>149</v>
      </c>
      <c r="L952" t="s">
        <v>214</v>
      </c>
      <c r="M952" t="s">
        <v>76</v>
      </c>
      <c r="N952" t="s">
        <v>215</v>
      </c>
      <c r="O952" s="57">
        <v>46300.57608796296</v>
      </c>
      <c r="P952" s="57">
        <v>46301.676608796297</v>
      </c>
      <c r="Q952">
        <v>69404376</v>
      </c>
      <c r="S952">
        <v>142212128298</v>
      </c>
      <c r="T952" t="s">
        <v>2071</v>
      </c>
      <c r="U952" t="s">
        <v>2959</v>
      </c>
      <c r="V952" t="s">
        <v>2960</v>
      </c>
      <c r="Z952">
        <v>109.1360463</v>
      </c>
      <c r="AA952">
        <v>-6.8763038999999999</v>
      </c>
      <c r="AB952" t="s">
        <v>2961</v>
      </c>
      <c r="AC952" t="s">
        <v>235</v>
      </c>
      <c r="AL952" t="s">
        <v>217</v>
      </c>
      <c r="AM952" t="s">
        <v>2962</v>
      </c>
      <c r="AN952" t="s">
        <v>6</v>
      </c>
      <c r="AO952" s="57">
        <v>46152.601203703707</v>
      </c>
      <c r="AP952" s="57">
        <v>46301.458333333336</v>
      </c>
      <c r="AR952" t="s">
        <v>218</v>
      </c>
      <c r="AS952" t="s">
        <v>219</v>
      </c>
      <c r="AT952" t="s">
        <v>230</v>
      </c>
      <c r="AU952">
        <v>20261006</v>
      </c>
      <c r="AV952" t="s">
        <v>221</v>
      </c>
      <c r="AW952" t="s">
        <v>880</v>
      </c>
      <c r="AX952" t="s">
        <v>222</v>
      </c>
      <c r="BA952" s="57">
        <v>46301.458333333336</v>
      </c>
      <c r="BB952" t="s">
        <v>2962</v>
      </c>
      <c r="BC952">
        <v>2026</v>
      </c>
      <c r="BD952">
        <v>10</v>
      </c>
      <c r="BE952">
        <v>6</v>
      </c>
      <c r="BF952" s="6">
        <f t="shared" si="42"/>
        <v>46301</v>
      </c>
      <c r="BG952">
        <f t="shared" si="43"/>
        <v>-0.45833333333575865</v>
      </c>
      <c r="BH952" t="str">
        <f t="shared" si="44"/>
        <v>COMPLY</v>
      </c>
      <c r="BI952" t="e">
        <f>VLOOKUP(H952,Sheet2!$A$1:$B$270,2,FALSE)</f>
        <v>#N/A</v>
      </c>
    </row>
    <row r="953" spans="1:61">
      <c r="A953">
        <v>952</v>
      </c>
      <c r="B953">
        <v>1002624189</v>
      </c>
      <c r="C953">
        <v>3</v>
      </c>
      <c r="D953" t="s">
        <v>49</v>
      </c>
      <c r="E953">
        <v>4</v>
      </c>
      <c r="F953" t="s">
        <v>249</v>
      </c>
      <c r="G953" t="s">
        <v>870</v>
      </c>
      <c r="H953" t="s">
        <v>2259</v>
      </c>
      <c r="I953" t="s">
        <v>212</v>
      </c>
      <c r="J953" t="s">
        <v>213</v>
      </c>
      <c r="K953" t="s">
        <v>149</v>
      </c>
      <c r="M953" t="s">
        <v>76</v>
      </c>
      <c r="N953" t="s">
        <v>215</v>
      </c>
      <c r="O953" s="57">
        <v>46301.529398148145</v>
      </c>
      <c r="P953" s="57">
        <v>46301.579398148147</v>
      </c>
      <c r="Q953">
        <v>69403140</v>
      </c>
      <c r="S953">
        <v>142212128315</v>
      </c>
      <c r="T953" t="s">
        <v>2260</v>
      </c>
      <c r="U953" t="s">
        <v>3571</v>
      </c>
      <c r="V953" t="s">
        <v>3572</v>
      </c>
      <c r="Z953">
        <v>109.2059342</v>
      </c>
      <c r="AA953">
        <v>-6.8678024999999998</v>
      </c>
      <c r="AB953" t="s">
        <v>2263</v>
      </c>
      <c r="AC953" t="s">
        <v>225</v>
      </c>
      <c r="AL953" t="s">
        <v>217</v>
      </c>
      <c r="AM953" t="s">
        <v>3573</v>
      </c>
      <c r="AN953" t="s">
        <v>6</v>
      </c>
      <c r="AO953" s="57">
        <v>46183.559259259258</v>
      </c>
      <c r="AR953" t="s">
        <v>218</v>
      </c>
      <c r="AS953" t="s">
        <v>219</v>
      </c>
      <c r="AT953" t="s">
        <v>230</v>
      </c>
      <c r="AU953">
        <v>20261006</v>
      </c>
      <c r="AV953" t="s">
        <v>221</v>
      </c>
      <c r="AW953" t="s">
        <v>577</v>
      </c>
      <c r="AX953" t="s">
        <v>222</v>
      </c>
      <c r="BA953" s="57">
        <v>46301.291666666664</v>
      </c>
      <c r="BB953" t="s">
        <v>3573</v>
      </c>
      <c r="BC953">
        <v>2026</v>
      </c>
      <c r="BD953">
        <v>10</v>
      </c>
      <c r="BE953">
        <v>6</v>
      </c>
      <c r="BF953" s="6">
        <f t="shared" si="42"/>
        <v>46301</v>
      </c>
      <c r="BG953">
        <f t="shared" si="43"/>
        <v>-0.29166666666424135</v>
      </c>
      <c r="BH953" t="str">
        <f t="shared" si="44"/>
        <v>COMPLY</v>
      </c>
      <c r="BI953" t="e">
        <f>VLOOKUP(H953,Sheet2!$A$1:$B$270,2,FALSE)</f>
        <v>#N/A</v>
      </c>
    </row>
    <row r="954" spans="1:61">
      <c r="A954">
        <v>953</v>
      </c>
      <c r="B954">
        <v>1002623481</v>
      </c>
      <c r="C954">
        <v>3</v>
      </c>
      <c r="D954" t="s">
        <v>49</v>
      </c>
      <c r="E954">
        <v>4</v>
      </c>
      <c r="F954" t="s">
        <v>249</v>
      </c>
      <c r="G954" t="s">
        <v>870</v>
      </c>
      <c r="H954" t="s">
        <v>2259</v>
      </c>
      <c r="I954" t="s">
        <v>212</v>
      </c>
      <c r="J954" t="s">
        <v>213</v>
      </c>
      <c r="K954" t="s">
        <v>149</v>
      </c>
      <c r="M954" t="s">
        <v>76</v>
      </c>
      <c r="N954" t="s">
        <v>215</v>
      </c>
      <c r="O954" s="57">
        <v>46301.37122685185</v>
      </c>
      <c r="P954" s="57">
        <v>46302.789641203701</v>
      </c>
      <c r="Q954">
        <v>69404695</v>
      </c>
      <c r="S954">
        <v>142212128308</v>
      </c>
      <c r="T954" t="s">
        <v>3566</v>
      </c>
      <c r="U954" t="s">
        <v>3567</v>
      </c>
      <c r="V954" t="s">
        <v>3568</v>
      </c>
      <c r="Z954">
        <v>109.11524799999999</v>
      </c>
      <c r="AA954">
        <v>-6.8683915999999998</v>
      </c>
      <c r="AB954" t="s">
        <v>3569</v>
      </c>
      <c r="AC954" t="s">
        <v>225</v>
      </c>
      <c r="AL954" t="s">
        <v>217</v>
      </c>
      <c r="AM954" t="s">
        <v>3570</v>
      </c>
      <c r="AN954" t="s">
        <v>6</v>
      </c>
      <c r="AO954" s="57">
        <v>46183.392407407409</v>
      </c>
      <c r="AP954" s="57">
        <v>46302.333333333336</v>
      </c>
      <c r="AR954" t="s">
        <v>218</v>
      </c>
      <c r="AS954" t="s">
        <v>219</v>
      </c>
      <c r="AT954" t="s">
        <v>230</v>
      </c>
      <c r="AU954">
        <v>20261007</v>
      </c>
      <c r="AV954" t="s">
        <v>221</v>
      </c>
      <c r="AW954" t="s">
        <v>539</v>
      </c>
      <c r="AX954" t="s">
        <v>222</v>
      </c>
      <c r="BA954" s="57">
        <v>46302.333333333336</v>
      </c>
      <c r="BB954" t="s">
        <v>3570</v>
      </c>
      <c r="BC954">
        <v>2026</v>
      </c>
      <c r="BD954">
        <v>10</v>
      </c>
      <c r="BE954">
        <v>7</v>
      </c>
      <c r="BF954" s="6">
        <f t="shared" si="42"/>
        <v>46302</v>
      </c>
      <c r="BG954">
        <f t="shared" si="43"/>
        <v>-0.33333333333575865</v>
      </c>
      <c r="BH954" t="str">
        <f t="shared" si="44"/>
        <v>COMPLY</v>
      </c>
      <c r="BI954" t="e">
        <f>VLOOKUP(H954,Sheet2!$A$1:$B$270,2,FALSE)</f>
        <v>#N/A</v>
      </c>
    </row>
    <row r="955" spans="1:61">
      <c r="A955">
        <v>954</v>
      </c>
      <c r="B955">
        <v>1002628718</v>
      </c>
      <c r="C955">
        <v>3</v>
      </c>
      <c r="D955" t="s">
        <v>49</v>
      </c>
      <c r="E955">
        <v>4</v>
      </c>
      <c r="F955" t="s">
        <v>249</v>
      </c>
      <c r="G955" t="s">
        <v>870</v>
      </c>
      <c r="H955" t="s">
        <v>2259</v>
      </c>
      <c r="I955" t="s">
        <v>212</v>
      </c>
      <c r="J955" t="s">
        <v>213</v>
      </c>
      <c r="K955" t="s">
        <v>149</v>
      </c>
      <c r="M955" t="s">
        <v>76</v>
      </c>
      <c r="N955" t="s">
        <v>215</v>
      </c>
      <c r="O955" s="57">
        <v>46304.316817129627</v>
      </c>
      <c r="P955" s="57">
        <v>46305.749027777776</v>
      </c>
      <c r="Q955">
        <v>69406949</v>
      </c>
      <c r="S955">
        <v>142212128353</v>
      </c>
      <c r="T955" t="s">
        <v>4238</v>
      </c>
      <c r="U955" t="s">
        <v>5578</v>
      </c>
      <c r="V955" t="s">
        <v>5579</v>
      </c>
      <c r="Z955">
        <v>109.130868786165</v>
      </c>
      <c r="AA955">
        <v>-6.8671267596269603</v>
      </c>
      <c r="AB955" t="s">
        <v>5580</v>
      </c>
      <c r="AC955" t="s">
        <v>225</v>
      </c>
      <c r="AL955" t="s">
        <v>217</v>
      </c>
      <c r="AM955" t="s">
        <v>5581</v>
      </c>
      <c r="AN955" t="s">
        <v>6</v>
      </c>
      <c r="AO955" s="57">
        <v>46275.320092592592</v>
      </c>
      <c r="AP955" s="57">
        <v>46305.625</v>
      </c>
      <c r="AR955" t="s">
        <v>218</v>
      </c>
      <c r="AS955" t="s">
        <v>219</v>
      </c>
      <c r="AT955" t="s">
        <v>230</v>
      </c>
      <c r="AU955">
        <v>20261010</v>
      </c>
      <c r="AV955" t="s">
        <v>221</v>
      </c>
      <c r="AW955" t="s">
        <v>541</v>
      </c>
      <c r="AX955" t="s">
        <v>222</v>
      </c>
      <c r="BA955" s="57">
        <v>46305.625</v>
      </c>
      <c r="BB955" t="s">
        <v>5581</v>
      </c>
      <c r="BC955">
        <v>2026</v>
      </c>
      <c r="BD955">
        <v>10</v>
      </c>
      <c r="BE955">
        <v>10</v>
      </c>
      <c r="BF955" s="6">
        <f t="shared" si="42"/>
        <v>46305</v>
      </c>
      <c r="BG955">
        <f t="shared" si="43"/>
        <v>-0.625</v>
      </c>
      <c r="BH955" t="str">
        <f t="shared" si="44"/>
        <v>COMPLY</v>
      </c>
      <c r="BI955" t="e">
        <f>VLOOKUP(H955,Sheet2!$A$1:$B$270,2,FALSE)</f>
        <v>#N/A</v>
      </c>
    </row>
    <row r="956" spans="1:61">
      <c r="A956">
        <v>955</v>
      </c>
      <c r="B956">
        <v>1002632336</v>
      </c>
      <c r="C956">
        <v>3</v>
      </c>
      <c r="D956" t="s">
        <v>49</v>
      </c>
      <c r="E956">
        <v>4</v>
      </c>
      <c r="F956" t="s">
        <v>249</v>
      </c>
      <c r="G956" t="s">
        <v>870</v>
      </c>
      <c r="H956" t="s">
        <v>2259</v>
      </c>
      <c r="I956" t="s">
        <v>212</v>
      </c>
      <c r="J956" t="s">
        <v>213</v>
      </c>
      <c r="K956" t="s">
        <v>149</v>
      </c>
      <c r="L956" t="s">
        <v>214</v>
      </c>
      <c r="M956" t="s">
        <v>76</v>
      </c>
      <c r="N956" t="s">
        <v>215</v>
      </c>
      <c r="O956" s="57">
        <v>46307.430960648147</v>
      </c>
      <c r="P956" s="57">
        <v>46308.543437499997</v>
      </c>
      <c r="Q956">
        <v>69408401</v>
      </c>
      <c r="S956">
        <v>142212128394</v>
      </c>
      <c r="T956" t="s">
        <v>6387</v>
      </c>
      <c r="U956" t="s">
        <v>6388</v>
      </c>
      <c r="V956" t="s">
        <v>6389</v>
      </c>
      <c r="Z956">
        <v>109.1586436</v>
      </c>
      <c r="AA956">
        <v>-6.8599784000000001</v>
      </c>
      <c r="AB956" t="s">
        <v>6390</v>
      </c>
      <c r="AC956" t="s">
        <v>235</v>
      </c>
      <c r="AL956" t="s">
        <v>217</v>
      </c>
      <c r="AM956" t="s">
        <v>6391</v>
      </c>
      <c r="AN956" t="s">
        <v>6</v>
      </c>
      <c r="AO956" s="57">
        <v>46366.434120370373</v>
      </c>
      <c r="AP956" s="57">
        <v>46308.333333333336</v>
      </c>
      <c r="AR956" t="s">
        <v>218</v>
      </c>
      <c r="AS956" t="s">
        <v>219</v>
      </c>
      <c r="AT956" t="s">
        <v>230</v>
      </c>
      <c r="AU956">
        <v>20261013</v>
      </c>
      <c r="AV956" t="s">
        <v>221</v>
      </c>
      <c r="AW956" t="s">
        <v>880</v>
      </c>
      <c r="AX956" t="s">
        <v>222</v>
      </c>
      <c r="BA956" s="57">
        <v>46308.333333333336</v>
      </c>
      <c r="BB956" t="s">
        <v>6391</v>
      </c>
      <c r="BC956">
        <v>2026</v>
      </c>
      <c r="BD956">
        <v>10</v>
      </c>
      <c r="BE956">
        <v>13</v>
      </c>
      <c r="BF956" s="6">
        <f t="shared" si="42"/>
        <v>46308</v>
      </c>
      <c r="BG956">
        <f t="shared" si="43"/>
        <v>-0.33333333333575865</v>
      </c>
      <c r="BH956" t="str">
        <f t="shared" si="44"/>
        <v>COMPLY</v>
      </c>
      <c r="BI956" t="e">
        <f>VLOOKUP(H956,Sheet2!$A$1:$B$270,2,FALSE)</f>
        <v>#N/A</v>
      </c>
    </row>
    <row r="957" spans="1:61">
      <c r="A957">
        <v>956</v>
      </c>
      <c r="B957">
        <v>1002632646</v>
      </c>
      <c r="C957">
        <v>3</v>
      </c>
      <c r="D957" t="s">
        <v>49</v>
      </c>
      <c r="E957">
        <v>4</v>
      </c>
      <c r="F957" t="s">
        <v>249</v>
      </c>
      <c r="G957" t="s">
        <v>870</v>
      </c>
      <c r="H957" t="s">
        <v>2259</v>
      </c>
      <c r="I957" t="s">
        <v>212</v>
      </c>
      <c r="J957" t="s">
        <v>213</v>
      </c>
      <c r="K957" t="s">
        <v>149</v>
      </c>
      <c r="L957" t="s">
        <v>214</v>
      </c>
      <c r="M957" t="s">
        <v>76</v>
      </c>
      <c r="N957" t="s">
        <v>215</v>
      </c>
      <c r="O957" s="57">
        <v>46307.484432870369</v>
      </c>
      <c r="P957" s="57">
        <v>46308.525405092594</v>
      </c>
      <c r="Q957">
        <v>69408546</v>
      </c>
      <c r="S957">
        <v>142212128397</v>
      </c>
      <c r="T957" t="s">
        <v>6392</v>
      </c>
      <c r="U957" t="s">
        <v>6393</v>
      </c>
      <c r="V957" t="s">
        <v>6394</v>
      </c>
      <c r="Z957">
        <v>109.1325787</v>
      </c>
      <c r="AA957">
        <v>-6.8770555</v>
      </c>
      <c r="AB957" t="s">
        <v>6395</v>
      </c>
      <c r="AC957" t="s">
        <v>235</v>
      </c>
      <c r="AL957" t="s">
        <v>217</v>
      </c>
      <c r="AM957" t="s">
        <v>6396</v>
      </c>
      <c r="AN957" t="s">
        <v>6</v>
      </c>
      <c r="AO957" s="57">
        <v>46366.486458333333</v>
      </c>
      <c r="AP957" s="57">
        <v>46308.333333333336</v>
      </c>
      <c r="AR957" t="s">
        <v>218</v>
      </c>
      <c r="AS957" t="s">
        <v>219</v>
      </c>
      <c r="AT957" t="s">
        <v>230</v>
      </c>
      <c r="AU957">
        <v>20261013</v>
      </c>
      <c r="AV957" t="s">
        <v>221</v>
      </c>
      <c r="AW957" t="s">
        <v>877</v>
      </c>
      <c r="AX957" t="s">
        <v>222</v>
      </c>
      <c r="BA957" s="57">
        <v>46308.333333333336</v>
      </c>
      <c r="BB957" t="s">
        <v>6396</v>
      </c>
      <c r="BC957">
        <v>2026</v>
      </c>
      <c r="BD957">
        <v>10</v>
      </c>
      <c r="BE957">
        <v>13</v>
      </c>
      <c r="BF957" s="6">
        <f t="shared" si="42"/>
        <v>46308</v>
      </c>
      <c r="BG957">
        <f t="shared" si="43"/>
        <v>-0.33333333333575865</v>
      </c>
      <c r="BH957" t="str">
        <f t="shared" si="44"/>
        <v>COMPLY</v>
      </c>
      <c r="BI957" t="e">
        <f>VLOOKUP(H957,Sheet2!$A$1:$B$270,2,FALSE)</f>
        <v>#N/A</v>
      </c>
    </row>
    <row r="958" spans="1:61">
      <c r="A958">
        <v>957</v>
      </c>
      <c r="B958">
        <v>1002634259</v>
      </c>
      <c r="C958">
        <v>3</v>
      </c>
      <c r="D958" t="s">
        <v>49</v>
      </c>
      <c r="E958">
        <v>4</v>
      </c>
      <c r="F958" t="s">
        <v>249</v>
      </c>
      <c r="G958" t="s">
        <v>870</v>
      </c>
      <c r="H958" t="s">
        <v>2259</v>
      </c>
      <c r="I958" t="s">
        <v>212</v>
      </c>
      <c r="J958" t="s">
        <v>213</v>
      </c>
      <c r="K958" t="s">
        <v>149</v>
      </c>
      <c r="L958" t="s">
        <v>214</v>
      </c>
      <c r="M958" t="s">
        <v>76</v>
      </c>
      <c r="N958" t="s">
        <v>215</v>
      </c>
      <c r="O958" s="57">
        <v>46308.408101851855</v>
      </c>
      <c r="P958" s="57">
        <v>46309.486585648148</v>
      </c>
      <c r="Q958">
        <v>69409131</v>
      </c>
      <c r="S958">
        <v>142212128408</v>
      </c>
      <c r="T958" t="s">
        <v>6397</v>
      </c>
      <c r="U958" t="s">
        <v>6398</v>
      </c>
      <c r="V958" t="s">
        <v>6399</v>
      </c>
      <c r="Z958">
        <v>109.1396501</v>
      </c>
      <c r="AA958">
        <v>-6.8725657</v>
      </c>
      <c r="AB958" t="s">
        <v>6400</v>
      </c>
      <c r="AC958" t="s">
        <v>235</v>
      </c>
      <c r="AL958" t="s">
        <v>217</v>
      </c>
      <c r="AM958" t="s">
        <v>6401</v>
      </c>
      <c r="AN958" t="s">
        <v>6</v>
      </c>
      <c r="AO958" t="s">
        <v>5840</v>
      </c>
      <c r="AP958" s="57">
        <v>46309.333333333336</v>
      </c>
      <c r="AR958" t="s">
        <v>218</v>
      </c>
      <c r="AS958" t="s">
        <v>219</v>
      </c>
      <c r="AT958" t="s">
        <v>220</v>
      </c>
      <c r="AU958">
        <v>20261014</v>
      </c>
      <c r="AV958" t="s">
        <v>221</v>
      </c>
      <c r="AW958" t="s">
        <v>1671</v>
      </c>
      <c r="AX958" t="s">
        <v>222</v>
      </c>
      <c r="BA958" s="57">
        <v>46309.333333333336</v>
      </c>
      <c r="BB958" t="s">
        <v>6401</v>
      </c>
      <c r="BC958">
        <v>2026</v>
      </c>
      <c r="BD958">
        <v>10</v>
      </c>
      <c r="BE958">
        <v>14</v>
      </c>
      <c r="BF958" s="6">
        <f t="shared" si="42"/>
        <v>46309</v>
      </c>
      <c r="BG958">
        <f t="shared" si="43"/>
        <v>-0.33333333333575865</v>
      </c>
      <c r="BH958" t="str">
        <f t="shared" si="44"/>
        <v>COMPLY</v>
      </c>
      <c r="BI958" t="e">
        <f>VLOOKUP(H958,Sheet2!$A$1:$B$270,2,FALSE)</f>
        <v>#N/A</v>
      </c>
    </row>
    <row r="959" spans="1:61">
      <c r="A959">
        <v>958</v>
      </c>
      <c r="B959">
        <v>1002619976</v>
      </c>
      <c r="C959">
        <v>3</v>
      </c>
      <c r="D959" t="s">
        <v>49</v>
      </c>
      <c r="E959">
        <v>4</v>
      </c>
      <c r="F959" t="s">
        <v>249</v>
      </c>
      <c r="G959" t="s">
        <v>870</v>
      </c>
      <c r="H959" t="s">
        <v>2259</v>
      </c>
      <c r="I959" t="s">
        <v>212</v>
      </c>
      <c r="J959" t="s">
        <v>213</v>
      </c>
      <c r="K959" t="s">
        <v>149</v>
      </c>
      <c r="M959" t="s">
        <v>1401</v>
      </c>
      <c r="N959" t="s">
        <v>215</v>
      </c>
      <c r="O959" s="57">
        <v>46297.59915509259</v>
      </c>
      <c r="P959" s="57">
        <v>46301.529398148145</v>
      </c>
      <c r="Q959">
        <v>69403140</v>
      </c>
      <c r="S959">
        <v>142212128257</v>
      </c>
      <c r="T959" t="s">
        <v>2260</v>
      </c>
      <c r="U959" t="s">
        <v>2261</v>
      </c>
      <c r="V959" t="s">
        <v>2262</v>
      </c>
      <c r="Z959">
        <v>109.1858625</v>
      </c>
      <c r="AA959">
        <v>-6.8979358</v>
      </c>
      <c r="AB959" t="s">
        <v>2263</v>
      </c>
      <c r="AC959" t="s">
        <v>225</v>
      </c>
      <c r="AL959" t="s">
        <v>217</v>
      </c>
      <c r="AM959" t="s">
        <v>2264</v>
      </c>
      <c r="AN959" t="s">
        <v>6</v>
      </c>
      <c r="AO959" s="57">
        <v>46063.61105324074</v>
      </c>
      <c r="AP959" s="57">
        <v>46300.333333333336</v>
      </c>
      <c r="AQ959" t="s">
        <v>838</v>
      </c>
      <c r="AR959" t="s">
        <v>14</v>
      </c>
      <c r="AS959" t="s">
        <v>219</v>
      </c>
      <c r="AT959" t="s">
        <v>230</v>
      </c>
      <c r="AV959" t="s">
        <v>2958</v>
      </c>
      <c r="AW959" t="s">
        <v>541</v>
      </c>
      <c r="AX959" t="s">
        <v>222</v>
      </c>
      <c r="BA959" s="57">
        <v>46300.333333333336</v>
      </c>
      <c r="BB959" t="s">
        <v>2264</v>
      </c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:61">
      <c r="A960">
        <v>959</v>
      </c>
      <c r="B960">
        <v>1002629774</v>
      </c>
      <c r="C960">
        <v>3</v>
      </c>
      <c r="D960" t="s">
        <v>49</v>
      </c>
      <c r="E960">
        <v>4</v>
      </c>
      <c r="F960" t="s">
        <v>249</v>
      </c>
      <c r="G960" t="s">
        <v>870</v>
      </c>
      <c r="H960" t="s">
        <v>2259</v>
      </c>
      <c r="I960" t="s">
        <v>212</v>
      </c>
      <c r="J960" t="s">
        <v>213</v>
      </c>
      <c r="K960" t="s">
        <v>149</v>
      </c>
      <c r="L960" t="s">
        <v>214</v>
      </c>
      <c r="M960" t="s">
        <v>538</v>
      </c>
      <c r="N960" t="s">
        <v>215</v>
      </c>
      <c r="O960" s="57">
        <v>46304.580752314818</v>
      </c>
      <c r="P960" s="57">
        <v>46309.502546296295</v>
      </c>
      <c r="Q960">
        <v>69406144</v>
      </c>
      <c r="T960" t="s">
        <v>4242</v>
      </c>
      <c r="V960" t="s">
        <v>4244</v>
      </c>
      <c r="Z960">
        <v>109.111232</v>
      </c>
      <c r="AA960">
        <v>-6.8514999999999997</v>
      </c>
      <c r="AB960" t="s">
        <v>4245</v>
      </c>
      <c r="AC960" t="s">
        <v>216</v>
      </c>
      <c r="AL960" t="s">
        <v>217</v>
      </c>
      <c r="AM960" t="s">
        <v>4246</v>
      </c>
      <c r="AN960" t="s">
        <v>6</v>
      </c>
      <c r="AO960" s="57">
        <v>46275.590590277781</v>
      </c>
      <c r="AP960" s="57">
        <v>46303</v>
      </c>
      <c r="AR960" t="s">
        <v>6</v>
      </c>
      <c r="AS960" t="s">
        <v>219</v>
      </c>
      <c r="AT960" t="s">
        <v>230</v>
      </c>
      <c r="AV960" t="s">
        <v>6808</v>
      </c>
      <c r="AW960" t="s">
        <v>877</v>
      </c>
      <c r="AX960" t="s">
        <v>222</v>
      </c>
      <c r="BA960" s="57">
        <v>46303.625</v>
      </c>
      <c r="BB960" t="s">
        <v>4246</v>
      </c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:61">
      <c r="A961">
        <v>960</v>
      </c>
      <c r="B961">
        <v>1002633302</v>
      </c>
      <c r="C961">
        <v>3</v>
      </c>
      <c r="D961" t="s">
        <v>49</v>
      </c>
      <c r="E961">
        <v>4</v>
      </c>
      <c r="F961" t="s">
        <v>249</v>
      </c>
      <c r="G961" t="s">
        <v>870</v>
      </c>
      <c r="H961" t="s">
        <v>2259</v>
      </c>
      <c r="I961" t="s">
        <v>212</v>
      </c>
      <c r="J961" t="s">
        <v>213</v>
      </c>
      <c r="K961" t="s">
        <v>149</v>
      </c>
      <c r="M961" t="s">
        <v>1626</v>
      </c>
      <c r="N961" t="s">
        <v>215</v>
      </c>
      <c r="O961" s="57">
        <v>46307.628842592596</v>
      </c>
      <c r="P961" s="57">
        <v>46307.758761574078</v>
      </c>
      <c r="Q961">
        <v>69408791</v>
      </c>
      <c r="S961">
        <v>142212128404</v>
      </c>
      <c r="T961" t="s">
        <v>6402</v>
      </c>
      <c r="U961" t="s">
        <v>6403</v>
      </c>
      <c r="Z961">
        <v>109.14237850000001</v>
      </c>
      <c r="AA961">
        <v>-6.8674755999999997</v>
      </c>
      <c r="AB961" t="s">
        <v>6404</v>
      </c>
      <c r="AC961" t="s">
        <v>225</v>
      </c>
      <c r="AO961" s="57">
        <v>46366.642951388887</v>
      </c>
      <c r="AR961" t="s">
        <v>1631</v>
      </c>
      <c r="AS961" t="s">
        <v>219</v>
      </c>
      <c r="AT961" t="s">
        <v>230</v>
      </c>
      <c r="AV961" t="s">
        <v>4370</v>
      </c>
      <c r="AW961" t="s">
        <v>1749</v>
      </c>
      <c r="AX961" t="s">
        <v>222</v>
      </c>
      <c r="AZ961" t="s">
        <v>4370</v>
      </c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:61">
      <c r="A962">
        <v>961</v>
      </c>
      <c r="B962">
        <v>1002625905</v>
      </c>
      <c r="C962">
        <v>3</v>
      </c>
      <c r="D962" t="s">
        <v>49</v>
      </c>
      <c r="E962">
        <v>4</v>
      </c>
      <c r="F962" t="s">
        <v>249</v>
      </c>
      <c r="G962" t="s">
        <v>870</v>
      </c>
      <c r="H962" t="s">
        <v>2259</v>
      </c>
      <c r="I962" t="s">
        <v>212</v>
      </c>
      <c r="J962" t="s">
        <v>213</v>
      </c>
      <c r="K962" t="s">
        <v>149</v>
      </c>
      <c r="L962" t="s">
        <v>214</v>
      </c>
      <c r="M962" t="s">
        <v>1919</v>
      </c>
      <c r="N962" t="s">
        <v>215</v>
      </c>
      <c r="O962" s="57">
        <v>46302.497002314813</v>
      </c>
      <c r="P962" s="57">
        <v>46304.588263888887</v>
      </c>
      <c r="Q962">
        <v>69405734</v>
      </c>
      <c r="S962">
        <v>142212128320</v>
      </c>
      <c r="T962" t="s">
        <v>4238</v>
      </c>
      <c r="U962" t="s">
        <v>4239</v>
      </c>
      <c r="V962" t="s">
        <v>4240</v>
      </c>
      <c r="Z962">
        <v>109.13191399999999</v>
      </c>
      <c r="AA962">
        <v>-6.8664100000000001</v>
      </c>
      <c r="AB962" t="s">
        <v>4241</v>
      </c>
      <c r="AC962" t="s">
        <v>235</v>
      </c>
      <c r="AL962" t="s">
        <v>217</v>
      </c>
      <c r="AM962" t="s">
        <v>3925</v>
      </c>
      <c r="AN962" t="s">
        <v>6</v>
      </c>
      <c r="AO962" s="57">
        <v>46213.507164351853</v>
      </c>
      <c r="AP962" s="57">
        <v>46303.333333333336</v>
      </c>
      <c r="AQ962" t="s">
        <v>841</v>
      </c>
      <c r="AR962" t="s">
        <v>12</v>
      </c>
      <c r="AS962" t="s">
        <v>219</v>
      </c>
      <c r="AT962" t="s">
        <v>230</v>
      </c>
      <c r="AV962" t="s">
        <v>1627</v>
      </c>
      <c r="AW962" t="s">
        <v>923</v>
      </c>
      <c r="AX962" t="s">
        <v>222</v>
      </c>
      <c r="BA962" s="57">
        <v>46303.333333333336</v>
      </c>
      <c r="BB962" t="s">
        <v>3925</v>
      </c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:61">
      <c r="A963">
        <v>962</v>
      </c>
      <c r="B963">
        <v>1002626915</v>
      </c>
      <c r="C963">
        <v>3</v>
      </c>
      <c r="D963" t="s">
        <v>49</v>
      </c>
      <c r="E963">
        <v>4</v>
      </c>
      <c r="F963" t="s">
        <v>249</v>
      </c>
      <c r="G963" t="s">
        <v>870</v>
      </c>
      <c r="H963" t="s">
        <v>2259</v>
      </c>
      <c r="I963" t="s">
        <v>212</v>
      </c>
      <c r="J963" t="s">
        <v>213</v>
      </c>
      <c r="K963" t="s">
        <v>149</v>
      </c>
      <c r="L963" t="s">
        <v>214</v>
      </c>
      <c r="M963" t="s">
        <v>1919</v>
      </c>
      <c r="N963" t="s">
        <v>215</v>
      </c>
      <c r="O963" s="57">
        <v>46302.763657407406</v>
      </c>
      <c r="P963" s="57">
        <v>46304.581388888888</v>
      </c>
      <c r="Q963">
        <v>69406144</v>
      </c>
      <c r="S963">
        <v>142212128328</v>
      </c>
      <c r="T963" t="s">
        <v>4242</v>
      </c>
      <c r="U963" t="s">
        <v>4243</v>
      </c>
      <c r="V963" t="s">
        <v>4244</v>
      </c>
      <c r="Z963">
        <v>109.110519960522</v>
      </c>
      <c r="AA963">
        <v>-6.8511951410548999</v>
      </c>
      <c r="AB963" t="s">
        <v>4245</v>
      </c>
      <c r="AC963" t="s">
        <v>216</v>
      </c>
      <c r="AL963" t="s">
        <v>217</v>
      </c>
      <c r="AM963" t="s">
        <v>4246</v>
      </c>
      <c r="AN963" t="s">
        <v>6</v>
      </c>
      <c r="AO963" s="57">
        <v>46213.767291666663</v>
      </c>
      <c r="AP963" s="57">
        <v>46303.625</v>
      </c>
      <c r="AQ963" t="s">
        <v>838</v>
      </c>
      <c r="AR963" t="s">
        <v>12</v>
      </c>
      <c r="AS963" t="s">
        <v>219</v>
      </c>
      <c r="AT963" t="s">
        <v>230</v>
      </c>
      <c r="AV963" t="s">
        <v>1627</v>
      </c>
      <c r="AW963" t="s">
        <v>877</v>
      </c>
      <c r="AX963" t="s">
        <v>222</v>
      </c>
      <c r="BA963" s="57">
        <v>46303.625</v>
      </c>
      <c r="BB963" t="s">
        <v>4246</v>
      </c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:61">
      <c r="A964">
        <v>963</v>
      </c>
      <c r="B964">
        <v>1002635067</v>
      </c>
      <c r="C964">
        <v>3</v>
      </c>
      <c r="D964" t="s">
        <v>49</v>
      </c>
      <c r="E964">
        <v>4</v>
      </c>
      <c r="F964" t="s">
        <v>249</v>
      </c>
      <c r="G964" t="s">
        <v>252</v>
      </c>
      <c r="H964" t="s">
        <v>6405</v>
      </c>
      <c r="I964" t="s">
        <v>212</v>
      </c>
      <c r="J964" t="s">
        <v>213</v>
      </c>
      <c r="K964" t="s">
        <v>149</v>
      </c>
      <c r="L964" t="s">
        <v>214</v>
      </c>
      <c r="M964" t="s">
        <v>76</v>
      </c>
      <c r="N964" t="s">
        <v>215</v>
      </c>
      <c r="O964" s="57">
        <v>46308.572685185187</v>
      </c>
      <c r="P964" s="57">
        <v>46309.518877314818</v>
      </c>
      <c r="Q964">
        <v>69409425</v>
      </c>
      <c r="S964">
        <v>146282105783</v>
      </c>
      <c r="T964" t="s">
        <v>6406</v>
      </c>
      <c r="U964" t="s">
        <v>6407</v>
      </c>
      <c r="V964" t="s">
        <v>6408</v>
      </c>
      <c r="Z964">
        <v>109.119255</v>
      </c>
      <c r="AA964">
        <v>-6.9285300000000003</v>
      </c>
      <c r="AB964" t="s">
        <v>6409</v>
      </c>
      <c r="AC964" t="s">
        <v>235</v>
      </c>
      <c r="AL964" t="s">
        <v>217</v>
      </c>
      <c r="AM964" t="s">
        <v>6025</v>
      </c>
      <c r="AN964" t="s">
        <v>6</v>
      </c>
      <c r="AO964" t="s">
        <v>5780</v>
      </c>
      <c r="AP964" s="57">
        <v>46309.458333333336</v>
      </c>
      <c r="AR964" t="s">
        <v>218</v>
      </c>
      <c r="AS964" t="s">
        <v>6410</v>
      </c>
      <c r="AT964" t="s">
        <v>230</v>
      </c>
      <c r="AU964">
        <v>20261014</v>
      </c>
      <c r="AV964" t="s">
        <v>221</v>
      </c>
      <c r="AW964" t="s">
        <v>880</v>
      </c>
      <c r="AX964" t="s">
        <v>222</v>
      </c>
      <c r="BA964" s="57">
        <v>46309.458333333336</v>
      </c>
      <c r="BB964" t="s">
        <v>6025</v>
      </c>
      <c r="BC964">
        <v>2026</v>
      </c>
      <c r="BD964">
        <v>10</v>
      </c>
      <c r="BE964">
        <v>14</v>
      </c>
      <c r="BF964" s="6">
        <f t="shared" si="45"/>
        <v>46309</v>
      </c>
      <c r="BG964">
        <f t="shared" si="46"/>
        <v>-0.45833333333575865</v>
      </c>
      <c r="BH964" t="str">
        <f t="shared" si="47"/>
        <v>COMPLY</v>
      </c>
      <c r="BI964" t="e">
        <f>VLOOKUP(H964,Sheet2!$A$1:$B$270,2,FALSE)</f>
        <v>#N/A</v>
      </c>
    </row>
    <row r="965" spans="1:61">
      <c r="A965">
        <v>964</v>
      </c>
      <c r="B965">
        <v>1002635826</v>
      </c>
      <c r="C965">
        <v>3</v>
      </c>
      <c r="D965" t="s">
        <v>49</v>
      </c>
      <c r="E965">
        <v>4</v>
      </c>
      <c r="F965" t="s">
        <v>249</v>
      </c>
      <c r="G965" t="s">
        <v>252</v>
      </c>
      <c r="H965" t="s">
        <v>6405</v>
      </c>
      <c r="I965" t="s">
        <v>212</v>
      </c>
      <c r="J965" t="s">
        <v>213</v>
      </c>
      <c r="K965" t="s">
        <v>149</v>
      </c>
      <c r="L965" t="s">
        <v>214</v>
      </c>
      <c r="M965" t="s">
        <v>255</v>
      </c>
      <c r="N965" t="s">
        <v>215</v>
      </c>
      <c r="O965" s="57">
        <v>46308.763645833336</v>
      </c>
      <c r="P965" s="57">
        <v>46309.534722222219</v>
      </c>
      <c r="Q965">
        <v>69409720</v>
      </c>
      <c r="S965">
        <v>146282105782</v>
      </c>
      <c r="T965" t="s">
        <v>6809</v>
      </c>
      <c r="U965" t="s">
        <v>6810</v>
      </c>
      <c r="V965" t="s">
        <v>6811</v>
      </c>
      <c r="Z965">
        <v>109.142664</v>
      </c>
      <c r="AA965">
        <v>-6.9336770000000003</v>
      </c>
      <c r="AB965" t="s">
        <v>6812</v>
      </c>
      <c r="AC965" t="s">
        <v>235</v>
      </c>
      <c r="AL965" t="s">
        <v>217</v>
      </c>
      <c r="AM965" t="s">
        <v>6813</v>
      </c>
      <c r="AN965" t="s">
        <v>6</v>
      </c>
      <c r="AO965" t="s">
        <v>6814</v>
      </c>
      <c r="AP965" s="57">
        <v>46309.625</v>
      </c>
      <c r="AR965" t="s">
        <v>256</v>
      </c>
      <c r="AS965" t="s">
        <v>6410</v>
      </c>
      <c r="AT965" t="s">
        <v>230</v>
      </c>
      <c r="AV965" t="s">
        <v>257</v>
      </c>
      <c r="AW965" t="s">
        <v>880</v>
      </c>
      <c r="AX965" t="s">
        <v>222</v>
      </c>
      <c r="BA965" s="57">
        <v>46309.625</v>
      </c>
      <c r="BB965" t="s">
        <v>6813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:61">
      <c r="A966">
        <v>965</v>
      </c>
      <c r="B966">
        <v>1002621459</v>
      </c>
      <c r="C966">
        <v>3</v>
      </c>
      <c r="D966" t="s">
        <v>49</v>
      </c>
      <c r="E966">
        <v>4</v>
      </c>
      <c r="F966" t="s">
        <v>249</v>
      </c>
      <c r="G966" t="s">
        <v>252</v>
      </c>
      <c r="H966" t="s">
        <v>795</v>
      </c>
      <c r="I966" t="s">
        <v>212</v>
      </c>
      <c r="J966" t="s">
        <v>213</v>
      </c>
      <c r="K966" t="s">
        <v>149</v>
      </c>
      <c r="L966" t="s">
        <v>214</v>
      </c>
      <c r="M966" t="s">
        <v>76</v>
      </c>
      <c r="N966" t="s">
        <v>215</v>
      </c>
      <c r="O966" s="57">
        <v>46299.644837962966</v>
      </c>
      <c r="P966" s="57">
        <v>46300.535590277781</v>
      </c>
      <c r="Q966">
        <v>69403954</v>
      </c>
      <c r="S966">
        <v>142206131459</v>
      </c>
      <c r="T966" t="s">
        <v>2270</v>
      </c>
      <c r="U966" t="s">
        <v>2965</v>
      </c>
      <c r="V966" t="s">
        <v>2271</v>
      </c>
      <c r="Z966">
        <v>109.025111</v>
      </c>
      <c r="AA966">
        <v>-7.0946629999999997</v>
      </c>
      <c r="AB966" t="s">
        <v>2272</v>
      </c>
      <c r="AC966" t="s">
        <v>235</v>
      </c>
      <c r="AL966" t="s">
        <v>217</v>
      </c>
      <c r="AM966" t="s">
        <v>2273</v>
      </c>
      <c r="AN966" t="s">
        <v>6</v>
      </c>
      <c r="AO966" s="57">
        <v>46122.65283564815</v>
      </c>
      <c r="AP966" s="57">
        <v>46300.625</v>
      </c>
      <c r="AR966" t="s">
        <v>218</v>
      </c>
      <c r="AS966" t="s">
        <v>219</v>
      </c>
      <c r="AT966" t="s">
        <v>230</v>
      </c>
      <c r="AU966">
        <v>20261005</v>
      </c>
      <c r="AV966" t="s">
        <v>221</v>
      </c>
      <c r="AW966" t="s">
        <v>886</v>
      </c>
      <c r="AX966" t="s">
        <v>222</v>
      </c>
      <c r="BA966" s="57">
        <v>46300.625</v>
      </c>
      <c r="BB966" t="s">
        <v>2273</v>
      </c>
      <c r="BC966">
        <v>2026</v>
      </c>
      <c r="BD966">
        <v>10</v>
      </c>
      <c r="BE966">
        <v>5</v>
      </c>
      <c r="BF966" s="6">
        <f t="shared" si="45"/>
        <v>46300</v>
      </c>
      <c r="BG966">
        <f t="shared" si="46"/>
        <v>-0.625</v>
      </c>
      <c r="BH966" t="str">
        <f t="shared" si="47"/>
        <v>COMPLY</v>
      </c>
      <c r="BI966" t="e">
        <f>VLOOKUP(H966,Sheet2!$A$1:$B$270,2,FALSE)</f>
        <v>#N/A</v>
      </c>
    </row>
    <row r="967" spans="1:61">
      <c r="A967">
        <v>966</v>
      </c>
      <c r="B967">
        <v>1002622376</v>
      </c>
      <c r="C967">
        <v>3</v>
      </c>
      <c r="D967" t="s">
        <v>49</v>
      </c>
      <c r="E967">
        <v>4</v>
      </c>
      <c r="F967" t="s">
        <v>249</v>
      </c>
      <c r="G967" t="s">
        <v>252</v>
      </c>
      <c r="H967" t="s">
        <v>795</v>
      </c>
      <c r="I967" t="s">
        <v>212</v>
      </c>
      <c r="J967" t="s">
        <v>213</v>
      </c>
      <c r="K967" t="s">
        <v>149</v>
      </c>
      <c r="M967" t="s">
        <v>76</v>
      </c>
      <c r="N967" t="s">
        <v>215</v>
      </c>
      <c r="O967" s="57">
        <v>46300.5471412037</v>
      </c>
      <c r="P967" s="57">
        <v>46300.60832175926</v>
      </c>
      <c r="Q967">
        <v>69402401</v>
      </c>
      <c r="S967">
        <v>142206131460</v>
      </c>
      <c r="T967" t="s">
        <v>1275</v>
      </c>
      <c r="U967" t="s">
        <v>2966</v>
      </c>
      <c r="V967" t="s">
        <v>2967</v>
      </c>
      <c r="Z967">
        <v>109.150226</v>
      </c>
      <c r="AA967">
        <v>-7.1547739999999997</v>
      </c>
      <c r="AB967" t="s">
        <v>1278</v>
      </c>
      <c r="AC967" t="s">
        <v>283</v>
      </c>
      <c r="AL967" t="s">
        <v>217</v>
      </c>
      <c r="AM967" t="s">
        <v>2968</v>
      </c>
      <c r="AN967" t="s">
        <v>6</v>
      </c>
      <c r="AO967" s="57">
        <v>46152.569618055553</v>
      </c>
      <c r="AR967" t="s">
        <v>218</v>
      </c>
      <c r="AS967" t="s">
        <v>219</v>
      </c>
      <c r="AT967" t="s">
        <v>230</v>
      </c>
      <c r="AU967">
        <v>20261005</v>
      </c>
      <c r="AV967" t="s">
        <v>221</v>
      </c>
      <c r="AW967" t="s">
        <v>540</v>
      </c>
      <c r="AX967" t="s">
        <v>222</v>
      </c>
      <c r="BA967" s="57">
        <v>46300.291666666664</v>
      </c>
      <c r="BB967" t="s">
        <v>2968</v>
      </c>
      <c r="BC967">
        <v>2026</v>
      </c>
      <c r="BD967">
        <v>10</v>
      </c>
      <c r="BE967">
        <v>5</v>
      </c>
      <c r="BF967" s="6">
        <f t="shared" si="45"/>
        <v>46300</v>
      </c>
      <c r="BG967">
        <f t="shared" si="46"/>
        <v>-0.29166666666424135</v>
      </c>
      <c r="BH967" t="str">
        <f t="shared" si="47"/>
        <v>COMPLY</v>
      </c>
      <c r="BI967" t="e">
        <f>VLOOKUP(H967,Sheet2!$A$1:$B$270,2,FALSE)</f>
        <v>#N/A</v>
      </c>
    </row>
    <row r="968" spans="1:61">
      <c r="A968">
        <v>967</v>
      </c>
      <c r="B968">
        <v>1002622928</v>
      </c>
      <c r="C968">
        <v>3</v>
      </c>
      <c r="D968" t="s">
        <v>49</v>
      </c>
      <c r="E968">
        <v>4</v>
      </c>
      <c r="F968" t="s">
        <v>249</v>
      </c>
      <c r="G968" t="s">
        <v>252</v>
      </c>
      <c r="H968" t="s">
        <v>795</v>
      </c>
      <c r="I968" t="s">
        <v>212</v>
      </c>
      <c r="J968" t="s">
        <v>213</v>
      </c>
      <c r="K968" t="s">
        <v>149</v>
      </c>
      <c r="M968" t="s">
        <v>76</v>
      </c>
      <c r="N968" t="s">
        <v>215</v>
      </c>
      <c r="O968" s="57">
        <v>46300.655092592591</v>
      </c>
      <c r="P968" s="57">
        <v>46300.740567129629</v>
      </c>
      <c r="Q968">
        <v>69402809</v>
      </c>
      <c r="S968">
        <v>142206131461</v>
      </c>
      <c r="T968" t="s">
        <v>2265</v>
      </c>
      <c r="U968" t="s">
        <v>2969</v>
      </c>
      <c r="V968" t="s">
        <v>2970</v>
      </c>
      <c r="Z968">
        <v>109.114581044543</v>
      </c>
      <c r="AA968">
        <v>-7.0474209618124197</v>
      </c>
      <c r="AB968" t="s">
        <v>2268</v>
      </c>
      <c r="AC968" t="s">
        <v>216</v>
      </c>
      <c r="AL968" t="s">
        <v>217</v>
      </c>
      <c r="AM968" t="s">
        <v>2971</v>
      </c>
      <c r="AN968" t="s">
        <v>6</v>
      </c>
      <c r="AO968" s="57">
        <v>46152.684560185182</v>
      </c>
      <c r="AR968" t="s">
        <v>218</v>
      </c>
      <c r="AS968" t="s">
        <v>219</v>
      </c>
      <c r="AT968" t="s">
        <v>230</v>
      </c>
      <c r="AU968">
        <v>20261005</v>
      </c>
      <c r="AV968" t="s">
        <v>221</v>
      </c>
      <c r="AW968" t="s">
        <v>540</v>
      </c>
      <c r="AX968" t="s">
        <v>222</v>
      </c>
      <c r="BA968" s="57">
        <v>46300.291666666664</v>
      </c>
      <c r="BB968" t="s">
        <v>2971</v>
      </c>
      <c r="BC968">
        <v>2026</v>
      </c>
      <c r="BD968">
        <v>10</v>
      </c>
      <c r="BE968">
        <v>5</v>
      </c>
      <c r="BF968" s="6">
        <f t="shared" si="45"/>
        <v>46300</v>
      </c>
      <c r="BG968">
        <f t="shared" si="46"/>
        <v>-0.29166666666424135</v>
      </c>
      <c r="BH968" t="str">
        <f t="shared" si="47"/>
        <v>COMPLY</v>
      </c>
      <c r="BI968" t="e">
        <f>VLOOKUP(H968,Sheet2!$A$1:$B$270,2,FALSE)</f>
        <v>#N/A</v>
      </c>
    </row>
    <row r="969" spans="1:61">
      <c r="A969">
        <v>968</v>
      </c>
      <c r="B969">
        <v>1002626857</v>
      </c>
      <c r="C969">
        <v>3</v>
      </c>
      <c r="D969" t="s">
        <v>49</v>
      </c>
      <c r="E969">
        <v>4</v>
      </c>
      <c r="F969" t="s">
        <v>249</v>
      </c>
      <c r="G969" t="s">
        <v>252</v>
      </c>
      <c r="H969" t="s">
        <v>795</v>
      </c>
      <c r="I969" t="s">
        <v>212</v>
      </c>
      <c r="J969" t="s">
        <v>213</v>
      </c>
      <c r="K969" t="s">
        <v>149</v>
      </c>
      <c r="L969" t="s">
        <v>214</v>
      </c>
      <c r="M969" t="s">
        <v>76</v>
      </c>
      <c r="N969" t="s">
        <v>215</v>
      </c>
      <c r="O969" s="57">
        <v>46302.714282407411</v>
      </c>
      <c r="P969" s="57">
        <v>46303.659108796295</v>
      </c>
      <c r="Q969">
        <v>69406126</v>
      </c>
      <c r="S969">
        <v>142206131464</v>
      </c>
      <c r="T969" t="s">
        <v>4247</v>
      </c>
      <c r="U969" t="s">
        <v>4248</v>
      </c>
      <c r="V969" t="s">
        <v>4249</v>
      </c>
      <c r="Z969">
        <v>109.030790962278</v>
      </c>
      <c r="AA969">
        <v>-7.0439620733419197</v>
      </c>
      <c r="AB969" t="s">
        <v>4250</v>
      </c>
      <c r="AC969" t="s">
        <v>216</v>
      </c>
      <c r="AL969" t="s">
        <v>217</v>
      </c>
      <c r="AM969" t="s">
        <v>4251</v>
      </c>
      <c r="AN969" t="s">
        <v>6</v>
      </c>
      <c r="AO969" s="57">
        <v>46213.736238425925</v>
      </c>
      <c r="AP969" s="57">
        <v>46303.625</v>
      </c>
      <c r="AR969" t="s">
        <v>218</v>
      </c>
      <c r="AS969" t="s">
        <v>219</v>
      </c>
      <c r="AT969" t="s">
        <v>230</v>
      </c>
      <c r="AU969">
        <v>20261008</v>
      </c>
      <c r="AV969" t="s">
        <v>221</v>
      </c>
      <c r="AW969" t="s">
        <v>880</v>
      </c>
      <c r="AX969" t="s">
        <v>222</v>
      </c>
      <c r="BA969" s="57">
        <v>46303.625</v>
      </c>
      <c r="BB969" t="s">
        <v>4251</v>
      </c>
      <c r="BC969">
        <v>2026</v>
      </c>
      <c r="BD969">
        <v>10</v>
      </c>
      <c r="BE969">
        <v>8</v>
      </c>
      <c r="BF969" s="6">
        <f t="shared" si="45"/>
        <v>46303</v>
      </c>
      <c r="BG969">
        <f t="shared" si="46"/>
        <v>-0.625</v>
      </c>
      <c r="BH969" t="str">
        <f t="shared" si="47"/>
        <v>COMPLY</v>
      </c>
      <c r="BI969" t="e">
        <f>VLOOKUP(H969,Sheet2!$A$1:$B$270,2,FALSE)</f>
        <v>#N/A</v>
      </c>
    </row>
    <row r="970" spans="1:61">
      <c r="A970">
        <v>969</v>
      </c>
      <c r="B970">
        <v>1002627625</v>
      </c>
      <c r="C970">
        <v>3</v>
      </c>
      <c r="D970" t="s">
        <v>49</v>
      </c>
      <c r="E970">
        <v>4</v>
      </c>
      <c r="F970" t="s">
        <v>249</v>
      </c>
      <c r="G970" t="s">
        <v>252</v>
      </c>
      <c r="H970" t="s">
        <v>795</v>
      </c>
      <c r="I970" t="s">
        <v>212</v>
      </c>
      <c r="J970" t="s">
        <v>213</v>
      </c>
      <c r="K970" t="s">
        <v>149</v>
      </c>
      <c r="M970" t="s">
        <v>76</v>
      </c>
      <c r="N970" t="s">
        <v>215</v>
      </c>
      <c r="O970" s="57">
        <v>46303.543414351851</v>
      </c>
      <c r="P970" s="57">
        <v>46303.815578703703</v>
      </c>
      <c r="Q970">
        <v>69404805</v>
      </c>
      <c r="S970">
        <v>142206131467</v>
      </c>
      <c r="T970" t="s">
        <v>3574</v>
      </c>
      <c r="U970" t="s">
        <v>4709</v>
      </c>
      <c r="V970" t="s">
        <v>4710</v>
      </c>
      <c r="Z970">
        <v>108.977649</v>
      </c>
      <c r="AA970">
        <v>-7.0930669999999996</v>
      </c>
      <c r="AB970" t="s">
        <v>3577</v>
      </c>
      <c r="AC970" t="s">
        <v>283</v>
      </c>
      <c r="AL970" t="s">
        <v>217</v>
      </c>
      <c r="AM970" t="s">
        <v>4711</v>
      </c>
      <c r="AN970" t="s">
        <v>6</v>
      </c>
      <c r="AO970" s="57">
        <v>46244.569814814815</v>
      </c>
      <c r="AR970" t="s">
        <v>218</v>
      </c>
      <c r="AS970" t="s">
        <v>219</v>
      </c>
      <c r="AT970" t="s">
        <v>230</v>
      </c>
      <c r="AU970">
        <v>20261008</v>
      </c>
      <c r="AV970" t="s">
        <v>221</v>
      </c>
      <c r="AW970" t="s">
        <v>540</v>
      </c>
      <c r="AX970" t="s">
        <v>222</v>
      </c>
      <c r="BA970" s="57">
        <v>46303.291666666664</v>
      </c>
      <c r="BB970" t="s">
        <v>4711</v>
      </c>
      <c r="BC970">
        <v>2026</v>
      </c>
      <c r="BD970">
        <v>10</v>
      </c>
      <c r="BE970">
        <v>8</v>
      </c>
      <c r="BF970" s="6">
        <f t="shared" si="45"/>
        <v>46303</v>
      </c>
      <c r="BG970">
        <f t="shared" si="46"/>
        <v>-0.29166666666424135</v>
      </c>
      <c r="BH970" t="str">
        <f t="shared" si="47"/>
        <v>COMPLY</v>
      </c>
      <c r="BI970" t="e">
        <f>VLOOKUP(H970,Sheet2!$A$1:$B$270,2,FALSE)</f>
        <v>#N/A</v>
      </c>
    </row>
    <row r="971" spans="1:61">
      <c r="A971">
        <v>970</v>
      </c>
      <c r="B971">
        <v>1002627083</v>
      </c>
      <c r="C971">
        <v>3</v>
      </c>
      <c r="D971" t="s">
        <v>49</v>
      </c>
      <c r="E971">
        <v>4</v>
      </c>
      <c r="F971" t="s">
        <v>249</v>
      </c>
      <c r="G971" t="s">
        <v>252</v>
      </c>
      <c r="H971" t="s">
        <v>795</v>
      </c>
      <c r="I971" t="s">
        <v>212</v>
      </c>
      <c r="J971" t="s">
        <v>213</v>
      </c>
      <c r="K971" t="s">
        <v>149</v>
      </c>
      <c r="L971" t="s">
        <v>214</v>
      </c>
      <c r="M971" t="s">
        <v>76</v>
      </c>
      <c r="N971" t="s">
        <v>215</v>
      </c>
      <c r="O971" s="57">
        <v>46303.362210648149</v>
      </c>
      <c r="P971" s="57">
        <v>46303.6403125</v>
      </c>
      <c r="Q971">
        <v>69406218</v>
      </c>
      <c r="S971">
        <v>142206131469</v>
      </c>
      <c r="T971" t="s">
        <v>4252</v>
      </c>
      <c r="U971" t="s">
        <v>4712</v>
      </c>
      <c r="V971" t="s">
        <v>4253</v>
      </c>
      <c r="Z971">
        <v>109.03451789170499</v>
      </c>
      <c r="AA971">
        <v>-7.0716829434104502</v>
      </c>
      <c r="AB971" t="s">
        <v>4254</v>
      </c>
      <c r="AC971" t="s">
        <v>216</v>
      </c>
      <c r="AL971" t="s">
        <v>217</v>
      </c>
      <c r="AM971" t="s">
        <v>4255</v>
      </c>
      <c r="AN971" t="s">
        <v>6</v>
      </c>
      <c r="AO971" s="57">
        <v>46244.371828703705</v>
      </c>
      <c r="AP971" s="57">
        <v>46305.333333333336</v>
      </c>
      <c r="AR971" t="s">
        <v>218</v>
      </c>
      <c r="AS971" t="s">
        <v>219</v>
      </c>
      <c r="AT971" t="s">
        <v>230</v>
      </c>
      <c r="AU971">
        <v>20261008</v>
      </c>
      <c r="AV971" t="s">
        <v>221</v>
      </c>
      <c r="AW971" t="s">
        <v>880</v>
      </c>
      <c r="AX971" t="s">
        <v>222</v>
      </c>
      <c r="BA971" s="57">
        <v>46305.333333333336</v>
      </c>
      <c r="BB971" t="s">
        <v>4255</v>
      </c>
      <c r="BC971">
        <v>2026</v>
      </c>
      <c r="BD971">
        <v>10</v>
      </c>
      <c r="BE971">
        <v>8</v>
      </c>
      <c r="BF971" s="6">
        <f t="shared" si="45"/>
        <v>46303</v>
      </c>
      <c r="BG971">
        <f t="shared" si="46"/>
        <v>-2.3333333333357587</v>
      </c>
      <c r="BH971" t="str">
        <f t="shared" si="47"/>
        <v>COMPLY</v>
      </c>
      <c r="BI971" t="e">
        <f>VLOOKUP(H971,Sheet2!$A$1:$B$270,2,FALSE)</f>
        <v>#N/A</v>
      </c>
    </row>
    <row r="972" spans="1:61">
      <c r="A972">
        <v>971</v>
      </c>
      <c r="B972">
        <v>1002618011</v>
      </c>
      <c r="C972">
        <v>3</v>
      </c>
      <c r="D972" t="s">
        <v>49</v>
      </c>
      <c r="E972">
        <v>4</v>
      </c>
      <c r="F972" t="s">
        <v>249</v>
      </c>
      <c r="G972" t="s">
        <v>252</v>
      </c>
      <c r="H972" t="s">
        <v>795</v>
      </c>
      <c r="I972" t="s">
        <v>212</v>
      </c>
      <c r="J972" t="s">
        <v>213</v>
      </c>
      <c r="K972" t="s">
        <v>149</v>
      </c>
      <c r="L972" t="s">
        <v>214</v>
      </c>
      <c r="M972" t="s">
        <v>1401</v>
      </c>
      <c r="N972" t="s">
        <v>215</v>
      </c>
      <c r="O972" s="57">
        <v>46296.586504629631</v>
      </c>
      <c r="P972" s="57">
        <v>46300.547129629631</v>
      </c>
      <c r="Q972">
        <v>69402401</v>
      </c>
      <c r="S972">
        <v>142206131448</v>
      </c>
      <c r="T972" t="s">
        <v>1275</v>
      </c>
      <c r="U972" t="s">
        <v>1276</v>
      </c>
      <c r="V972" t="s">
        <v>1277</v>
      </c>
      <c r="Z972">
        <v>109.150515</v>
      </c>
      <c r="AA972">
        <v>-7.1563602999999896</v>
      </c>
      <c r="AB972" t="s">
        <v>1278</v>
      </c>
      <c r="AC972" t="s">
        <v>235</v>
      </c>
      <c r="AL972" t="s">
        <v>217</v>
      </c>
      <c r="AM972" t="s">
        <v>1279</v>
      </c>
      <c r="AN972" t="s">
        <v>6</v>
      </c>
      <c r="AO972" s="57">
        <v>46032.590474537035</v>
      </c>
      <c r="AP972" s="57">
        <v>46297.458333333336</v>
      </c>
      <c r="AR972" t="s">
        <v>14</v>
      </c>
      <c r="AS972" t="s">
        <v>219</v>
      </c>
      <c r="AT972" t="s">
        <v>230</v>
      </c>
      <c r="AV972" t="s">
        <v>2963</v>
      </c>
      <c r="AW972" t="s">
        <v>880</v>
      </c>
      <c r="AX972" t="s">
        <v>222</v>
      </c>
      <c r="BA972" s="57">
        <v>46297.458333333336</v>
      </c>
      <c r="BB972" t="s">
        <v>1279</v>
      </c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:61">
      <c r="A973">
        <v>972</v>
      </c>
      <c r="B973">
        <v>1002619152</v>
      </c>
      <c r="C973">
        <v>3</v>
      </c>
      <c r="D973" t="s">
        <v>49</v>
      </c>
      <c r="E973">
        <v>4</v>
      </c>
      <c r="F973" t="s">
        <v>249</v>
      </c>
      <c r="G973" t="s">
        <v>252</v>
      </c>
      <c r="H973" t="s">
        <v>795</v>
      </c>
      <c r="I973" t="s">
        <v>212</v>
      </c>
      <c r="J973" t="s">
        <v>213</v>
      </c>
      <c r="K973" t="s">
        <v>149</v>
      </c>
      <c r="L973" t="s">
        <v>214</v>
      </c>
      <c r="M973" t="s">
        <v>1401</v>
      </c>
      <c r="N973" t="s">
        <v>215</v>
      </c>
      <c r="O973" s="57">
        <v>46297.399710648147</v>
      </c>
      <c r="P973" s="57">
        <v>46300.655081018522</v>
      </c>
      <c r="Q973">
        <v>69402809</v>
      </c>
      <c r="S973">
        <v>142206131450</v>
      </c>
      <c r="T973" t="s">
        <v>2265</v>
      </c>
      <c r="U973" t="s">
        <v>2266</v>
      </c>
      <c r="V973" t="s">
        <v>2267</v>
      </c>
      <c r="Z973">
        <v>109.114648886024</v>
      </c>
      <c r="AA973">
        <v>-7.0479969286918296</v>
      </c>
      <c r="AB973" t="s">
        <v>2268</v>
      </c>
      <c r="AC973" t="s">
        <v>216</v>
      </c>
      <c r="AL973" t="s">
        <v>217</v>
      </c>
      <c r="AM973" t="s">
        <v>2269</v>
      </c>
      <c r="AN973" t="s">
        <v>6</v>
      </c>
      <c r="AO973" s="57">
        <v>46063.403113425928</v>
      </c>
      <c r="AP973" s="57">
        <v>46298.333333333336</v>
      </c>
      <c r="AQ973" t="s">
        <v>841</v>
      </c>
      <c r="AR973" t="s">
        <v>14</v>
      </c>
      <c r="AS973" t="s">
        <v>219</v>
      </c>
      <c r="AT973" t="s">
        <v>230</v>
      </c>
      <c r="AV973" t="s">
        <v>2964</v>
      </c>
      <c r="AW973" t="s">
        <v>876</v>
      </c>
      <c r="AX973" t="s">
        <v>222</v>
      </c>
      <c r="BA973" s="57">
        <v>46298.333333333336</v>
      </c>
      <c r="BB973" t="s">
        <v>2269</v>
      </c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:61">
      <c r="A974">
        <v>973</v>
      </c>
      <c r="B974">
        <v>1002623785</v>
      </c>
      <c r="C974">
        <v>3</v>
      </c>
      <c r="D974" t="s">
        <v>49</v>
      </c>
      <c r="E974">
        <v>4</v>
      </c>
      <c r="F974" t="s">
        <v>249</v>
      </c>
      <c r="G974" t="s">
        <v>252</v>
      </c>
      <c r="H974" t="s">
        <v>795</v>
      </c>
      <c r="I974" t="s">
        <v>212</v>
      </c>
      <c r="J974" t="s">
        <v>213</v>
      </c>
      <c r="K974" t="s">
        <v>149</v>
      </c>
      <c r="L974" t="s">
        <v>214</v>
      </c>
      <c r="M974" t="s">
        <v>1401</v>
      </c>
      <c r="N974" t="s">
        <v>215</v>
      </c>
      <c r="O974" s="57">
        <v>46301.430324074077</v>
      </c>
      <c r="P974" s="57">
        <v>46303.543414351851</v>
      </c>
      <c r="Q974">
        <v>69404805</v>
      </c>
      <c r="S974">
        <v>142206131463</v>
      </c>
      <c r="T974" t="s">
        <v>3574</v>
      </c>
      <c r="U974" t="s">
        <v>3575</v>
      </c>
      <c r="V974" t="s">
        <v>3576</v>
      </c>
      <c r="Z974">
        <v>108.97767399999999</v>
      </c>
      <c r="AA974">
        <v>-7.09239</v>
      </c>
      <c r="AB974" t="s">
        <v>3577</v>
      </c>
      <c r="AC974" t="s">
        <v>235</v>
      </c>
      <c r="AL974" t="s">
        <v>217</v>
      </c>
      <c r="AM974" t="s">
        <v>3208</v>
      </c>
      <c r="AN974" t="s">
        <v>6</v>
      </c>
      <c r="AO974" s="57">
        <v>46183.433946759258</v>
      </c>
      <c r="AP974" s="57">
        <v>46302.333333333336</v>
      </c>
      <c r="AR974" t="s">
        <v>14</v>
      </c>
      <c r="AS974" t="s">
        <v>219</v>
      </c>
      <c r="AT974" t="s">
        <v>230</v>
      </c>
      <c r="AV974" t="s">
        <v>4708</v>
      </c>
      <c r="AW974" t="s">
        <v>876</v>
      </c>
      <c r="AX974" t="s">
        <v>222</v>
      </c>
      <c r="BA974" s="57">
        <v>46302.333333333336</v>
      </c>
      <c r="BB974" t="s">
        <v>3208</v>
      </c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:61">
      <c r="A975">
        <v>974</v>
      </c>
      <c r="B975">
        <v>1002631021</v>
      </c>
      <c r="C975">
        <v>3</v>
      </c>
      <c r="D975" t="s">
        <v>49</v>
      </c>
      <c r="E975">
        <v>4</v>
      </c>
      <c r="F975" t="s">
        <v>249</v>
      </c>
      <c r="G975" t="s">
        <v>252</v>
      </c>
      <c r="H975" t="s">
        <v>5582</v>
      </c>
      <c r="I975" t="s">
        <v>212</v>
      </c>
      <c r="J975" t="s">
        <v>213</v>
      </c>
      <c r="K975" t="s">
        <v>149</v>
      </c>
      <c r="L975" t="s">
        <v>214</v>
      </c>
      <c r="M975" t="s">
        <v>76</v>
      </c>
      <c r="N975" t="s">
        <v>215</v>
      </c>
      <c r="O975" s="57">
        <v>46305.624699074076</v>
      </c>
      <c r="P975" s="57">
        <v>46307.515960648147</v>
      </c>
      <c r="Q975">
        <v>69407975</v>
      </c>
      <c r="S975">
        <v>142283120051</v>
      </c>
      <c r="T975" t="s">
        <v>5583</v>
      </c>
      <c r="U975" t="s">
        <v>5584</v>
      </c>
      <c r="V975" t="s">
        <v>5585</v>
      </c>
      <c r="Z975">
        <v>109.1028847</v>
      </c>
      <c r="AA975">
        <v>-6.9646784999999998</v>
      </c>
      <c r="AB975" t="s">
        <v>5586</v>
      </c>
      <c r="AC975" t="s">
        <v>235</v>
      </c>
      <c r="AL975" t="s">
        <v>217</v>
      </c>
      <c r="AM975" t="s">
        <v>5587</v>
      </c>
      <c r="AN975" t="s">
        <v>6</v>
      </c>
      <c r="AO975" s="57">
        <v>46305.642407407409</v>
      </c>
      <c r="AP975" s="57">
        <v>46306.458333333336</v>
      </c>
      <c r="AR975" t="s">
        <v>218</v>
      </c>
      <c r="AS975" t="s">
        <v>219</v>
      </c>
      <c r="AT975" t="s">
        <v>230</v>
      </c>
      <c r="AU975">
        <v>20261012</v>
      </c>
      <c r="AV975" t="s">
        <v>221</v>
      </c>
      <c r="AW975" t="s">
        <v>883</v>
      </c>
      <c r="AX975" t="s">
        <v>222</v>
      </c>
      <c r="BA975" s="57">
        <v>46306.458333333336</v>
      </c>
      <c r="BB975" t="s">
        <v>5587</v>
      </c>
      <c r="BC975">
        <v>2026</v>
      </c>
      <c r="BD975">
        <v>10</v>
      </c>
      <c r="BE975">
        <v>12</v>
      </c>
      <c r="BF975" s="6">
        <f t="shared" si="45"/>
        <v>46307</v>
      </c>
      <c r="BG975">
        <f t="shared" si="46"/>
        <v>0.54166666666424135</v>
      </c>
      <c r="BH975" t="str">
        <f t="shared" si="47"/>
        <v>COMPLY</v>
      </c>
      <c r="BI975" t="e">
        <f>VLOOKUP(H975,Sheet2!$A$1:$B$270,2,FALSE)</f>
        <v>#N/A</v>
      </c>
    </row>
    <row r="976" spans="1:61">
      <c r="A976">
        <v>975</v>
      </c>
      <c r="B976">
        <v>1002631693</v>
      </c>
      <c r="C976">
        <v>3</v>
      </c>
      <c r="D976" t="s">
        <v>55</v>
      </c>
      <c r="E976">
        <v>5</v>
      </c>
      <c r="F976" t="s">
        <v>260</v>
      </c>
      <c r="G976" t="s">
        <v>128</v>
      </c>
      <c r="H976" t="s">
        <v>304</v>
      </c>
      <c r="I976" t="s">
        <v>212</v>
      </c>
      <c r="J976" t="s">
        <v>213</v>
      </c>
      <c r="K976" t="s">
        <v>149</v>
      </c>
      <c r="L976" t="s">
        <v>214</v>
      </c>
      <c r="M976" t="s">
        <v>76</v>
      </c>
      <c r="N976" t="s">
        <v>215</v>
      </c>
      <c r="O976" s="57">
        <v>46306.658032407409</v>
      </c>
      <c r="P976" s="57">
        <v>46307.34574074074</v>
      </c>
      <c r="Q976">
        <v>69408232</v>
      </c>
      <c r="S976">
        <v>152417234498</v>
      </c>
      <c r="T976" t="s">
        <v>4030</v>
      </c>
      <c r="U976" t="s">
        <v>5588</v>
      </c>
      <c r="V976" t="s">
        <v>5589</v>
      </c>
      <c r="Z976">
        <v>112.6033829</v>
      </c>
      <c r="AA976">
        <v>-7.3595712999999998</v>
      </c>
      <c r="AB976" t="s">
        <v>5590</v>
      </c>
      <c r="AC976" t="s">
        <v>235</v>
      </c>
      <c r="AL976" t="s">
        <v>217</v>
      </c>
      <c r="AM976" t="s">
        <v>5289</v>
      </c>
      <c r="AN976" t="s">
        <v>6</v>
      </c>
      <c r="AO976" s="57">
        <v>46336.663576388892</v>
      </c>
      <c r="AP976" s="57">
        <v>46307.625</v>
      </c>
      <c r="AR976" t="s">
        <v>218</v>
      </c>
      <c r="AS976" t="s">
        <v>578</v>
      </c>
      <c r="AT976" t="s">
        <v>230</v>
      </c>
      <c r="AU976">
        <v>20261012</v>
      </c>
      <c r="AV976" t="s">
        <v>221</v>
      </c>
      <c r="AW976" t="s">
        <v>2232</v>
      </c>
      <c r="AX976" t="s">
        <v>222</v>
      </c>
      <c r="BA976" s="57">
        <v>46307.625</v>
      </c>
      <c r="BB976" t="s">
        <v>5289</v>
      </c>
      <c r="BC976">
        <v>2026</v>
      </c>
      <c r="BD976">
        <v>10</v>
      </c>
      <c r="BE976">
        <v>12</v>
      </c>
      <c r="BF976" s="6">
        <f t="shared" si="45"/>
        <v>46307</v>
      </c>
      <c r="BG976">
        <f t="shared" si="46"/>
        <v>-0.625</v>
      </c>
      <c r="BH976" t="str">
        <f t="shared" si="47"/>
        <v>COMPLY</v>
      </c>
      <c r="BI976" t="str">
        <f>VLOOKUP(H976,Sheet2!$A$1:$B$270,2,FALSE)</f>
        <v>SURABAYA UTARA</v>
      </c>
    </row>
    <row r="977" spans="1:61">
      <c r="A977">
        <v>976</v>
      </c>
      <c r="B977">
        <v>1002632552</v>
      </c>
      <c r="C977">
        <v>3</v>
      </c>
      <c r="D977" t="s">
        <v>55</v>
      </c>
      <c r="E977">
        <v>5</v>
      </c>
      <c r="F977" t="s">
        <v>260</v>
      </c>
      <c r="G977" t="s">
        <v>128</v>
      </c>
      <c r="H977" t="s">
        <v>304</v>
      </c>
      <c r="I977" t="s">
        <v>212</v>
      </c>
      <c r="J977" t="s">
        <v>213</v>
      </c>
      <c r="K977" t="s">
        <v>149</v>
      </c>
      <c r="M977" t="s">
        <v>76</v>
      </c>
      <c r="N977" t="s">
        <v>215</v>
      </c>
      <c r="O977" s="57">
        <v>46307.468159722222</v>
      </c>
      <c r="P977" s="57">
        <v>46307.513043981482</v>
      </c>
      <c r="Q977">
        <v>69407679</v>
      </c>
      <c r="S977">
        <v>152417234238</v>
      </c>
      <c r="T977" t="s">
        <v>5591</v>
      </c>
      <c r="U977" t="s">
        <v>6411</v>
      </c>
      <c r="V977" t="s">
        <v>6412</v>
      </c>
      <c r="Z977">
        <v>112.629271741911</v>
      </c>
      <c r="AA977">
        <v>-7.3458356395663396</v>
      </c>
      <c r="AB977" t="s">
        <v>5594</v>
      </c>
      <c r="AC977" t="s">
        <v>229</v>
      </c>
      <c r="AL977" t="s">
        <v>217</v>
      </c>
      <c r="AM977" t="s">
        <v>6413</v>
      </c>
      <c r="AN977" t="s">
        <v>6</v>
      </c>
      <c r="AO977" s="57">
        <v>46366.486458333333</v>
      </c>
      <c r="AR977" t="s">
        <v>218</v>
      </c>
      <c r="AS977" t="s">
        <v>578</v>
      </c>
      <c r="AT977" t="s">
        <v>220</v>
      </c>
      <c r="AU977">
        <v>20261012</v>
      </c>
      <c r="AV977" t="s">
        <v>221</v>
      </c>
      <c r="AW977" t="s">
        <v>2694</v>
      </c>
      <c r="AX977" t="s">
        <v>222</v>
      </c>
      <c r="BA977" s="57">
        <v>46307.291666666664</v>
      </c>
      <c r="BB977" t="s">
        <v>6413</v>
      </c>
      <c r="BC977">
        <v>2026</v>
      </c>
      <c r="BD977">
        <v>10</v>
      </c>
      <c r="BE977">
        <v>12</v>
      </c>
      <c r="BF977" s="6">
        <f t="shared" si="45"/>
        <v>46307</v>
      </c>
      <c r="BG977">
        <f t="shared" si="46"/>
        <v>-0.29166666666424135</v>
      </c>
      <c r="BH977" t="str">
        <f t="shared" si="47"/>
        <v>COMPLY</v>
      </c>
      <c r="BI977" t="str">
        <f>VLOOKUP(H977,Sheet2!$A$1:$B$270,2,FALSE)</f>
        <v>SURABAYA UTARA</v>
      </c>
    </row>
    <row r="978" spans="1:61">
      <c r="A978">
        <v>977</v>
      </c>
      <c r="B978">
        <v>1002630592</v>
      </c>
      <c r="C978">
        <v>3</v>
      </c>
      <c r="D978" t="s">
        <v>55</v>
      </c>
      <c r="E978">
        <v>5</v>
      </c>
      <c r="F978" t="s">
        <v>260</v>
      </c>
      <c r="G978" t="s">
        <v>128</v>
      </c>
      <c r="H978" t="s">
        <v>304</v>
      </c>
      <c r="I978" t="s">
        <v>212</v>
      </c>
      <c r="J978" t="s">
        <v>213</v>
      </c>
      <c r="K978" t="s">
        <v>149</v>
      </c>
      <c r="L978" t="s">
        <v>214</v>
      </c>
      <c r="M978" t="s">
        <v>1401</v>
      </c>
      <c r="N978" t="s">
        <v>215</v>
      </c>
      <c r="O978" s="57">
        <v>46305.303877314815</v>
      </c>
      <c r="P978" s="57">
        <v>46307.468148148146</v>
      </c>
      <c r="Q978">
        <v>69407679</v>
      </c>
      <c r="S978">
        <v>152417234488</v>
      </c>
      <c r="T978" t="s">
        <v>5591</v>
      </c>
      <c r="U978" t="s">
        <v>5592</v>
      </c>
      <c r="V978" t="s">
        <v>5593</v>
      </c>
      <c r="Z978">
        <v>112.62929699999999</v>
      </c>
      <c r="AA978">
        <v>-7.3454490000000003</v>
      </c>
      <c r="AB978" t="s">
        <v>5594</v>
      </c>
      <c r="AC978" t="s">
        <v>235</v>
      </c>
      <c r="AL978" t="s">
        <v>217</v>
      </c>
      <c r="AM978" t="s">
        <v>5262</v>
      </c>
      <c r="AN978" t="s">
        <v>6</v>
      </c>
      <c r="AO978" s="57">
        <v>46305.319699074076</v>
      </c>
      <c r="AP978" s="57">
        <v>46306.333333333336</v>
      </c>
      <c r="AQ978" t="s">
        <v>841</v>
      </c>
      <c r="AR978" t="s">
        <v>14</v>
      </c>
      <c r="AS978" t="s">
        <v>578</v>
      </c>
      <c r="AT978" t="s">
        <v>220</v>
      </c>
      <c r="AV978" t="s">
        <v>6414</v>
      </c>
      <c r="AW978" t="s">
        <v>5595</v>
      </c>
      <c r="AX978" t="s">
        <v>222</v>
      </c>
      <c r="BA978" s="57">
        <v>46306.333333333336</v>
      </c>
      <c r="BB978" t="s">
        <v>5262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SURABAYA UTARA</v>
      </c>
    </row>
    <row r="979" spans="1:61">
      <c r="A979">
        <v>978</v>
      </c>
      <c r="B979">
        <v>1002624054</v>
      </c>
      <c r="C979">
        <v>3</v>
      </c>
      <c r="D979" t="s">
        <v>55</v>
      </c>
      <c r="E979">
        <v>5</v>
      </c>
      <c r="F979" t="s">
        <v>260</v>
      </c>
      <c r="G979" t="s">
        <v>128</v>
      </c>
      <c r="H979" t="s">
        <v>304</v>
      </c>
      <c r="I979" t="s">
        <v>212</v>
      </c>
      <c r="J979" t="s">
        <v>213</v>
      </c>
      <c r="K979" t="s">
        <v>149</v>
      </c>
      <c r="M979" t="s">
        <v>279</v>
      </c>
      <c r="N979" t="s">
        <v>563</v>
      </c>
      <c r="O979" s="57">
        <v>46301.489398148151</v>
      </c>
      <c r="P979" s="57">
        <v>46301.814976851849</v>
      </c>
      <c r="Q979">
        <v>69404928</v>
      </c>
      <c r="S979">
        <v>152417234448</v>
      </c>
      <c r="T979" t="s">
        <v>3578</v>
      </c>
      <c r="U979" t="s">
        <v>3579</v>
      </c>
      <c r="V979" t="s">
        <v>3580</v>
      </c>
      <c r="Z979">
        <v>112.6595671</v>
      </c>
      <c r="AA979">
        <v>-7.3473457</v>
      </c>
      <c r="AB979" t="s">
        <v>3581</v>
      </c>
      <c r="AC979" t="s">
        <v>225</v>
      </c>
      <c r="AL979" t="s">
        <v>217</v>
      </c>
      <c r="AM979" t="s">
        <v>3582</v>
      </c>
      <c r="AN979" t="s">
        <v>6</v>
      </c>
      <c r="AO979" s="57">
        <v>46183.517812500002</v>
      </c>
      <c r="AP979" s="57">
        <v>46303.333333333336</v>
      </c>
      <c r="AR979" t="s">
        <v>239</v>
      </c>
      <c r="AS979" t="s">
        <v>578</v>
      </c>
      <c r="AT979" t="s">
        <v>220</v>
      </c>
      <c r="AV979" t="s">
        <v>3583</v>
      </c>
      <c r="AW979" t="s">
        <v>540</v>
      </c>
      <c r="AX979" t="s">
        <v>222</v>
      </c>
      <c r="BA979" s="57">
        <v>46303.333333333336</v>
      </c>
      <c r="BB979" t="s">
        <v>3582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SURABAYA UTARA</v>
      </c>
    </row>
    <row r="980" spans="1:61">
      <c r="A980">
        <v>979</v>
      </c>
      <c r="B980">
        <v>1002617816</v>
      </c>
      <c r="C980">
        <v>3</v>
      </c>
      <c r="D980" t="s">
        <v>55</v>
      </c>
      <c r="E980">
        <v>5</v>
      </c>
      <c r="F980" t="s">
        <v>260</v>
      </c>
      <c r="G980" t="s">
        <v>122</v>
      </c>
      <c r="H980" t="s">
        <v>290</v>
      </c>
      <c r="I980" t="s">
        <v>212</v>
      </c>
      <c r="J980" t="s">
        <v>213</v>
      </c>
      <c r="K980" t="s">
        <v>149</v>
      </c>
      <c r="M980" t="s">
        <v>76</v>
      </c>
      <c r="N980" t="s">
        <v>215</v>
      </c>
      <c r="O980" s="57">
        <v>46296.552708333336</v>
      </c>
      <c r="P980" s="57">
        <v>46296.767199074071</v>
      </c>
      <c r="Q980">
        <v>69395522</v>
      </c>
      <c r="S980">
        <v>152446246558</v>
      </c>
      <c r="T980" t="s">
        <v>897</v>
      </c>
      <c r="U980" t="s">
        <v>1280</v>
      </c>
      <c r="V980" t="s">
        <v>1281</v>
      </c>
      <c r="Z980">
        <v>112.56014380000001</v>
      </c>
      <c r="AA980">
        <v>-7.2764436999999997</v>
      </c>
      <c r="AB980" t="s">
        <v>898</v>
      </c>
      <c r="AC980" t="s">
        <v>216</v>
      </c>
      <c r="AL980" t="s">
        <v>217</v>
      </c>
      <c r="AM980" t="s">
        <v>1282</v>
      </c>
      <c r="AN980" t="s">
        <v>6</v>
      </c>
      <c r="AO980" s="57">
        <v>46032.559305555558</v>
      </c>
      <c r="AR980" t="s">
        <v>218</v>
      </c>
      <c r="AS980" t="s">
        <v>827</v>
      </c>
      <c r="AT980" t="s">
        <v>230</v>
      </c>
      <c r="AU980">
        <v>20261001</v>
      </c>
      <c r="AV980" t="s">
        <v>221</v>
      </c>
      <c r="AW980" t="s">
        <v>577</v>
      </c>
      <c r="AX980" t="s">
        <v>222</v>
      </c>
      <c r="BA980" s="57">
        <v>46296.291666666664</v>
      </c>
      <c r="BB980" t="s">
        <v>1282</v>
      </c>
      <c r="BC980">
        <v>2026</v>
      </c>
      <c r="BD980">
        <v>10</v>
      </c>
      <c r="BE980">
        <v>1</v>
      </c>
      <c r="BF980" s="6">
        <f t="shared" si="45"/>
        <v>46296</v>
      </c>
      <c r="BG980">
        <f t="shared" si="46"/>
        <v>-0.29166666666424135</v>
      </c>
      <c r="BH980" t="str">
        <f t="shared" si="47"/>
        <v>COMPLY</v>
      </c>
      <c r="BI980" t="str">
        <f>VLOOKUP(H980,Sheet2!$A$1:$B$270,2,FALSE)</f>
        <v>GRESIK</v>
      </c>
    </row>
    <row r="981" spans="1:61">
      <c r="A981">
        <v>980</v>
      </c>
      <c r="B981">
        <v>1002634691</v>
      </c>
      <c r="C981">
        <v>3</v>
      </c>
      <c r="D981" t="s">
        <v>55</v>
      </c>
      <c r="E981">
        <v>5</v>
      </c>
      <c r="F981" t="s">
        <v>260</v>
      </c>
      <c r="G981" t="s">
        <v>122</v>
      </c>
      <c r="H981" t="s">
        <v>290</v>
      </c>
      <c r="I981" t="s">
        <v>212</v>
      </c>
      <c r="J981" t="s">
        <v>213</v>
      </c>
      <c r="K981" t="s">
        <v>149</v>
      </c>
      <c r="L981" t="s">
        <v>214</v>
      </c>
      <c r="M981" t="s">
        <v>224</v>
      </c>
      <c r="N981" t="s">
        <v>215</v>
      </c>
      <c r="O981" s="57">
        <v>46308.471921296295</v>
      </c>
      <c r="P981" s="57">
        <v>46309.344108796293</v>
      </c>
      <c r="Q981">
        <v>69409243</v>
      </c>
      <c r="S981">
        <v>152446246629</v>
      </c>
      <c r="T981" t="s">
        <v>6415</v>
      </c>
      <c r="U981" t="s">
        <v>6416</v>
      </c>
      <c r="V981" t="s">
        <v>6417</v>
      </c>
      <c r="Z981">
        <v>112.56474282592499</v>
      </c>
      <c r="AA981">
        <v>-7.27231576354139</v>
      </c>
      <c r="AB981" t="s">
        <v>6418</v>
      </c>
      <c r="AC981" t="s">
        <v>216</v>
      </c>
      <c r="AL981" t="s">
        <v>217</v>
      </c>
      <c r="AM981" t="s">
        <v>5769</v>
      </c>
      <c r="AN981" t="s">
        <v>6</v>
      </c>
      <c r="AO981" t="s">
        <v>5770</v>
      </c>
      <c r="AP981" s="57">
        <v>46309.333333333336</v>
      </c>
      <c r="AR981" t="s">
        <v>18</v>
      </c>
      <c r="AS981" t="s">
        <v>827</v>
      </c>
      <c r="AT981" t="s">
        <v>230</v>
      </c>
      <c r="AV981" t="s">
        <v>226</v>
      </c>
      <c r="AW981" t="s">
        <v>875</v>
      </c>
      <c r="AX981" t="s">
        <v>222</v>
      </c>
      <c r="BA981" s="57">
        <v>46309.333333333336</v>
      </c>
      <c r="BB981" t="s">
        <v>5769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str">
        <f>VLOOKUP(H981,Sheet2!$A$1:$B$270,2,FALSE)</f>
        <v>GRESIK</v>
      </c>
    </row>
    <row r="982" spans="1:61">
      <c r="A982">
        <v>981</v>
      </c>
      <c r="B982">
        <v>1002629909</v>
      </c>
      <c r="C982">
        <v>3</v>
      </c>
      <c r="D982" t="s">
        <v>55</v>
      </c>
      <c r="E982">
        <v>5</v>
      </c>
      <c r="F982" t="s">
        <v>260</v>
      </c>
      <c r="G982" t="s">
        <v>122</v>
      </c>
      <c r="H982" t="s">
        <v>319</v>
      </c>
      <c r="I982" t="s">
        <v>212</v>
      </c>
      <c r="J982" t="s">
        <v>213</v>
      </c>
      <c r="K982" t="s">
        <v>149</v>
      </c>
      <c r="L982" t="s">
        <v>214</v>
      </c>
      <c r="M982" t="s">
        <v>76</v>
      </c>
      <c r="N982" t="s">
        <v>215</v>
      </c>
      <c r="O982" s="57">
        <v>46304.603877314818</v>
      </c>
      <c r="P982" s="57">
        <v>46307.673750000002</v>
      </c>
      <c r="Q982">
        <v>69407446</v>
      </c>
      <c r="S982">
        <v>152445902875</v>
      </c>
      <c r="T982" t="s">
        <v>5596</v>
      </c>
      <c r="U982" t="s">
        <v>5597</v>
      </c>
      <c r="V982" t="s">
        <v>5598</v>
      </c>
      <c r="Z982">
        <v>112.53482144325901</v>
      </c>
      <c r="AA982">
        <v>-7.1710613444766498</v>
      </c>
      <c r="AB982" t="s">
        <v>5599</v>
      </c>
      <c r="AC982" t="s">
        <v>216</v>
      </c>
      <c r="AL982" t="s">
        <v>217</v>
      </c>
      <c r="AM982" t="s">
        <v>5600</v>
      </c>
      <c r="AN982" t="s">
        <v>6</v>
      </c>
      <c r="AO982" s="57">
        <v>46275.611446759256</v>
      </c>
      <c r="AP982" s="57">
        <v>46307.333333333336</v>
      </c>
      <c r="AR982" t="s">
        <v>218</v>
      </c>
      <c r="AS982" t="s">
        <v>122</v>
      </c>
      <c r="AT982" t="s">
        <v>230</v>
      </c>
      <c r="AU982">
        <v>20261012</v>
      </c>
      <c r="AV982" t="s">
        <v>221</v>
      </c>
      <c r="AW982" t="s">
        <v>923</v>
      </c>
      <c r="AX982" t="s">
        <v>222</v>
      </c>
      <c r="BA982" s="57">
        <v>46307.333333333336</v>
      </c>
      <c r="BB982" t="s">
        <v>5600</v>
      </c>
      <c r="BC982">
        <v>2026</v>
      </c>
      <c r="BD982">
        <v>10</v>
      </c>
      <c r="BE982">
        <v>12</v>
      </c>
      <c r="BF982" s="6">
        <f t="shared" si="45"/>
        <v>46307</v>
      </c>
      <c r="BG982">
        <f t="shared" si="46"/>
        <v>-0.33333333333575865</v>
      </c>
      <c r="BH982" t="str">
        <f t="shared" si="47"/>
        <v>COMPLY</v>
      </c>
      <c r="BI982" t="str">
        <f>VLOOKUP(H982,Sheet2!$A$1:$B$270,2,FALSE)</f>
        <v>GRESIK</v>
      </c>
    </row>
    <row r="983" spans="1:61">
      <c r="A983">
        <v>982</v>
      </c>
      <c r="B983">
        <v>1002634875</v>
      </c>
      <c r="C983">
        <v>3</v>
      </c>
      <c r="D983" t="s">
        <v>55</v>
      </c>
      <c r="E983">
        <v>5</v>
      </c>
      <c r="F983" t="s">
        <v>260</v>
      </c>
      <c r="G983" t="s">
        <v>122</v>
      </c>
      <c r="H983" t="s">
        <v>319</v>
      </c>
      <c r="I983" t="s">
        <v>212</v>
      </c>
      <c r="J983" t="s">
        <v>213</v>
      </c>
      <c r="K983" t="s">
        <v>149</v>
      </c>
      <c r="L983" t="s">
        <v>214</v>
      </c>
      <c r="M983" t="s">
        <v>255</v>
      </c>
      <c r="N983" t="s">
        <v>215</v>
      </c>
      <c r="O983" s="57">
        <v>46308.522685185184</v>
      </c>
      <c r="P983" s="57">
        <v>46309.418969907405</v>
      </c>
      <c r="Q983">
        <v>69409335</v>
      </c>
      <c r="S983">
        <v>152445902876</v>
      </c>
      <c r="T983" t="s">
        <v>5601</v>
      </c>
      <c r="U983" t="s">
        <v>5602</v>
      </c>
      <c r="V983" t="s">
        <v>6419</v>
      </c>
      <c r="Z983">
        <v>112.5338998</v>
      </c>
      <c r="AA983">
        <v>-7.1761774999999997</v>
      </c>
      <c r="AB983" t="s">
        <v>6420</v>
      </c>
      <c r="AC983" t="s">
        <v>216</v>
      </c>
      <c r="AL983" t="s">
        <v>217</v>
      </c>
      <c r="AM983" t="s">
        <v>5896</v>
      </c>
      <c r="AN983" t="s">
        <v>6</v>
      </c>
      <c r="AO983" t="s">
        <v>6282</v>
      </c>
      <c r="AP983" s="57">
        <v>46309.458333333336</v>
      </c>
      <c r="AR983" t="s">
        <v>256</v>
      </c>
      <c r="AS983" t="s">
        <v>122</v>
      </c>
      <c r="AT983" t="s">
        <v>230</v>
      </c>
      <c r="AV983" t="s">
        <v>257</v>
      </c>
      <c r="AW983" t="s">
        <v>879</v>
      </c>
      <c r="AX983" t="s">
        <v>222</v>
      </c>
      <c r="BA983" s="57">
        <v>46309.458333333336</v>
      </c>
      <c r="BB983" t="s">
        <v>5896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str">
        <f>VLOOKUP(H983,Sheet2!$A$1:$B$270,2,FALSE)</f>
        <v>GRESIK</v>
      </c>
    </row>
    <row r="984" spans="1:61">
      <c r="A984">
        <v>983</v>
      </c>
      <c r="B984">
        <v>1002629849</v>
      </c>
      <c r="C984">
        <v>3</v>
      </c>
      <c r="D984" t="s">
        <v>55</v>
      </c>
      <c r="E984">
        <v>5</v>
      </c>
      <c r="F984" t="s">
        <v>260</v>
      </c>
      <c r="G984" t="s">
        <v>122</v>
      </c>
      <c r="H984" t="s">
        <v>319</v>
      </c>
      <c r="I984" t="s">
        <v>212</v>
      </c>
      <c r="J984" t="s">
        <v>213</v>
      </c>
      <c r="K984" t="s">
        <v>149</v>
      </c>
      <c r="L984" t="s">
        <v>214</v>
      </c>
      <c r="M984" t="s">
        <v>279</v>
      </c>
      <c r="N984" t="s">
        <v>215</v>
      </c>
      <c r="O984" s="57">
        <v>46304.594918981478</v>
      </c>
      <c r="P984" s="57">
        <v>46305.848981481482</v>
      </c>
      <c r="Q984">
        <v>69407399</v>
      </c>
      <c r="S984">
        <v>152445902506</v>
      </c>
      <c r="T984" t="s">
        <v>5601</v>
      </c>
      <c r="U984" t="s">
        <v>5602</v>
      </c>
      <c r="V984" t="s">
        <v>5603</v>
      </c>
      <c r="Z984">
        <v>112.53393296152301</v>
      </c>
      <c r="AA984">
        <v>-7.1766685182855801</v>
      </c>
      <c r="AB984" t="s">
        <v>5604</v>
      </c>
      <c r="AC984" t="s">
        <v>216</v>
      </c>
      <c r="AL984" t="s">
        <v>217</v>
      </c>
      <c r="AM984" t="s">
        <v>5461</v>
      </c>
      <c r="AN984" t="s">
        <v>6</v>
      </c>
      <c r="AO984" s="57">
        <v>46275.600995370369</v>
      </c>
      <c r="AP984" s="57">
        <v>46307.333333333336</v>
      </c>
      <c r="AR984" t="s">
        <v>239</v>
      </c>
      <c r="AS984" t="s">
        <v>122</v>
      </c>
      <c r="AT984" t="s">
        <v>230</v>
      </c>
      <c r="AV984" t="s">
        <v>5605</v>
      </c>
      <c r="AW984" t="s">
        <v>923</v>
      </c>
      <c r="AX984" t="s">
        <v>222</v>
      </c>
      <c r="BA984" s="57">
        <v>46307.333333333336</v>
      </c>
      <c r="BB984" t="s">
        <v>5461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str">
        <f>VLOOKUP(H984,Sheet2!$A$1:$B$270,2,FALSE)</f>
        <v>GRESIK</v>
      </c>
    </row>
    <row r="985" spans="1:61">
      <c r="A985">
        <v>984</v>
      </c>
      <c r="B985">
        <v>1002619756</v>
      </c>
      <c r="C985">
        <v>3</v>
      </c>
      <c r="D985" t="s">
        <v>55</v>
      </c>
      <c r="E985">
        <v>5</v>
      </c>
      <c r="F985" t="s">
        <v>260</v>
      </c>
      <c r="G985" t="s">
        <v>122</v>
      </c>
      <c r="H985" t="s">
        <v>345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46297.555324074077</v>
      </c>
      <c r="P985" s="57">
        <v>46298.927268518521</v>
      </c>
      <c r="Q985">
        <v>69403037</v>
      </c>
      <c r="S985">
        <v>152421263061</v>
      </c>
      <c r="T985" t="s">
        <v>2278</v>
      </c>
      <c r="U985" t="s">
        <v>2279</v>
      </c>
      <c r="V985" t="s">
        <v>2280</v>
      </c>
      <c r="Z985">
        <v>112.656991034746</v>
      </c>
      <c r="AA985">
        <v>-7.1561525661912597</v>
      </c>
      <c r="AB985" t="s">
        <v>2281</v>
      </c>
      <c r="AC985" t="s">
        <v>216</v>
      </c>
      <c r="AL985" t="s">
        <v>217</v>
      </c>
      <c r="AM985" t="s">
        <v>1512</v>
      </c>
      <c r="AN985" t="s">
        <v>6</v>
      </c>
      <c r="AO985" s="57">
        <v>46063.559317129628</v>
      </c>
      <c r="AP985" s="57">
        <v>46298.458333333336</v>
      </c>
      <c r="AR985" t="s">
        <v>218</v>
      </c>
      <c r="AS985" t="s">
        <v>122</v>
      </c>
      <c r="AT985" t="s">
        <v>230</v>
      </c>
      <c r="AU985">
        <v>20261003</v>
      </c>
      <c r="AV985" t="s">
        <v>221</v>
      </c>
      <c r="AW985" t="s">
        <v>877</v>
      </c>
      <c r="AX985" t="s">
        <v>222</v>
      </c>
      <c r="BA985" s="57">
        <v>46298.458333333336</v>
      </c>
      <c r="BB985" t="s">
        <v>1512</v>
      </c>
      <c r="BC985">
        <v>2026</v>
      </c>
      <c r="BD985">
        <v>10</v>
      </c>
      <c r="BE985">
        <v>3</v>
      </c>
      <c r="BF985" s="6">
        <f t="shared" si="45"/>
        <v>46298</v>
      </c>
      <c r="BG985">
        <f t="shared" si="46"/>
        <v>-0.45833333333575865</v>
      </c>
      <c r="BH985" t="str">
        <f t="shared" si="47"/>
        <v>COMPLY</v>
      </c>
      <c r="BI985" t="str">
        <f>VLOOKUP(H985,Sheet2!$A$1:$B$270,2,FALSE)</f>
        <v>GRESIK</v>
      </c>
    </row>
    <row r="986" spans="1:61">
      <c r="A986">
        <v>985</v>
      </c>
      <c r="B986">
        <v>1002619741</v>
      </c>
      <c r="C986">
        <v>3</v>
      </c>
      <c r="D986" t="s">
        <v>55</v>
      </c>
      <c r="E986">
        <v>5</v>
      </c>
      <c r="F986" t="s">
        <v>260</v>
      </c>
      <c r="G986" t="s">
        <v>122</v>
      </c>
      <c r="H986" t="s">
        <v>345</v>
      </c>
      <c r="I986" t="s">
        <v>212</v>
      </c>
      <c r="J986" t="s">
        <v>213</v>
      </c>
      <c r="K986" t="s">
        <v>149</v>
      </c>
      <c r="L986" t="s">
        <v>214</v>
      </c>
      <c r="M986" t="s">
        <v>76</v>
      </c>
      <c r="N986" t="s">
        <v>215</v>
      </c>
      <c r="O986" s="57">
        <v>46297.551168981481</v>
      </c>
      <c r="P986" s="57">
        <v>46298.669444444444</v>
      </c>
      <c r="Q986">
        <v>69403055</v>
      </c>
      <c r="S986">
        <v>152421261490</v>
      </c>
      <c r="T986" t="s">
        <v>2282</v>
      </c>
      <c r="U986" t="s">
        <v>2279</v>
      </c>
      <c r="V986" t="s">
        <v>2283</v>
      </c>
      <c r="Z986">
        <v>112.65705406665801</v>
      </c>
      <c r="AA986">
        <v>-7.1562443815661396</v>
      </c>
      <c r="AB986" t="s">
        <v>2284</v>
      </c>
      <c r="AC986" t="s">
        <v>216</v>
      </c>
      <c r="AL986" t="s">
        <v>217</v>
      </c>
      <c r="AM986" t="s">
        <v>1512</v>
      </c>
      <c r="AN986" t="s">
        <v>6</v>
      </c>
      <c r="AO986" s="57">
        <v>46063.559317129628</v>
      </c>
      <c r="AP986" s="57">
        <v>46298.458333333336</v>
      </c>
      <c r="AR986" t="s">
        <v>218</v>
      </c>
      <c r="AS986" t="s">
        <v>122</v>
      </c>
      <c r="AT986" t="s">
        <v>230</v>
      </c>
      <c r="AU986">
        <v>20261003</v>
      </c>
      <c r="AV986" t="s">
        <v>221</v>
      </c>
      <c r="AW986" t="s">
        <v>877</v>
      </c>
      <c r="AX986" t="s">
        <v>222</v>
      </c>
      <c r="BA986" s="57">
        <v>46298.458333333336</v>
      </c>
      <c r="BB986" t="s">
        <v>1512</v>
      </c>
      <c r="BC986">
        <v>2026</v>
      </c>
      <c r="BD986">
        <v>10</v>
      </c>
      <c r="BE986">
        <v>3</v>
      </c>
      <c r="BF986" s="6">
        <f t="shared" si="45"/>
        <v>46298</v>
      </c>
      <c r="BG986">
        <f t="shared" si="46"/>
        <v>-0.45833333333575865</v>
      </c>
      <c r="BH986" t="str">
        <f t="shared" si="47"/>
        <v>COMPLY</v>
      </c>
      <c r="BI986" t="str">
        <f>VLOOKUP(H986,Sheet2!$A$1:$B$270,2,FALSE)</f>
        <v>GRESIK</v>
      </c>
    </row>
    <row r="987" spans="1:61">
      <c r="A987">
        <v>986</v>
      </c>
      <c r="B987">
        <v>1002621549</v>
      </c>
      <c r="C987">
        <v>3</v>
      </c>
      <c r="D987" t="s">
        <v>55</v>
      </c>
      <c r="E987">
        <v>5</v>
      </c>
      <c r="F987" t="s">
        <v>260</v>
      </c>
      <c r="G987" t="s">
        <v>122</v>
      </c>
      <c r="H987" t="s">
        <v>345</v>
      </c>
      <c r="I987" t="s">
        <v>212</v>
      </c>
      <c r="J987" t="s">
        <v>213</v>
      </c>
      <c r="K987" t="s">
        <v>149</v>
      </c>
      <c r="L987" t="s">
        <v>214</v>
      </c>
      <c r="M987" t="s">
        <v>76</v>
      </c>
      <c r="N987" t="s">
        <v>215</v>
      </c>
      <c r="O987" s="57">
        <v>46300.330324074072</v>
      </c>
      <c r="P987" s="57">
        <v>46300.878993055558</v>
      </c>
      <c r="Q987">
        <v>69404013</v>
      </c>
      <c r="S987">
        <v>152421263085</v>
      </c>
      <c r="T987" t="s">
        <v>2973</v>
      </c>
      <c r="U987" t="s">
        <v>2974</v>
      </c>
      <c r="V987" t="s">
        <v>2975</v>
      </c>
      <c r="Z987">
        <v>112.65444863587599</v>
      </c>
      <c r="AA987">
        <v>-7.1678522243173699</v>
      </c>
      <c r="AB987" t="s">
        <v>2976</v>
      </c>
      <c r="AC987" t="s">
        <v>216</v>
      </c>
      <c r="AL987" t="s">
        <v>217</v>
      </c>
      <c r="AM987" t="s">
        <v>2977</v>
      </c>
      <c r="AN987" t="s">
        <v>6</v>
      </c>
      <c r="AO987" s="57">
        <v>46152.361574074072</v>
      </c>
      <c r="AP987" s="57">
        <v>46301.333333333336</v>
      </c>
      <c r="AR987" t="s">
        <v>218</v>
      </c>
      <c r="AS987" t="s">
        <v>122</v>
      </c>
      <c r="AT987" t="s">
        <v>230</v>
      </c>
      <c r="AU987">
        <v>20261005</v>
      </c>
      <c r="AV987" t="s">
        <v>221</v>
      </c>
      <c r="AW987" t="s">
        <v>875</v>
      </c>
      <c r="AX987" t="s">
        <v>222</v>
      </c>
      <c r="BA987" s="57">
        <v>46301.333333333336</v>
      </c>
      <c r="BB987" t="s">
        <v>2977</v>
      </c>
      <c r="BC987">
        <v>2026</v>
      </c>
      <c r="BD987">
        <v>10</v>
      </c>
      <c r="BE987">
        <v>5</v>
      </c>
      <c r="BF987" s="6">
        <f t="shared" si="45"/>
        <v>46300</v>
      </c>
      <c r="BG987">
        <f t="shared" si="46"/>
        <v>-1.3333333333357587</v>
      </c>
      <c r="BH987" t="str">
        <f t="shared" si="47"/>
        <v>COMPLY</v>
      </c>
      <c r="BI987" t="str">
        <f>VLOOKUP(H987,Sheet2!$A$1:$B$270,2,FALSE)</f>
        <v>GRESIK</v>
      </c>
    </row>
    <row r="988" spans="1:61">
      <c r="A988">
        <v>987</v>
      </c>
      <c r="B988">
        <v>1002622200</v>
      </c>
      <c r="C988">
        <v>3</v>
      </c>
      <c r="D988" t="s">
        <v>55</v>
      </c>
      <c r="E988">
        <v>5</v>
      </c>
      <c r="F988" t="s">
        <v>260</v>
      </c>
      <c r="G988" t="s">
        <v>122</v>
      </c>
      <c r="H988" t="s">
        <v>345</v>
      </c>
      <c r="I988" t="s">
        <v>212</v>
      </c>
      <c r="J988" t="s">
        <v>213</v>
      </c>
      <c r="K988" t="s">
        <v>149</v>
      </c>
      <c r="M988" t="s">
        <v>76</v>
      </c>
      <c r="N988" t="s">
        <v>215</v>
      </c>
      <c r="O988" s="57">
        <v>46300.488368055558</v>
      </c>
      <c r="P988" s="57">
        <v>46300.819224537037</v>
      </c>
      <c r="Q988">
        <v>69403582</v>
      </c>
      <c r="S988">
        <v>152421263096</v>
      </c>
      <c r="T988" t="s">
        <v>2274</v>
      </c>
      <c r="U988" t="s">
        <v>2978</v>
      </c>
      <c r="V988" t="s">
        <v>2979</v>
      </c>
      <c r="Z988">
        <v>112.615132</v>
      </c>
      <c r="AA988">
        <v>-7.1530110000000002</v>
      </c>
      <c r="AB988" t="s">
        <v>2277</v>
      </c>
      <c r="AC988" t="s">
        <v>216</v>
      </c>
      <c r="AL988" t="s">
        <v>217</v>
      </c>
      <c r="AM988" t="s">
        <v>2519</v>
      </c>
      <c r="AN988" t="s">
        <v>6</v>
      </c>
      <c r="AO988" s="57">
        <v>46152.496620370373</v>
      </c>
      <c r="AR988" t="s">
        <v>218</v>
      </c>
      <c r="AS988" t="s">
        <v>122</v>
      </c>
      <c r="AT988" t="s">
        <v>230</v>
      </c>
      <c r="AU988">
        <v>20261005</v>
      </c>
      <c r="AV988" t="s">
        <v>221</v>
      </c>
      <c r="AW988" t="s">
        <v>540</v>
      </c>
      <c r="AX988" t="s">
        <v>222</v>
      </c>
      <c r="BA988" s="57">
        <v>46300.291666666664</v>
      </c>
      <c r="BB988" t="s">
        <v>2519</v>
      </c>
      <c r="BC988">
        <v>2026</v>
      </c>
      <c r="BD988">
        <v>10</v>
      </c>
      <c r="BE988">
        <v>5</v>
      </c>
      <c r="BF988" s="6">
        <f t="shared" si="45"/>
        <v>46300</v>
      </c>
      <c r="BG988">
        <f t="shared" si="46"/>
        <v>-0.29166666666424135</v>
      </c>
      <c r="BH988" t="str">
        <f t="shared" si="47"/>
        <v>COMPLY</v>
      </c>
      <c r="BI988" t="str">
        <f>VLOOKUP(H988,Sheet2!$A$1:$B$270,2,FALSE)</f>
        <v>GRESIK</v>
      </c>
    </row>
    <row r="989" spans="1:61">
      <c r="A989">
        <v>988</v>
      </c>
      <c r="B989">
        <v>1002624255</v>
      </c>
      <c r="C989">
        <v>3</v>
      </c>
      <c r="D989" t="s">
        <v>55</v>
      </c>
      <c r="E989">
        <v>5</v>
      </c>
      <c r="F989" t="s">
        <v>260</v>
      </c>
      <c r="G989" t="s">
        <v>122</v>
      </c>
      <c r="H989" t="s">
        <v>345</v>
      </c>
      <c r="I989" t="s">
        <v>212</v>
      </c>
      <c r="J989" t="s">
        <v>213</v>
      </c>
      <c r="K989" t="s">
        <v>149</v>
      </c>
      <c r="M989" t="s">
        <v>76</v>
      </c>
      <c r="N989" t="s">
        <v>215</v>
      </c>
      <c r="O989" s="57">
        <v>46301.550844907404</v>
      </c>
      <c r="P989" s="57">
        <v>46301.638935185183</v>
      </c>
      <c r="Q989">
        <v>69401935</v>
      </c>
      <c r="S989">
        <v>152421263115</v>
      </c>
      <c r="T989" t="s">
        <v>3584</v>
      </c>
      <c r="U989" t="s">
        <v>3585</v>
      </c>
      <c r="V989" t="s">
        <v>3586</v>
      </c>
      <c r="Z989">
        <v>112.620654</v>
      </c>
      <c r="AA989">
        <v>-7.1771700000000003</v>
      </c>
      <c r="AB989" t="s">
        <v>3587</v>
      </c>
      <c r="AC989" t="s">
        <v>216</v>
      </c>
      <c r="AL989" t="s">
        <v>217</v>
      </c>
      <c r="AM989" t="s">
        <v>3588</v>
      </c>
      <c r="AN989" t="s">
        <v>6</v>
      </c>
      <c r="AO989" s="57">
        <v>46183.559259259258</v>
      </c>
      <c r="AR989" t="s">
        <v>218</v>
      </c>
      <c r="AS989" t="s">
        <v>122</v>
      </c>
      <c r="AT989" t="s">
        <v>342</v>
      </c>
      <c r="AU989">
        <v>20261006</v>
      </c>
      <c r="AV989" t="s">
        <v>221</v>
      </c>
      <c r="AW989" t="s">
        <v>540</v>
      </c>
      <c r="AX989" t="s">
        <v>222</v>
      </c>
      <c r="BA989" s="57">
        <v>46301.291666666664</v>
      </c>
      <c r="BB989" t="s">
        <v>3588</v>
      </c>
      <c r="BC989">
        <v>2026</v>
      </c>
      <c r="BD989">
        <v>10</v>
      </c>
      <c r="BE989">
        <v>6</v>
      </c>
      <c r="BF989" s="6">
        <f t="shared" si="45"/>
        <v>46301</v>
      </c>
      <c r="BG989">
        <f t="shared" si="46"/>
        <v>-0.29166666666424135</v>
      </c>
      <c r="BH989" t="str">
        <f t="shared" si="47"/>
        <v>COMPLY</v>
      </c>
      <c r="BI989" t="str">
        <f>VLOOKUP(H989,Sheet2!$A$1:$B$270,2,FALSE)</f>
        <v>GRESIK</v>
      </c>
    </row>
    <row r="990" spans="1:61">
      <c r="A990">
        <v>989</v>
      </c>
      <c r="B990">
        <v>1002623894</v>
      </c>
      <c r="C990">
        <v>3</v>
      </c>
      <c r="D990" t="s">
        <v>55</v>
      </c>
      <c r="E990">
        <v>5</v>
      </c>
      <c r="F990" t="s">
        <v>260</v>
      </c>
      <c r="G990" t="s">
        <v>122</v>
      </c>
      <c r="H990" t="s">
        <v>345</v>
      </c>
      <c r="I990" t="s">
        <v>212</v>
      </c>
      <c r="J990" t="s">
        <v>213</v>
      </c>
      <c r="K990" t="s">
        <v>149</v>
      </c>
      <c r="L990" t="s">
        <v>214</v>
      </c>
      <c r="M990" t="s">
        <v>76</v>
      </c>
      <c r="N990" t="s">
        <v>215</v>
      </c>
      <c r="O990" s="57">
        <v>46301.451099537036</v>
      </c>
      <c r="P990" s="57">
        <v>46301.66814814815</v>
      </c>
      <c r="Q990">
        <v>69404870</v>
      </c>
      <c r="S990">
        <v>152421263118</v>
      </c>
      <c r="T990" t="s">
        <v>3589</v>
      </c>
      <c r="U990" t="s">
        <v>3590</v>
      </c>
      <c r="V990" t="s">
        <v>3591</v>
      </c>
      <c r="Z990">
        <v>112.615219987928</v>
      </c>
      <c r="AA990">
        <v>-7.1474336807550101</v>
      </c>
      <c r="AB990" t="s">
        <v>3592</v>
      </c>
      <c r="AC990" t="s">
        <v>216</v>
      </c>
      <c r="AL990" t="s">
        <v>217</v>
      </c>
      <c r="AM990" t="s">
        <v>3593</v>
      </c>
      <c r="AN990" t="s">
        <v>6</v>
      </c>
      <c r="AO990" s="57">
        <v>46183.454942129632</v>
      </c>
      <c r="AP990" s="57">
        <v>46302.333333333336</v>
      </c>
      <c r="AR990" t="s">
        <v>218</v>
      </c>
      <c r="AS990" t="s">
        <v>122</v>
      </c>
      <c r="AT990" t="s">
        <v>342</v>
      </c>
      <c r="AU990">
        <v>20261006</v>
      </c>
      <c r="AV990" t="s">
        <v>221</v>
      </c>
      <c r="AW990" t="s">
        <v>3406</v>
      </c>
      <c r="AX990" t="s">
        <v>222</v>
      </c>
      <c r="BA990" s="57">
        <v>46302.333333333336</v>
      </c>
      <c r="BB990" t="s">
        <v>3593</v>
      </c>
      <c r="BC990">
        <v>2026</v>
      </c>
      <c r="BD990">
        <v>10</v>
      </c>
      <c r="BE990">
        <v>6</v>
      </c>
      <c r="BF990" s="6">
        <f t="shared" si="45"/>
        <v>46301</v>
      </c>
      <c r="BG990">
        <f t="shared" si="46"/>
        <v>-1.3333333333357587</v>
      </c>
      <c r="BH990" t="str">
        <f t="shared" si="47"/>
        <v>COMPLY</v>
      </c>
      <c r="BI990" t="str">
        <f>VLOOKUP(H990,Sheet2!$A$1:$B$270,2,FALSE)</f>
        <v>GRESIK</v>
      </c>
    </row>
    <row r="991" spans="1:61">
      <c r="A991">
        <v>990</v>
      </c>
      <c r="B991">
        <v>1002625836</v>
      </c>
      <c r="C991">
        <v>3</v>
      </c>
      <c r="D991" t="s">
        <v>55</v>
      </c>
      <c r="E991">
        <v>5</v>
      </c>
      <c r="F991" t="s">
        <v>260</v>
      </c>
      <c r="G991" t="s">
        <v>122</v>
      </c>
      <c r="H991" t="s">
        <v>345</v>
      </c>
      <c r="I991" t="s">
        <v>212</v>
      </c>
      <c r="J991" t="s">
        <v>213</v>
      </c>
      <c r="K991" t="s">
        <v>149</v>
      </c>
      <c r="L991" t="s">
        <v>214</v>
      </c>
      <c r="M991" t="s">
        <v>76</v>
      </c>
      <c r="N991" t="s">
        <v>215</v>
      </c>
      <c r="O991" s="57">
        <v>46302.483113425929</v>
      </c>
      <c r="P991" s="57">
        <v>46303.852824074071</v>
      </c>
      <c r="Q991">
        <v>69405698</v>
      </c>
      <c r="S991">
        <v>152421263137</v>
      </c>
      <c r="T991" t="s">
        <v>4256</v>
      </c>
      <c r="U991" t="s">
        <v>4257</v>
      </c>
      <c r="V991" t="s">
        <v>4258</v>
      </c>
      <c r="Z991">
        <v>112.63441</v>
      </c>
      <c r="AA991">
        <v>-7.1603889999999897</v>
      </c>
      <c r="AB991" t="s">
        <v>4259</v>
      </c>
      <c r="AC991" t="s">
        <v>216</v>
      </c>
      <c r="AL991" t="s">
        <v>217</v>
      </c>
      <c r="AM991" t="s">
        <v>4260</v>
      </c>
      <c r="AN991" t="s">
        <v>6</v>
      </c>
      <c r="AO991" s="57">
        <v>46213.486516203702</v>
      </c>
      <c r="AP991" s="57">
        <v>46303.333333333336</v>
      </c>
      <c r="AQ991" t="s">
        <v>1496</v>
      </c>
      <c r="AR991" t="s">
        <v>218</v>
      </c>
      <c r="AS991" t="s">
        <v>122</v>
      </c>
      <c r="AT991" t="s">
        <v>230</v>
      </c>
      <c r="AU991">
        <v>20261008</v>
      </c>
      <c r="AV991" t="s">
        <v>221</v>
      </c>
      <c r="AW991" t="s">
        <v>923</v>
      </c>
      <c r="AX991" t="s">
        <v>222</v>
      </c>
      <c r="BA991" s="57">
        <v>46303.333333333336</v>
      </c>
      <c r="BB991" t="s">
        <v>4260</v>
      </c>
      <c r="BC991">
        <v>2026</v>
      </c>
      <c r="BD991">
        <v>10</v>
      </c>
      <c r="BE991">
        <v>8</v>
      </c>
      <c r="BF991" s="6">
        <f t="shared" si="45"/>
        <v>46303</v>
      </c>
      <c r="BG991">
        <f t="shared" si="46"/>
        <v>-0.33333333333575865</v>
      </c>
      <c r="BH991" t="str">
        <f t="shared" si="47"/>
        <v>COMPLY</v>
      </c>
      <c r="BI991" t="str">
        <f>VLOOKUP(H991,Sheet2!$A$1:$B$270,2,FALSE)</f>
        <v>GRESIK</v>
      </c>
    </row>
    <row r="992" spans="1:61">
      <c r="A992">
        <v>991</v>
      </c>
      <c r="B992">
        <v>1002628116</v>
      </c>
      <c r="C992">
        <v>3</v>
      </c>
      <c r="D992" t="s">
        <v>55</v>
      </c>
      <c r="E992">
        <v>5</v>
      </c>
      <c r="F992" t="s">
        <v>260</v>
      </c>
      <c r="G992" t="s">
        <v>122</v>
      </c>
      <c r="H992" t="s">
        <v>345</v>
      </c>
      <c r="I992" t="s">
        <v>212</v>
      </c>
      <c r="J992" t="s">
        <v>213</v>
      </c>
      <c r="K992" t="s">
        <v>149</v>
      </c>
      <c r="L992" t="s">
        <v>214</v>
      </c>
      <c r="M992" t="s">
        <v>76</v>
      </c>
      <c r="N992" t="s">
        <v>215</v>
      </c>
      <c r="O992" s="57">
        <v>46303.664351851854</v>
      </c>
      <c r="P992" s="57">
        <v>46304.5468287037</v>
      </c>
      <c r="Q992">
        <v>69406705</v>
      </c>
      <c r="S992">
        <v>152421263163</v>
      </c>
      <c r="T992" t="s">
        <v>4713</v>
      </c>
      <c r="U992" t="s">
        <v>4714</v>
      </c>
      <c r="V992" t="s">
        <v>4715</v>
      </c>
      <c r="Z992">
        <v>112.60854296386201</v>
      </c>
      <c r="AA992">
        <v>-7.1792139448208996</v>
      </c>
      <c r="AB992" t="s">
        <v>4716</v>
      </c>
      <c r="AC992" t="s">
        <v>216</v>
      </c>
      <c r="AL992" t="s">
        <v>217</v>
      </c>
      <c r="AM992" t="s">
        <v>4717</v>
      </c>
      <c r="AN992" t="s">
        <v>6</v>
      </c>
      <c r="AO992" s="57">
        <v>46244.684513888889</v>
      </c>
      <c r="AP992" s="57">
        <v>46304.625</v>
      </c>
      <c r="AR992" t="s">
        <v>218</v>
      </c>
      <c r="AS992" t="s">
        <v>122</v>
      </c>
      <c r="AT992" t="s">
        <v>230</v>
      </c>
      <c r="AU992">
        <v>20261009</v>
      </c>
      <c r="AV992" t="s">
        <v>221</v>
      </c>
      <c r="AW992" t="s">
        <v>883</v>
      </c>
      <c r="AX992" t="s">
        <v>222</v>
      </c>
      <c r="BA992" s="57">
        <v>46304.625</v>
      </c>
      <c r="BB992" t="s">
        <v>4717</v>
      </c>
      <c r="BC992">
        <v>2026</v>
      </c>
      <c r="BD992">
        <v>10</v>
      </c>
      <c r="BE992">
        <v>9</v>
      </c>
      <c r="BF992" s="6">
        <f t="shared" si="45"/>
        <v>46304</v>
      </c>
      <c r="BG992">
        <f t="shared" si="46"/>
        <v>-0.625</v>
      </c>
      <c r="BH992" t="str">
        <f t="shared" si="47"/>
        <v>COMPLY</v>
      </c>
      <c r="BI992" t="str">
        <f>VLOOKUP(H992,Sheet2!$A$1:$B$270,2,FALSE)</f>
        <v>GRESIK</v>
      </c>
    </row>
    <row r="993" spans="1:61">
      <c r="A993">
        <v>992</v>
      </c>
      <c r="B993">
        <v>1002634749</v>
      </c>
      <c r="C993">
        <v>3</v>
      </c>
      <c r="D993" t="s">
        <v>55</v>
      </c>
      <c r="E993">
        <v>5</v>
      </c>
      <c r="F993" t="s">
        <v>260</v>
      </c>
      <c r="G993" t="s">
        <v>122</v>
      </c>
      <c r="H993" t="s">
        <v>345</v>
      </c>
      <c r="I993" t="s">
        <v>212</v>
      </c>
      <c r="J993" t="s">
        <v>213</v>
      </c>
      <c r="K993" t="s">
        <v>149</v>
      </c>
      <c r="L993" t="s">
        <v>214</v>
      </c>
      <c r="M993" t="s">
        <v>76</v>
      </c>
      <c r="N993" t="s">
        <v>215</v>
      </c>
      <c r="O993" s="57">
        <v>46308.48027777778</v>
      </c>
      <c r="P993" s="57">
        <v>46309.47215277778</v>
      </c>
      <c r="Q993">
        <v>69409271</v>
      </c>
      <c r="S993">
        <v>152421263248</v>
      </c>
      <c r="T993" t="s">
        <v>6425</v>
      </c>
      <c r="U993" t="s">
        <v>6426</v>
      </c>
      <c r="V993" t="s">
        <v>6427</v>
      </c>
      <c r="Z993">
        <v>112.643960863351</v>
      </c>
      <c r="AA993">
        <v>-7.1590716872721396</v>
      </c>
      <c r="AB993" t="s">
        <v>6428</v>
      </c>
      <c r="AC993" t="s">
        <v>216</v>
      </c>
      <c r="AL993" t="s">
        <v>217</v>
      </c>
      <c r="AM993" t="s">
        <v>5769</v>
      </c>
      <c r="AN993" t="s">
        <v>6</v>
      </c>
      <c r="AO993" t="s">
        <v>5770</v>
      </c>
      <c r="AP993" s="57">
        <v>46309.333333333336</v>
      </c>
      <c r="AR993" t="s">
        <v>218</v>
      </c>
      <c r="AS993" t="s">
        <v>122</v>
      </c>
      <c r="AT993" t="s">
        <v>230</v>
      </c>
      <c r="AU993">
        <v>20261014</v>
      </c>
      <c r="AV993" t="s">
        <v>221</v>
      </c>
      <c r="AW993" t="s">
        <v>876</v>
      </c>
      <c r="AX993" t="s">
        <v>222</v>
      </c>
      <c r="BA993" s="57">
        <v>46309.333333333336</v>
      </c>
      <c r="BB993" t="s">
        <v>5769</v>
      </c>
      <c r="BC993">
        <v>2026</v>
      </c>
      <c r="BD993">
        <v>10</v>
      </c>
      <c r="BE993">
        <v>14</v>
      </c>
      <c r="BF993" s="6">
        <f t="shared" si="45"/>
        <v>46309</v>
      </c>
      <c r="BG993">
        <f t="shared" si="46"/>
        <v>-0.33333333333575865</v>
      </c>
      <c r="BH993" t="str">
        <f t="shared" si="47"/>
        <v>COMPLY</v>
      </c>
      <c r="BI993" t="str">
        <f>VLOOKUP(H993,Sheet2!$A$1:$B$270,2,FALSE)</f>
        <v>GRESIK</v>
      </c>
    </row>
    <row r="994" spans="1:61">
      <c r="A994">
        <v>993</v>
      </c>
      <c r="B994">
        <v>1002634314</v>
      </c>
      <c r="C994">
        <v>3</v>
      </c>
      <c r="D994" t="s">
        <v>55</v>
      </c>
      <c r="E994">
        <v>5</v>
      </c>
      <c r="F994" t="s">
        <v>260</v>
      </c>
      <c r="G994" t="s">
        <v>122</v>
      </c>
      <c r="H994" t="s">
        <v>345</v>
      </c>
      <c r="I994" t="s">
        <v>212</v>
      </c>
      <c r="J994" t="s">
        <v>213</v>
      </c>
      <c r="K994" t="s">
        <v>149</v>
      </c>
      <c r="M994" t="s">
        <v>76</v>
      </c>
      <c r="N994" t="s">
        <v>563</v>
      </c>
      <c r="O994" s="57">
        <v>46308.417916666665</v>
      </c>
      <c r="P994" s="57">
        <v>46308.720613425925</v>
      </c>
      <c r="Q994">
        <v>69409151</v>
      </c>
      <c r="S994">
        <v>152421263244</v>
      </c>
      <c r="T994" t="s">
        <v>4718</v>
      </c>
      <c r="U994" t="s">
        <v>4719</v>
      </c>
      <c r="V994" t="s">
        <v>6429</v>
      </c>
      <c r="Z994">
        <v>112.6350604</v>
      </c>
      <c r="AA994">
        <v>-7.1899341000000003</v>
      </c>
      <c r="AB994" t="s">
        <v>6430</v>
      </c>
      <c r="AC994" t="s">
        <v>284</v>
      </c>
      <c r="AL994" t="s">
        <v>217</v>
      </c>
      <c r="AM994" t="s">
        <v>6431</v>
      </c>
      <c r="AN994" t="s">
        <v>6</v>
      </c>
      <c r="AO994" t="s">
        <v>5962</v>
      </c>
      <c r="AP994" s="57">
        <v>46309.333333333336</v>
      </c>
      <c r="AR994" t="s">
        <v>218</v>
      </c>
      <c r="AS994" t="s">
        <v>122</v>
      </c>
      <c r="AT994" t="s">
        <v>230</v>
      </c>
      <c r="AU994">
        <v>20261013</v>
      </c>
      <c r="AV994" t="s">
        <v>221</v>
      </c>
      <c r="AW994" t="s">
        <v>540</v>
      </c>
      <c r="AX994" t="s">
        <v>222</v>
      </c>
      <c r="BA994" s="57">
        <v>46309.333333333336</v>
      </c>
      <c r="BB994" t="s">
        <v>6431</v>
      </c>
      <c r="BC994">
        <v>2026</v>
      </c>
      <c r="BD994">
        <v>10</v>
      </c>
      <c r="BE994">
        <v>13</v>
      </c>
      <c r="BF994" s="6">
        <f t="shared" si="45"/>
        <v>46308</v>
      </c>
      <c r="BG994">
        <f t="shared" si="46"/>
        <v>-1.3333333333357587</v>
      </c>
      <c r="BH994" t="str">
        <f t="shared" si="47"/>
        <v>COMPLY</v>
      </c>
      <c r="BI994" t="str">
        <f>VLOOKUP(H994,Sheet2!$A$1:$B$270,2,FALSE)</f>
        <v>GRESIK</v>
      </c>
    </row>
    <row r="995" spans="1:61">
      <c r="A995">
        <v>994</v>
      </c>
      <c r="B995">
        <v>1002620964</v>
      </c>
      <c r="C995">
        <v>3</v>
      </c>
      <c r="D995" t="s">
        <v>55</v>
      </c>
      <c r="E995">
        <v>5</v>
      </c>
      <c r="F995" t="s">
        <v>260</v>
      </c>
      <c r="G995" t="s">
        <v>122</v>
      </c>
      <c r="H995" t="s">
        <v>345</v>
      </c>
      <c r="I995" t="s">
        <v>212</v>
      </c>
      <c r="J995" t="s">
        <v>213</v>
      </c>
      <c r="K995" t="s">
        <v>149</v>
      </c>
      <c r="L995" t="s">
        <v>214</v>
      </c>
      <c r="M995" t="s">
        <v>1401</v>
      </c>
      <c r="N995" t="s">
        <v>215</v>
      </c>
      <c r="O995" s="57">
        <v>46298.544907407406</v>
      </c>
      <c r="P995" s="57">
        <v>46300.488368055558</v>
      </c>
      <c r="Q995">
        <v>69403582</v>
      </c>
      <c r="S995">
        <v>152421262601</v>
      </c>
      <c r="T995" t="s">
        <v>2274</v>
      </c>
      <c r="U995" t="s">
        <v>2275</v>
      </c>
      <c r="V995" t="s">
        <v>2276</v>
      </c>
      <c r="Z995">
        <v>112.6158289</v>
      </c>
      <c r="AA995">
        <v>-7.1516697000000002</v>
      </c>
      <c r="AB995" t="s">
        <v>2277</v>
      </c>
      <c r="AC995" t="s">
        <v>216</v>
      </c>
      <c r="AL995" t="s">
        <v>217</v>
      </c>
      <c r="AM995" t="s">
        <v>1468</v>
      </c>
      <c r="AN995" t="s">
        <v>6</v>
      </c>
      <c r="AO995" s="57">
        <v>46091.549074074072</v>
      </c>
      <c r="AP995" s="57">
        <v>46299.458333333336</v>
      </c>
      <c r="AQ995" t="s">
        <v>841</v>
      </c>
      <c r="AR995" t="s">
        <v>14</v>
      </c>
      <c r="AS995" t="s">
        <v>122</v>
      </c>
      <c r="AT995" t="s">
        <v>230</v>
      </c>
      <c r="AV995" t="s">
        <v>2972</v>
      </c>
      <c r="AW995" t="s">
        <v>923</v>
      </c>
      <c r="AX995" t="s">
        <v>222</v>
      </c>
      <c r="BA995" s="57">
        <v>46299.458333333336</v>
      </c>
      <c r="BB995" t="s">
        <v>1468</v>
      </c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str">
        <f>VLOOKUP(H995,Sheet2!$A$1:$B$270,2,FALSE)</f>
        <v>GRESIK</v>
      </c>
    </row>
    <row r="996" spans="1:61">
      <c r="A996">
        <v>995</v>
      </c>
      <c r="B996">
        <v>1002632218</v>
      </c>
      <c r="C996">
        <v>3</v>
      </c>
      <c r="D996" t="s">
        <v>55</v>
      </c>
      <c r="E996">
        <v>5</v>
      </c>
      <c r="F996" t="s">
        <v>260</v>
      </c>
      <c r="G996" t="s">
        <v>122</v>
      </c>
      <c r="H996" t="s">
        <v>345</v>
      </c>
      <c r="I996" t="s">
        <v>212</v>
      </c>
      <c r="J996" t="s">
        <v>213</v>
      </c>
      <c r="K996" t="s">
        <v>149</v>
      </c>
      <c r="M996" t="s">
        <v>238</v>
      </c>
      <c r="N996" t="s">
        <v>215</v>
      </c>
      <c r="O996" s="57">
        <v>46307.413761574076</v>
      </c>
      <c r="P996" s="57">
        <v>46309.365289351852</v>
      </c>
      <c r="Q996">
        <v>69408394</v>
      </c>
      <c r="S996">
        <v>152421263189</v>
      </c>
      <c r="T996" t="s">
        <v>6199</v>
      </c>
      <c r="U996" t="s">
        <v>6421</v>
      </c>
      <c r="V996" t="s">
        <v>6815</v>
      </c>
      <c r="Z996">
        <v>112.655709822475</v>
      </c>
      <c r="AA996">
        <v>-7.1603154682792702</v>
      </c>
      <c r="AB996" t="s">
        <v>6202</v>
      </c>
      <c r="AC996" t="s">
        <v>225</v>
      </c>
      <c r="AL996" t="s">
        <v>217</v>
      </c>
      <c r="AM996" t="s">
        <v>6816</v>
      </c>
      <c r="AN996" t="s">
        <v>6</v>
      </c>
      <c r="AO996" s="57">
        <v>46366.434120370373</v>
      </c>
      <c r="AP996" s="57">
        <v>46310.458333333336</v>
      </c>
      <c r="AR996" t="s">
        <v>239</v>
      </c>
      <c r="AS996" t="s">
        <v>122</v>
      </c>
      <c r="AT996" t="s">
        <v>230</v>
      </c>
      <c r="AV996" t="s">
        <v>238</v>
      </c>
      <c r="AW996" t="s">
        <v>1749</v>
      </c>
      <c r="AX996" t="s">
        <v>222</v>
      </c>
      <c r="BA996" s="57">
        <v>46310.458333333336</v>
      </c>
      <c r="BB996" t="s">
        <v>6816</v>
      </c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str">
        <f>VLOOKUP(H996,Sheet2!$A$1:$B$270,2,FALSE)</f>
        <v>GRESIK</v>
      </c>
    </row>
    <row r="997" spans="1:61">
      <c r="A997">
        <v>996</v>
      </c>
      <c r="B997">
        <v>1002632253</v>
      </c>
      <c r="C997">
        <v>3</v>
      </c>
      <c r="D997" t="s">
        <v>55</v>
      </c>
      <c r="E997">
        <v>5</v>
      </c>
      <c r="F997" t="s">
        <v>260</v>
      </c>
      <c r="G997" t="s">
        <v>122</v>
      </c>
      <c r="H997" t="s">
        <v>345</v>
      </c>
      <c r="I997" t="s">
        <v>212</v>
      </c>
      <c r="J997" t="s">
        <v>213</v>
      </c>
      <c r="K997" t="s">
        <v>149</v>
      </c>
      <c r="M997" t="s">
        <v>238</v>
      </c>
      <c r="N997" t="s">
        <v>215</v>
      </c>
      <c r="O997" s="57">
        <v>46307.41978009259</v>
      </c>
      <c r="P997" s="57">
        <v>46308.445868055554</v>
      </c>
      <c r="Q997">
        <v>69408425</v>
      </c>
      <c r="S997">
        <v>152421263216</v>
      </c>
      <c r="T997" t="s">
        <v>6199</v>
      </c>
      <c r="U997" t="s">
        <v>6422</v>
      </c>
      <c r="V997" t="s">
        <v>6423</v>
      </c>
      <c r="Z997">
        <v>112.64058121955701</v>
      </c>
      <c r="AA997">
        <v>-7.1902484708277603</v>
      </c>
      <c r="AB997" t="s">
        <v>6202</v>
      </c>
      <c r="AC997" t="s">
        <v>225</v>
      </c>
      <c r="AL997" t="s">
        <v>217</v>
      </c>
      <c r="AM997" t="s">
        <v>6424</v>
      </c>
      <c r="AN997" t="s">
        <v>6</v>
      </c>
      <c r="AO997" s="57">
        <v>46366.434120370373</v>
      </c>
      <c r="AP997" s="57">
        <v>46310.333333333336</v>
      </c>
      <c r="AR997" t="s">
        <v>239</v>
      </c>
      <c r="AS997" t="s">
        <v>122</v>
      </c>
      <c r="AT997" t="s">
        <v>230</v>
      </c>
      <c r="AV997" t="s">
        <v>238</v>
      </c>
      <c r="AW997" t="s">
        <v>540</v>
      </c>
      <c r="AX997" t="s">
        <v>222</v>
      </c>
      <c r="BA997" s="57">
        <v>46310.333333333336</v>
      </c>
      <c r="BB997" t="s">
        <v>6424</v>
      </c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str">
        <f>VLOOKUP(H997,Sheet2!$A$1:$B$270,2,FALSE)</f>
        <v>GRESIK</v>
      </c>
    </row>
    <row r="998" spans="1:61">
      <c r="A998">
        <v>997</v>
      </c>
      <c r="B998">
        <v>1002635632</v>
      </c>
      <c r="C998">
        <v>3</v>
      </c>
      <c r="D998" t="s">
        <v>55</v>
      </c>
      <c r="E998">
        <v>5</v>
      </c>
      <c r="F998" t="s">
        <v>260</v>
      </c>
      <c r="G998" t="s">
        <v>122</v>
      </c>
      <c r="H998" t="s">
        <v>345</v>
      </c>
      <c r="I998" t="s">
        <v>212</v>
      </c>
      <c r="J998" t="s">
        <v>213</v>
      </c>
      <c r="K998" t="s">
        <v>149</v>
      </c>
      <c r="L998" t="s">
        <v>214</v>
      </c>
      <c r="M998" t="s">
        <v>238</v>
      </c>
      <c r="N998" t="s">
        <v>215</v>
      </c>
      <c r="O998" s="57">
        <v>46308.685115740744</v>
      </c>
      <c r="P998" s="57">
        <v>46308.686122685183</v>
      </c>
      <c r="Q998">
        <v>69409621</v>
      </c>
      <c r="S998">
        <v>152421263255</v>
      </c>
      <c r="T998" t="s">
        <v>6817</v>
      </c>
      <c r="U998" t="s">
        <v>6818</v>
      </c>
      <c r="V998" t="s">
        <v>6819</v>
      </c>
      <c r="Z998">
        <v>112.6500638</v>
      </c>
      <c r="AA998">
        <v>-7.1696409999999897</v>
      </c>
      <c r="AB998" t="s">
        <v>6820</v>
      </c>
      <c r="AC998" t="s">
        <v>235</v>
      </c>
      <c r="AL998" t="s">
        <v>217</v>
      </c>
      <c r="AM998" t="s">
        <v>6821</v>
      </c>
      <c r="AN998" t="s">
        <v>6</v>
      </c>
      <c r="AO998" t="s">
        <v>6822</v>
      </c>
      <c r="AP998" s="57">
        <v>46309.625</v>
      </c>
      <c r="AR998" t="s">
        <v>239</v>
      </c>
      <c r="AS998" t="s">
        <v>122</v>
      </c>
      <c r="AT998" t="s">
        <v>230</v>
      </c>
      <c r="AV998" t="s">
        <v>238</v>
      </c>
      <c r="AW998" t="s">
        <v>236</v>
      </c>
      <c r="AX998" t="s">
        <v>222</v>
      </c>
      <c r="BA998" s="57">
        <v>46309.625</v>
      </c>
      <c r="BB998" t="s">
        <v>6821</v>
      </c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str">
        <f>VLOOKUP(H998,Sheet2!$A$1:$B$270,2,FALSE)</f>
        <v>GRESIK</v>
      </c>
    </row>
    <row r="999" spans="1:61">
      <c r="A999">
        <v>998</v>
      </c>
      <c r="B999">
        <v>1002635445</v>
      </c>
      <c r="C999">
        <v>3</v>
      </c>
      <c r="D999" t="s">
        <v>55</v>
      </c>
      <c r="E999">
        <v>5</v>
      </c>
      <c r="F999" t="s">
        <v>260</v>
      </c>
      <c r="G999" t="s">
        <v>122</v>
      </c>
      <c r="H999" t="s">
        <v>345</v>
      </c>
      <c r="I999" t="s">
        <v>212</v>
      </c>
      <c r="J999" t="s">
        <v>213</v>
      </c>
      <c r="K999" t="s">
        <v>149</v>
      </c>
      <c r="L999" t="s">
        <v>214</v>
      </c>
      <c r="M999" t="s">
        <v>238</v>
      </c>
      <c r="N999" t="s">
        <v>215</v>
      </c>
      <c r="O999" s="57">
        <v>46308.646932870368</v>
      </c>
      <c r="P999" s="57">
        <v>46308.648622685185</v>
      </c>
      <c r="Q999">
        <v>69409562</v>
      </c>
      <c r="S999">
        <v>152421263251</v>
      </c>
      <c r="T999" t="s">
        <v>6823</v>
      </c>
      <c r="U999" t="s">
        <v>6824</v>
      </c>
      <c r="V999" t="s">
        <v>6825</v>
      </c>
      <c r="Z999">
        <v>112.6487298</v>
      </c>
      <c r="AA999">
        <v>-7.1997591999999999</v>
      </c>
      <c r="AB999" t="s">
        <v>6826</v>
      </c>
      <c r="AC999" t="s">
        <v>235</v>
      </c>
      <c r="AL999" t="s">
        <v>217</v>
      </c>
      <c r="AM999" t="s">
        <v>6827</v>
      </c>
      <c r="AN999" t="s">
        <v>6</v>
      </c>
      <c r="AO999" t="s">
        <v>6690</v>
      </c>
      <c r="AP999" s="57">
        <v>46309.625</v>
      </c>
      <c r="AR999" t="s">
        <v>239</v>
      </c>
      <c r="AS999" t="s">
        <v>122</v>
      </c>
      <c r="AT999" t="s">
        <v>230</v>
      </c>
      <c r="AV999" t="s">
        <v>238</v>
      </c>
      <c r="AW999" t="s">
        <v>236</v>
      </c>
      <c r="AX999" t="s">
        <v>222</v>
      </c>
      <c r="BA999" s="57">
        <v>46309.625</v>
      </c>
      <c r="BB999" t="s">
        <v>6827</v>
      </c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str">
        <f>VLOOKUP(H999,Sheet2!$A$1:$B$270,2,FALSE)</f>
        <v>GRESIK</v>
      </c>
    </row>
    <row r="1000" spans="1:61">
      <c r="A1000">
        <v>999</v>
      </c>
      <c r="B1000">
        <v>1002628325</v>
      </c>
      <c r="C1000">
        <v>3</v>
      </c>
      <c r="D1000" t="s">
        <v>55</v>
      </c>
      <c r="E1000">
        <v>5</v>
      </c>
      <c r="F1000" t="s">
        <v>260</v>
      </c>
      <c r="G1000" t="s">
        <v>122</v>
      </c>
      <c r="H1000" t="s">
        <v>345</v>
      </c>
      <c r="I1000" t="s">
        <v>212</v>
      </c>
      <c r="J1000" t="s">
        <v>213</v>
      </c>
      <c r="K1000" t="s">
        <v>149</v>
      </c>
      <c r="M1000" t="s">
        <v>1626</v>
      </c>
      <c r="N1000" t="s">
        <v>563</v>
      </c>
      <c r="O1000" s="57">
        <v>46303.691886574074</v>
      </c>
      <c r="P1000" s="57">
        <v>46307.083564814813</v>
      </c>
      <c r="Q1000">
        <v>69406772</v>
      </c>
      <c r="S1000">
        <v>152421263165</v>
      </c>
      <c r="T1000" t="s">
        <v>4718</v>
      </c>
      <c r="U1000" t="s">
        <v>4719</v>
      </c>
      <c r="Z1000">
        <v>112.61816</v>
      </c>
      <c r="AA1000">
        <v>-7.176539</v>
      </c>
      <c r="AB1000" t="s">
        <v>4720</v>
      </c>
      <c r="AC1000" t="s">
        <v>284</v>
      </c>
      <c r="AO1000" s="57">
        <v>46244.694594907407</v>
      </c>
      <c r="AR1000" t="s">
        <v>1631</v>
      </c>
      <c r="AS1000" t="s">
        <v>122</v>
      </c>
      <c r="AT1000" t="s">
        <v>230</v>
      </c>
      <c r="AV1000" t="s">
        <v>3020</v>
      </c>
      <c r="AW1000" t="s">
        <v>540</v>
      </c>
      <c r="AX1000" t="s">
        <v>222</v>
      </c>
      <c r="AZ1000" t="s">
        <v>3020</v>
      </c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str">
        <f>VLOOKUP(H1000,Sheet2!$A$1:$B$270,2,FALSE)</f>
        <v>GRESIK</v>
      </c>
    </row>
    <row r="1001" spans="1:61">
      <c r="A1001">
        <v>1000</v>
      </c>
      <c r="B1001">
        <v>1002622726</v>
      </c>
      <c r="C1001">
        <v>3</v>
      </c>
      <c r="D1001" t="s">
        <v>55</v>
      </c>
      <c r="E1001">
        <v>5</v>
      </c>
      <c r="F1001" t="s">
        <v>260</v>
      </c>
      <c r="G1001" t="s">
        <v>122</v>
      </c>
      <c r="H1001" t="s">
        <v>451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46300.617812500001</v>
      </c>
      <c r="P1001" s="57">
        <v>46301.574293981481</v>
      </c>
      <c r="Q1001">
        <v>69404422</v>
      </c>
      <c r="S1001">
        <v>152442202249</v>
      </c>
      <c r="T1001" t="s">
        <v>2980</v>
      </c>
      <c r="U1001" t="s">
        <v>2981</v>
      </c>
      <c r="V1001" t="s">
        <v>2982</v>
      </c>
      <c r="Z1001">
        <v>112.588024</v>
      </c>
      <c r="AA1001">
        <v>-7.2939790000000002</v>
      </c>
      <c r="AB1001" t="s">
        <v>2983</v>
      </c>
      <c r="AC1001" t="s">
        <v>235</v>
      </c>
      <c r="AL1001" t="s">
        <v>217</v>
      </c>
      <c r="AM1001" t="s">
        <v>2962</v>
      </c>
      <c r="AN1001" t="s">
        <v>6</v>
      </c>
      <c r="AO1001" s="57">
        <v>46152.632743055554</v>
      </c>
      <c r="AP1001" s="57">
        <v>46301.458333333336</v>
      </c>
      <c r="AR1001" t="s">
        <v>218</v>
      </c>
      <c r="AS1001" t="s">
        <v>827</v>
      </c>
      <c r="AT1001" t="s">
        <v>230</v>
      </c>
      <c r="AU1001">
        <v>20261006</v>
      </c>
      <c r="AV1001" t="s">
        <v>221</v>
      </c>
      <c r="AW1001" t="s">
        <v>2984</v>
      </c>
      <c r="AX1001" t="s">
        <v>222</v>
      </c>
      <c r="BA1001" s="57">
        <v>46301.458333333336</v>
      </c>
      <c r="BB1001" t="s">
        <v>2962</v>
      </c>
      <c r="BC1001">
        <v>2026</v>
      </c>
      <c r="BD1001">
        <v>10</v>
      </c>
      <c r="BE1001">
        <v>6</v>
      </c>
      <c r="BF1001" s="6">
        <f t="shared" si="45"/>
        <v>46301</v>
      </c>
      <c r="BG1001">
        <f t="shared" si="46"/>
        <v>-0.45833333333575865</v>
      </c>
      <c r="BH1001" t="str">
        <f t="shared" si="47"/>
        <v>COMPLY</v>
      </c>
      <c r="BI1001" t="str">
        <f>VLOOKUP(H1001,Sheet2!$A$1:$B$270,2,FALSE)</f>
        <v>GRESIK</v>
      </c>
    </row>
    <row r="1002" spans="1:61">
      <c r="A1002">
        <v>1001</v>
      </c>
      <c r="B1002">
        <v>1002627873</v>
      </c>
      <c r="C1002">
        <v>3</v>
      </c>
      <c r="D1002" t="s">
        <v>55</v>
      </c>
      <c r="E1002">
        <v>5</v>
      </c>
      <c r="F1002" t="s">
        <v>260</v>
      </c>
      <c r="G1002" t="s">
        <v>122</v>
      </c>
      <c r="H1002" t="s">
        <v>451</v>
      </c>
      <c r="I1002" t="s">
        <v>212</v>
      </c>
      <c r="J1002" t="s">
        <v>213</v>
      </c>
      <c r="K1002" t="s">
        <v>149</v>
      </c>
      <c r="L1002" t="s">
        <v>214</v>
      </c>
      <c r="M1002" t="s">
        <v>76</v>
      </c>
      <c r="N1002" t="s">
        <v>215</v>
      </c>
      <c r="O1002" s="57">
        <v>46303.601157407407</v>
      </c>
      <c r="P1002" s="57">
        <v>46304.745474537034</v>
      </c>
      <c r="Q1002">
        <v>69406560</v>
      </c>
      <c r="S1002">
        <v>152442202394</v>
      </c>
      <c r="T1002" t="s">
        <v>4724</v>
      </c>
      <c r="U1002" t="s">
        <v>4725</v>
      </c>
      <c r="V1002" t="s">
        <v>4726</v>
      </c>
      <c r="Z1002">
        <v>112.621968</v>
      </c>
      <c r="AA1002">
        <v>-7.3020230000000002</v>
      </c>
      <c r="AB1002" t="s">
        <v>4727</v>
      </c>
      <c r="AC1002" t="s">
        <v>235</v>
      </c>
      <c r="AL1002" t="s">
        <v>217</v>
      </c>
      <c r="AM1002" t="s">
        <v>4555</v>
      </c>
      <c r="AN1002" t="s">
        <v>6</v>
      </c>
      <c r="AO1002" s="57">
        <v>46244.611331018517</v>
      </c>
      <c r="AP1002" s="57">
        <v>46304.458333333336</v>
      </c>
      <c r="AR1002" t="s">
        <v>218</v>
      </c>
      <c r="AS1002" t="s">
        <v>827</v>
      </c>
      <c r="AT1002" t="s">
        <v>230</v>
      </c>
      <c r="AU1002">
        <v>20261009</v>
      </c>
      <c r="AV1002" t="s">
        <v>221</v>
      </c>
      <c r="AW1002" t="s">
        <v>875</v>
      </c>
      <c r="AX1002" t="s">
        <v>222</v>
      </c>
      <c r="BA1002" s="57">
        <v>46304.458333333336</v>
      </c>
      <c r="BB1002" t="s">
        <v>4555</v>
      </c>
      <c r="BC1002">
        <v>2026</v>
      </c>
      <c r="BD1002">
        <v>10</v>
      </c>
      <c r="BE1002">
        <v>9</v>
      </c>
      <c r="BF1002" s="6">
        <f t="shared" si="45"/>
        <v>46304</v>
      </c>
      <c r="BG1002">
        <f t="shared" si="46"/>
        <v>-0.45833333333575865</v>
      </c>
      <c r="BH1002" t="str">
        <f t="shared" si="47"/>
        <v>COMPLY</v>
      </c>
      <c r="BI1002" t="str">
        <f>VLOOKUP(H1002,Sheet2!$A$1:$B$270,2,FALSE)</f>
        <v>GRESIK</v>
      </c>
    </row>
    <row r="1003" spans="1:61">
      <c r="A1003">
        <v>1002</v>
      </c>
      <c r="B1003">
        <v>1002630283</v>
      </c>
      <c r="C1003">
        <v>3</v>
      </c>
      <c r="D1003" t="s">
        <v>55</v>
      </c>
      <c r="E1003">
        <v>5</v>
      </c>
      <c r="F1003" t="s">
        <v>260</v>
      </c>
      <c r="G1003" t="s">
        <v>122</v>
      </c>
      <c r="H1003" t="s">
        <v>451</v>
      </c>
      <c r="I1003" t="s">
        <v>212</v>
      </c>
      <c r="J1003" t="s">
        <v>213</v>
      </c>
      <c r="K1003" t="s">
        <v>149</v>
      </c>
      <c r="M1003" t="s">
        <v>76</v>
      </c>
      <c r="N1003" t="s">
        <v>215</v>
      </c>
      <c r="O1003" s="57">
        <v>46304.667824074073</v>
      </c>
      <c r="P1003" s="57">
        <v>46304.862337962964</v>
      </c>
      <c r="Q1003">
        <v>69405483</v>
      </c>
      <c r="S1003">
        <v>152442203161</v>
      </c>
      <c r="T1003" t="s">
        <v>4261</v>
      </c>
      <c r="U1003" t="s">
        <v>4721</v>
      </c>
      <c r="V1003" t="s">
        <v>5606</v>
      </c>
      <c r="Z1003">
        <v>112.56349059999999</v>
      </c>
      <c r="AA1003">
        <v>-7.2918238000000004</v>
      </c>
      <c r="AB1003" t="s">
        <v>4264</v>
      </c>
      <c r="AC1003" t="s">
        <v>216</v>
      </c>
      <c r="AL1003" t="s">
        <v>217</v>
      </c>
      <c r="AM1003" t="s">
        <v>4723</v>
      </c>
      <c r="AN1003" t="s">
        <v>6</v>
      </c>
      <c r="AO1003" s="57">
        <v>46275.725983796299</v>
      </c>
      <c r="AR1003" t="s">
        <v>218</v>
      </c>
      <c r="AS1003" t="s">
        <v>827</v>
      </c>
      <c r="AT1003" t="s">
        <v>230</v>
      </c>
      <c r="AU1003">
        <v>20261009</v>
      </c>
      <c r="AV1003" t="s">
        <v>221</v>
      </c>
      <c r="AW1003" t="s">
        <v>539</v>
      </c>
      <c r="AX1003" t="s">
        <v>222</v>
      </c>
      <c r="BA1003" s="57">
        <v>46304.291666666664</v>
      </c>
      <c r="BB1003" t="s">
        <v>4723</v>
      </c>
      <c r="BC1003">
        <v>2026</v>
      </c>
      <c r="BD1003">
        <v>10</v>
      </c>
      <c r="BE1003">
        <v>9</v>
      </c>
      <c r="BF1003" s="6">
        <f t="shared" si="45"/>
        <v>46304</v>
      </c>
      <c r="BG1003">
        <f t="shared" si="46"/>
        <v>-0.29166666666424135</v>
      </c>
      <c r="BH1003" t="str">
        <f t="shared" si="47"/>
        <v>COMPLY</v>
      </c>
      <c r="BI1003" t="str">
        <f>VLOOKUP(H1003,Sheet2!$A$1:$B$270,2,FALSE)</f>
        <v>GRESIK</v>
      </c>
    </row>
    <row r="1004" spans="1:61">
      <c r="A1004">
        <v>1003</v>
      </c>
      <c r="B1004">
        <v>1002625436</v>
      </c>
      <c r="C1004">
        <v>3</v>
      </c>
      <c r="D1004" t="s">
        <v>55</v>
      </c>
      <c r="E1004">
        <v>5</v>
      </c>
      <c r="F1004" t="s">
        <v>260</v>
      </c>
      <c r="G1004" t="s">
        <v>122</v>
      </c>
      <c r="H1004" t="s">
        <v>451</v>
      </c>
      <c r="I1004" t="s">
        <v>212</v>
      </c>
      <c r="J1004" t="s">
        <v>213</v>
      </c>
      <c r="K1004" t="s">
        <v>149</v>
      </c>
      <c r="L1004" t="s">
        <v>214</v>
      </c>
      <c r="M1004" t="s">
        <v>1401</v>
      </c>
      <c r="N1004" t="s">
        <v>215</v>
      </c>
      <c r="O1004" s="57">
        <v>46302.394143518519</v>
      </c>
      <c r="P1004" s="57">
        <v>46304.667824074073</v>
      </c>
      <c r="Q1004">
        <v>69405483</v>
      </c>
      <c r="S1004">
        <v>152442203155</v>
      </c>
      <c r="T1004" t="s">
        <v>4261</v>
      </c>
      <c r="U1004" t="s">
        <v>4262</v>
      </c>
      <c r="V1004" t="s">
        <v>4263</v>
      </c>
      <c r="Z1004">
        <v>112.56360650000001</v>
      </c>
      <c r="AA1004">
        <v>-7.2918309999999904</v>
      </c>
      <c r="AB1004" t="s">
        <v>4264</v>
      </c>
      <c r="AC1004" t="s">
        <v>216</v>
      </c>
      <c r="AL1004" t="s">
        <v>217</v>
      </c>
      <c r="AM1004" t="s">
        <v>4265</v>
      </c>
      <c r="AN1004" t="s">
        <v>6</v>
      </c>
      <c r="AO1004" s="57">
        <v>46213.402939814812</v>
      </c>
      <c r="AP1004" s="57">
        <v>46303.333333333336</v>
      </c>
      <c r="AQ1004" t="s">
        <v>841</v>
      </c>
      <c r="AR1004" t="s">
        <v>14</v>
      </c>
      <c r="AS1004" t="s">
        <v>827</v>
      </c>
      <c r="AT1004" t="s">
        <v>230</v>
      </c>
      <c r="AV1004" t="s">
        <v>5607</v>
      </c>
      <c r="AW1004" t="s">
        <v>883</v>
      </c>
      <c r="AX1004" t="s">
        <v>222</v>
      </c>
      <c r="BA1004" s="57">
        <v>46303.333333333336</v>
      </c>
      <c r="BB1004" t="s">
        <v>4265</v>
      </c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str">
        <f>VLOOKUP(H1004,Sheet2!$A$1:$B$270,2,FALSE)</f>
        <v>GRESIK</v>
      </c>
    </row>
    <row r="1005" spans="1:61">
      <c r="A1005">
        <v>1004</v>
      </c>
      <c r="B1005">
        <v>1002625430</v>
      </c>
      <c r="C1005">
        <v>3</v>
      </c>
      <c r="D1005" t="s">
        <v>55</v>
      </c>
      <c r="E1005">
        <v>5</v>
      </c>
      <c r="F1005" t="s">
        <v>260</v>
      </c>
      <c r="G1005" t="s">
        <v>122</v>
      </c>
      <c r="H1005" t="s">
        <v>451</v>
      </c>
      <c r="I1005" t="s">
        <v>212</v>
      </c>
      <c r="J1005" t="s">
        <v>213</v>
      </c>
      <c r="K1005" t="s">
        <v>149</v>
      </c>
      <c r="L1005" t="s">
        <v>214</v>
      </c>
      <c r="M1005" t="s">
        <v>836</v>
      </c>
      <c r="N1005" t="s">
        <v>215</v>
      </c>
      <c r="O1005" s="57">
        <v>46302.394571759258</v>
      </c>
      <c r="P1005" s="57">
        <v>46303.428773148145</v>
      </c>
      <c r="Q1005">
        <v>69405483</v>
      </c>
      <c r="S1005">
        <v>152442203155</v>
      </c>
      <c r="T1005" t="s">
        <v>4261</v>
      </c>
      <c r="U1005" t="s">
        <v>4262</v>
      </c>
      <c r="V1005" t="s">
        <v>4263</v>
      </c>
      <c r="Z1005">
        <v>112.56360650000001</v>
      </c>
      <c r="AA1005">
        <v>-7.2918309999999904</v>
      </c>
      <c r="AB1005" t="s">
        <v>4264</v>
      </c>
      <c r="AC1005" t="s">
        <v>216</v>
      </c>
      <c r="AL1005" t="s">
        <v>217</v>
      </c>
      <c r="AM1005" t="s">
        <v>4265</v>
      </c>
      <c r="AN1005" t="s">
        <v>6</v>
      </c>
      <c r="AO1005" s="57">
        <v>46213.402939814812</v>
      </c>
      <c r="AP1005" s="57">
        <v>46303.333333333336</v>
      </c>
      <c r="AQ1005" t="s">
        <v>841</v>
      </c>
      <c r="AR1005" t="s">
        <v>14</v>
      </c>
      <c r="AS1005" t="s">
        <v>827</v>
      </c>
      <c r="AT1005" t="s">
        <v>230</v>
      </c>
      <c r="AV1005" t="s">
        <v>837</v>
      </c>
      <c r="AW1005" t="s">
        <v>883</v>
      </c>
      <c r="AX1005" t="s">
        <v>222</v>
      </c>
      <c r="BA1005" s="57">
        <v>46303.333333333336</v>
      </c>
      <c r="BB1005" t="s">
        <v>4265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str">
        <f>VLOOKUP(H1005,Sheet2!$A$1:$B$270,2,FALSE)</f>
        <v>GRESIK</v>
      </c>
    </row>
    <row r="1006" spans="1:61">
      <c r="A1006">
        <v>1005</v>
      </c>
      <c r="B1006">
        <v>1002628306</v>
      </c>
      <c r="C1006">
        <v>3</v>
      </c>
      <c r="D1006" t="s">
        <v>55</v>
      </c>
      <c r="E1006">
        <v>5</v>
      </c>
      <c r="F1006" t="s">
        <v>260</v>
      </c>
      <c r="G1006" t="s">
        <v>122</v>
      </c>
      <c r="H1006" t="s">
        <v>451</v>
      </c>
      <c r="I1006" t="s">
        <v>212</v>
      </c>
      <c r="J1006" t="s">
        <v>213</v>
      </c>
      <c r="K1006" t="s">
        <v>149</v>
      </c>
      <c r="M1006" t="s">
        <v>836</v>
      </c>
      <c r="N1006" t="s">
        <v>215</v>
      </c>
      <c r="O1006" s="57">
        <v>46303.687280092592</v>
      </c>
      <c r="P1006" s="57">
        <v>46304.664143518516</v>
      </c>
      <c r="Q1006">
        <v>69405483</v>
      </c>
      <c r="S1006">
        <v>152442203157</v>
      </c>
      <c r="T1006" t="s">
        <v>4261</v>
      </c>
      <c r="U1006" t="s">
        <v>4721</v>
      </c>
      <c r="V1006" t="s">
        <v>4722</v>
      </c>
      <c r="Z1006">
        <v>112.56349059999999</v>
      </c>
      <c r="AA1006">
        <v>-7.2918238000000004</v>
      </c>
      <c r="AB1006" t="s">
        <v>4264</v>
      </c>
      <c r="AC1006" t="s">
        <v>216</v>
      </c>
      <c r="AL1006" t="s">
        <v>217</v>
      </c>
      <c r="AM1006" t="s">
        <v>4723</v>
      </c>
      <c r="AN1006" t="s">
        <v>6</v>
      </c>
      <c r="AO1006" s="57">
        <v>46244.694594907407</v>
      </c>
      <c r="AQ1006" t="s">
        <v>1496</v>
      </c>
      <c r="AR1006" t="s">
        <v>14</v>
      </c>
      <c r="AS1006" t="s">
        <v>827</v>
      </c>
      <c r="AT1006" t="s">
        <v>230</v>
      </c>
      <c r="AV1006" t="s">
        <v>837</v>
      </c>
      <c r="AW1006" t="s">
        <v>539</v>
      </c>
      <c r="AX1006" t="s">
        <v>222</v>
      </c>
      <c r="BA1006" s="57">
        <v>46303.291666666664</v>
      </c>
      <c r="BB1006" t="s">
        <v>4723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str">
        <f>VLOOKUP(H1006,Sheet2!$A$1:$B$270,2,FALSE)</f>
        <v>GRESIK</v>
      </c>
    </row>
    <row r="1007" spans="1:61">
      <c r="A1007">
        <v>1006</v>
      </c>
      <c r="B1007">
        <v>1002623832</v>
      </c>
      <c r="C1007">
        <v>3</v>
      </c>
      <c r="D1007" t="s">
        <v>55</v>
      </c>
      <c r="E1007">
        <v>5</v>
      </c>
      <c r="F1007" t="s">
        <v>260</v>
      </c>
      <c r="G1007" t="s">
        <v>122</v>
      </c>
      <c r="H1007" t="s">
        <v>451</v>
      </c>
      <c r="I1007" t="s">
        <v>212</v>
      </c>
      <c r="J1007" t="s">
        <v>213</v>
      </c>
      <c r="K1007" t="s">
        <v>149</v>
      </c>
      <c r="M1007" t="s">
        <v>279</v>
      </c>
      <c r="N1007" t="s">
        <v>215</v>
      </c>
      <c r="O1007" s="57">
        <v>46301.437824074077</v>
      </c>
      <c r="P1007" s="57">
        <v>46301.638842592591</v>
      </c>
      <c r="Q1007">
        <v>69404816</v>
      </c>
      <c r="S1007">
        <v>152442203011</v>
      </c>
      <c r="T1007" t="s">
        <v>3594</v>
      </c>
      <c r="U1007" t="s">
        <v>3595</v>
      </c>
      <c r="V1007" t="s">
        <v>3596</v>
      </c>
      <c r="Z1007">
        <v>112.6169384</v>
      </c>
      <c r="AA1007">
        <v>-7.3047352999999999</v>
      </c>
      <c r="AB1007" t="s">
        <v>3597</v>
      </c>
      <c r="AC1007" t="s">
        <v>284</v>
      </c>
      <c r="AL1007" t="s">
        <v>217</v>
      </c>
      <c r="AM1007" t="s">
        <v>3598</v>
      </c>
      <c r="AN1007" t="s">
        <v>6</v>
      </c>
      <c r="AO1007" s="57">
        <v>46183.444699074076</v>
      </c>
      <c r="AP1007" s="57">
        <v>46302.333333333336</v>
      </c>
      <c r="AR1007" t="s">
        <v>239</v>
      </c>
      <c r="AS1007" t="s">
        <v>827</v>
      </c>
      <c r="AT1007" t="s">
        <v>230</v>
      </c>
      <c r="AV1007" t="s">
        <v>3583</v>
      </c>
      <c r="AW1007" t="s">
        <v>540</v>
      </c>
      <c r="AX1007" t="s">
        <v>222</v>
      </c>
      <c r="BA1007" s="57">
        <v>46302.333333333336</v>
      </c>
      <c r="BB1007" t="s">
        <v>3598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str">
        <f>VLOOKUP(H1007,Sheet2!$A$1:$B$270,2,FALSE)</f>
        <v>GRESIK</v>
      </c>
    </row>
    <row r="1008" spans="1:61">
      <c r="A1008">
        <v>1007</v>
      </c>
      <c r="B1008">
        <v>1002617352</v>
      </c>
      <c r="C1008">
        <v>3</v>
      </c>
      <c r="D1008" t="s">
        <v>55</v>
      </c>
      <c r="E1008">
        <v>5</v>
      </c>
      <c r="F1008" t="s">
        <v>260</v>
      </c>
      <c r="G1008" t="s">
        <v>122</v>
      </c>
      <c r="H1008" t="s">
        <v>472</v>
      </c>
      <c r="I1008" t="s">
        <v>212</v>
      </c>
      <c r="J1008" t="s">
        <v>213</v>
      </c>
      <c r="K1008" t="s">
        <v>149</v>
      </c>
      <c r="M1008" t="s">
        <v>76</v>
      </c>
      <c r="N1008" t="s">
        <v>215</v>
      </c>
      <c r="O1008" s="57">
        <v>46296.44462962963</v>
      </c>
      <c r="P1008" s="57">
        <v>46296.565462962964</v>
      </c>
      <c r="Q1008">
        <v>69379599</v>
      </c>
      <c r="S1008">
        <v>152453208697</v>
      </c>
      <c r="T1008" t="s">
        <v>1283</v>
      </c>
      <c r="U1008" t="s">
        <v>915</v>
      </c>
      <c r="V1008" t="s">
        <v>1284</v>
      </c>
      <c r="Z1008">
        <v>112.71185159683201</v>
      </c>
      <c r="AA1008">
        <v>-5.83253487701701</v>
      </c>
      <c r="AB1008" t="s">
        <v>1285</v>
      </c>
      <c r="AC1008" t="s">
        <v>216</v>
      </c>
      <c r="AL1008" t="s">
        <v>217</v>
      </c>
      <c r="AM1008" t="s">
        <v>1286</v>
      </c>
      <c r="AN1008" t="s">
        <v>6</v>
      </c>
      <c r="AO1008" s="57">
        <v>46032.486342592594</v>
      </c>
      <c r="AR1008" t="s">
        <v>218</v>
      </c>
      <c r="AS1008" t="s">
        <v>122</v>
      </c>
      <c r="AT1008" t="s">
        <v>230</v>
      </c>
      <c r="AU1008">
        <v>20261001</v>
      </c>
      <c r="AV1008" t="s">
        <v>221</v>
      </c>
      <c r="AW1008" t="s">
        <v>541</v>
      </c>
      <c r="AX1008" t="s">
        <v>222</v>
      </c>
      <c r="BA1008" s="57">
        <v>46296.291666666664</v>
      </c>
      <c r="BB1008" t="s">
        <v>1286</v>
      </c>
      <c r="BC1008">
        <v>2026</v>
      </c>
      <c r="BD1008">
        <v>10</v>
      </c>
      <c r="BE1008">
        <v>1</v>
      </c>
      <c r="BF1008" s="6">
        <f t="shared" si="45"/>
        <v>46296</v>
      </c>
      <c r="BG1008">
        <f t="shared" si="46"/>
        <v>-0.29166666666424135</v>
      </c>
      <c r="BH1008" t="str">
        <f t="shared" si="47"/>
        <v>COMPLY</v>
      </c>
      <c r="BI1008" t="str">
        <f>VLOOKUP(H1008,Sheet2!$A$1:$B$270,2,FALSE)</f>
        <v>GRESIK</v>
      </c>
    </row>
    <row r="1009" spans="1:61">
      <c r="A1009">
        <v>1008</v>
      </c>
      <c r="B1009">
        <v>1002627224</v>
      </c>
      <c r="C1009">
        <v>3</v>
      </c>
      <c r="D1009" t="s">
        <v>55</v>
      </c>
      <c r="E1009">
        <v>5</v>
      </c>
      <c r="F1009" t="s">
        <v>260</v>
      </c>
      <c r="G1009" t="s">
        <v>122</v>
      </c>
      <c r="H1009" t="s">
        <v>472</v>
      </c>
      <c r="I1009" t="s">
        <v>212</v>
      </c>
      <c r="J1009" t="s">
        <v>213</v>
      </c>
      <c r="K1009" t="s">
        <v>149</v>
      </c>
      <c r="M1009" t="s">
        <v>839</v>
      </c>
      <c r="N1009" t="s">
        <v>215</v>
      </c>
      <c r="O1009" s="57">
        <v>46303.396701388891</v>
      </c>
      <c r="P1009" s="57">
        <v>46307.784421296295</v>
      </c>
      <c r="Q1009">
        <v>69406255</v>
      </c>
      <c r="S1009">
        <v>152453208877</v>
      </c>
      <c r="T1009" t="s">
        <v>4266</v>
      </c>
      <c r="U1009" t="s">
        <v>4267</v>
      </c>
      <c r="V1009" t="s">
        <v>4728</v>
      </c>
      <c r="Z1009">
        <v>112.7108005</v>
      </c>
      <c r="AA1009">
        <v>-5.8065635999999996</v>
      </c>
      <c r="AB1009" t="s">
        <v>4268</v>
      </c>
      <c r="AC1009" t="s">
        <v>229</v>
      </c>
      <c r="AL1009" t="s">
        <v>217</v>
      </c>
      <c r="AM1009" t="s">
        <v>4729</v>
      </c>
      <c r="AN1009" t="s">
        <v>6</v>
      </c>
      <c r="AO1009" s="57">
        <v>46244.403275462966</v>
      </c>
      <c r="AP1009" s="57">
        <v>46304.625</v>
      </c>
      <c r="AQ1009" t="s">
        <v>841</v>
      </c>
      <c r="AR1009" t="s">
        <v>840</v>
      </c>
      <c r="AS1009" t="s">
        <v>122</v>
      </c>
      <c r="AT1009" t="s">
        <v>230</v>
      </c>
      <c r="AV1009" t="s">
        <v>6432</v>
      </c>
      <c r="AW1009" t="s">
        <v>539</v>
      </c>
      <c r="AX1009" t="s">
        <v>222</v>
      </c>
      <c r="BA1009" s="57">
        <v>46304.625</v>
      </c>
      <c r="BB1009" t="s">
        <v>4729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GRESIK</v>
      </c>
    </row>
    <row r="1010" spans="1:61">
      <c r="A1010">
        <v>1009</v>
      </c>
      <c r="B1010">
        <v>1002628108</v>
      </c>
      <c r="C1010">
        <v>3</v>
      </c>
      <c r="D1010" t="s">
        <v>55</v>
      </c>
      <c r="E1010">
        <v>5</v>
      </c>
      <c r="F1010" t="s">
        <v>260</v>
      </c>
      <c r="G1010" t="s">
        <v>122</v>
      </c>
      <c r="H1010" t="s">
        <v>472</v>
      </c>
      <c r="I1010" t="s">
        <v>212</v>
      </c>
      <c r="J1010" t="s">
        <v>213</v>
      </c>
      <c r="K1010" t="s">
        <v>149</v>
      </c>
      <c r="M1010" t="s">
        <v>839</v>
      </c>
      <c r="N1010" t="s">
        <v>215</v>
      </c>
      <c r="O1010" s="57">
        <v>46303.666701388887</v>
      </c>
      <c r="P1010" s="57">
        <v>46307.786921296298</v>
      </c>
      <c r="Q1010">
        <v>69406694</v>
      </c>
      <c r="S1010">
        <v>152453208880</v>
      </c>
      <c r="T1010" t="s">
        <v>4730</v>
      </c>
      <c r="U1010" t="s">
        <v>4731</v>
      </c>
      <c r="V1010" t="s">
        <v>4732</v>
      </c>
      <c r="Z1010">
        <v>112.6716764</v>
      </c>
      <c r="AA1010">
        <v>-5.8195825000000001</v>
      </c>
      <c r="AB1010" t="s">
        <v>4733</v>
      </c>
      <c r="AC1010" t="s">
        <v>229</v>
      </c>
      <c r="AL1010" t="s">
        <v>217</v>
      </c>
      <c r="AM1010" t="s">
        <v>4734</v>
      </c>
      <c r="AN1010" t="s">
        <v>6</v>
      </c>
      <c r="AO1010" s="57">
        <v>46244.684513888889</v>
      </c>
      <c r="AP1010" s="57">
        <v>46305.333333333336</v>
      </c>
      <c r="AQ1010" t="s">
        <v>841</v>
      </c>
      <c r="AR1010" t="s">
        <v>840</v>
      </c>
      <c r="AS1010" t="s">
        <v>122</v>
      </c>
      <c r="AT1010" t="s">
        <v>230</v>
      </c>
      <c r="AV1010" t="s">
        <v>6433</v>
      </c>
      <c r="AW1010" t="s">
        <v>541</v>
      </c>
      <c r="AX1010" t="s">
        <v>222</v>
      </c>
      <c r="BA1010" s="57">
        <v>46305.333333333336</v>
      </c>
      <c r="BB1010" t="s">
        <v>4734</v>
      </c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str">
        <f>VLOOKUP(H1010,Sheet2!$A$1:$B$270,2,FALSE)</f>
        <v>GRESIK</v>
      </c>
    </row>
    <row r="1011" spans="1:61">
      <c r="A1011">
        <v>1010</v>
      </c>
      <c r="B1011">
        <v>1002621109</v>
      </c>
      <c r="C1011">
        <v>3</v>
      </c>
      <c r="D1011" t="s">
        <v>55</v>
      </c>
      <c r="E1011">
        <v>5</v>
      </c>
      <c r="F1011" t="s">
        <v>260</v>
      </c>
      <c r="G1011" t="s">
        <v>122</v>
      </c>
      <c r="H1011" t="s">
        <v>346</v>
      </c>
      <c r="I1011" t="s">
        <v>212</v>
      </c>
      <c r="J1011" t="s">
        <v>213</v>
      </c>
      <c r="K1011" t="s">
        <v>149</v>
      </c>
      <c r="L1011" t="s">
        <v>214</v>
      </c>
      <c r="M1011" t="s">
        <v>76</v>
      </c>
      <c r="N1011" t="s">
        <v>215</v>
      </c>
      <c r="O1011" s="57">
        <v>46298.664305555554</v>
      </c>
      <c r="P1011" s="57">
        <v>46299.725486111114</v>
      </c>
      <c r="Q1011">
        <v>69403715</v>
      </c>
      <c r="S1011">
        <v>152451212256</v>
      </c>
      <c r="T1011" t="s">
        <v>2289</v>
      </c>
      <c r="U1011" t="s">
        <v>2290</v>
      </c>
      <c r="V1011" t="s">
        <v>2291</v>
      </c>
      <c r="Z1011">
        <v>112.429598</v>
      </c>
      <c r="AA1011">
        <v>-6.9670620000000003</v>
      </c>
      <c r="AB1011" t="s">
        <v>2292</v>
      </c>
      <c r="AC1011" t="s">
        <v>235</v>
      </c>
      <c r="AL1011" t="s">
        <v>217</v>
      </c>
      <c r="AM1011" t="s">
        <v>2293</v>
      </c>
      <c r="AN1011" t="s">
        <v>6</v>
      </c>
      <c r="AO1011" s="57">
        <v>46091.684004629627</v>
      </c>
      <c r="AP1011" s="57">
        <v>46299.625</v>
      </c>
      <c r="AR1011" t="s">
        <v>218</v>
      </c>
      <c r="AS1011" t="s">
        <v>122</v>
      </c>
      <c r="AT1011" t="s">
        <v>230</v>
      </c>
      <c r="AU1011">
        <v>20261004</v>
      </c>
      <c r="AV1011" t="s">
        <v>221</v>
      </c>
      <c r="AW1011" t="s">
        <v>883</v>
      </c>
      <c r="AX1011" t="s">
        <v>222</v>
      </c>
      <c r="BA1011" s="57">
        <v>46299.625</v>
      </c>
      <c r="BB1011" t="s">
        <v>2293</v>
      </c>
      <c r="BC1011">
        <v>2026</v>
      </c>
      <c r="BD1011">
        <v>10</v>
      </c>
      <c r="BE1011">
        <v>4</v>
      </c>
      <c r="BF1011" s="6">
        <f t="shared" si="45"/>
        <v>46299</v>
      </c>
      <c r="BG1011">
        <f t="shared" si="46"/>
        <v>-0.625</v>
      </c>
      <c r="BH1011" t="str">
        <f t="shared" si="47"/>
        <v>COMPLY</v>
      </c>
      <c r="BI1011" t="str">
        <f>VLOOKUP(H1011,Sheet2!$A$1:$B$270,2,FALSE)</f>
        <v>GRESIK</v>
      </c>
    </row>
    <row r="1012" spans="1:61">
      <c r="A1012">
        <v>1011</v>
      </c>
      <c r="B1012">
        <v>1002626133</v>
      </c>
      <c r="C1012">
        <v>3</v>
      </c>
      <c r="D1012" t="s">
        <v>55</v>
      </c>
      <c r="E1012">
        <v>5</v>
      </c>
      <c r="F1012" t="s">
        <v>260</v>
      </c>
      <c r="G1012" t="s">
        <v>122</v>
      </c>
      <c r="H1012" t="s">
        <v>346</v>
      </c>
      <c r="I1012" t="s">
        <v>212</v>
      </c>
      <c r="J1012" t="s">
        <v>213</v>
      </c>
      <c r="K1012" t="s">
        <v>149</v>
      </c>
      <c r="M1012" t="s">
        <v>76</v>
      </c>
      <c r="N1012" t="s">
        <v>215</v>
      </c>
      <c r="O1012" s="57">
        <v>46302.563298611109</v>
      </c>
      <c r="P1012" s="57">
        <v>46302.73914351852</v>
      </c>
      <c r="Q1012">
        <v>69404368</v>
      </c>
      <c r="S1012">
        <v>152451212267</v>
      </c>
      <c r="T1012" t="s">
        <v>2994</v>
      </c>
      <c r="U1012" t="s">
        <v>4269</v>
      </c>
      <c r="V1012" t="s">
        <v>4270</v>
      </c>
      <c r="Z1012">
        <v>112.563985</v>
      </c>
      <c r="AA1012">
        <v>-6.9890699999999999</v>
      </c>
      <c r="AB1012" t="s">
        <v>2997</v>
      </c>
      <c r="AC1012" t="s">
        <v>216</v>
      </c>
      <c r="AL1012" t="s">
        <v>217</v>
      </c>
      <c r="AM1012" t="s">
        <v>4271</v>
      </c>
      <c r="AN1012" t="s">
        <v>6</v>
      </c>
      <c r="AO1012" s="57">
        <v>46213.56962962963</v>
      </c>
      <c r="AR1012" t="s">
        <v>218</v>
      </c>
      <c r="AS1012" t="s">
        <v>122</v>
      </c>
      <c r="AT1012" t="s">
        <v>230</v>
      </c>
      <c r="AU1012">
        <v>20261007</v>
      </c>
      <c r="AV1012" t="s">
        <v>221</v>
      </c>
      <c r="AW1012" t="s">
        <v>577</v>
      </c>
      <c r="AX1012" t="s">
        <v>222</v>
      </c>
      <c r="BA1012" s="57">
        <v>46302.291666666664</v>
      </c>
      <c r="BB1012" t="s">
        <v>4271</v>
      </c>
      <c r="BC1012">
        <v>2026</v>
      </c>
      <c r="BD1012">
        <v>10</v>
      </c>
      <c r="BE1012">
        <v>7</v>
      </c>
      <c r="BF1012" s="6">
        <f t="shared" si="45"/>
        <v>46302</v>
      </c>
      <c r="BG1012">
        <f t="shared" si="46"/>
        <v>-0.29166666666424135</v>
      </c>
      <c r="BH1012" t="str">
        <f t="shared" si="47"/>
        <v>COMPLY</v>
      </c>
      <c r="BI1012" t="str">
        <f>VLOOKUP(H1012,Sheet2!$A$1:$B$270,2,FALSE)</f>
        <v>GRESIK</v>
      </c>
    </row>
    <row r="1013" spans="1:61">
      <c r="A1013">
        <v>1012</v>
      </c>
      <c r="B1013">
        <v>1002625438</v>
      </c>
      <c r="C1013">
        <v>3</v>
      </c>
      <c r="D1013" t="s">
        <v>55</v>
      </c>
      <c r="E1013">
        <v>5</v>
      </c>
      <c r="F1013" t="s">
        <v>260</v>
      </c>
      <c r="G1013" t="s">
        <v>122</v>
      </c>
      <c r="H1013" t="s">
        <v>346</v>
      </c>
      <c r="I1013" t="s">
        <v>212</v>
      </c>
      <c r="J1013" t="s">
        <v>213</v>
      </c>
      <c r="K1013" t="s">
        <v>149</v>
      </c>
      <c r="M1013" t="s">
        <v>76</v>
      </c>
      <c r="N1013" t="s">
        <v>215</v>
      </c>
      <c r="O1013" s="57">
        <v>46302.396261574075</v>
      </c>
      <c r="P1013" s="57">
        <v>46302.625648148147</v>
      </c>
      <c r="Q1013">
        <v>69404437</v>
      </c>
      <c r="S1013">
        <v>152451212269</v>
      </c>
      <c r="T1013" t="s">
        <v>2985</v>
      </c>
      <c r="U1013" t="s">
        <v>4269</v>
      </c>
      <c r="V1013" t="s">
        <v>4272</v>
      </c>
      <c r="Z1013">
        <v>112.564224</v>
      </c>
      <c r="AA1013">
        <v>-6.9891540000000001</v>
      </c>
      <c r="AB1013" t="s">
        <v>2988</v>
      </c>
      <c r="AC1013" t="s">
        <v>216</v>
      </c>
      <c r="AL1013" t="s">
        <v>217</v>
      </c>
      <c r="AM1013" t="s">
        <v>4273</v>
      </c>
      <c r="AN1013" t="s">
        <v>6</v>
      </c>
      <c r="AO1013" s="57">
        <v>46213.402939814812</v>
      </c>
      <c r="AR1013" t="s">
        <v>218</v>
      </c>
      <c r="AS1013" t="s">
        <v>122</v>
      </c>
      <c r="AT1013" t="s">
        <v>230</v>
      </c>
      <c r="AU1013">
        <v>20261007</v>
      </c>
      <c r="AV1013" t="s">
        <v>221</v>
      </c>
      <c r="AW1013" t="s">
        <v>851</v>
      </c>
      <c r="AX1013" t="s">
        <v>222</v>
      </c>
      <c r="BA1013" s="57">
        <v>46302.291666666664</v>
      </c>
      <c r="BB1013" t="s">
        <v>4273</v>
      </c>
      <c r="BC1013">
        <v>2026</v>
      </c>
      <c r="BD1013">
        <v>10</v>
      </c>
      <c r="BE1013">
        <v>7</v>
      </c>
      <c r="BF1013" s="6">
        <f t="shared" si="45"/>
        <v>46302</v>
      </c>
      <c r="BG1013">
        <f t="shared" si="46"/>
        <v>-0.29166666666424135</v>
      </c>
      <c r="BH1013" t="str">
        <f t="shared" si="47"/>
        <v>COMPLY</v>
      </c>
      <c r="BI1013" t="str">
        <f>VLOOKUP(H1013,Sheet2!$A$1:$B$270,2,FALSE)</f>
        <v>GRESIK</v>
      </c>
    </row>
    <row r="1014" spans="1:61">
      <c r="A1014">
        <v>1013</v>
      </c>
      <c r="B1014">
        <v>1002628360</v>
      </c>
      <c r="C1014">
        <v>3</v>
      </c>
      <c r="D1014" t="s">
        <v>55</v>
      </c>
      <c r="E1014">
        <v>5</v>
      </c>
      <c r="F1014" t="s">
        <v>260</v>
      </c>
      <c r="G1014" t="s">
        <v>122</v>
      </c>
      <c r="H1014" t="s">
        <v>346</v>
      </c>
      <c r="I1014" t="s">
        <v>212</v>
      </c>
      <c r="J1014" t="s">
        <v>213</v>
      </c>
      <c r="K1014" t="s">
        <v>149</v>
      </c>
      <c r="M1014" t="s">
        <v>76</v>
      </c>
      <c r="N1014" t="s">
        <v>215</v>
      </c>
      <c r="O1014" s="57">
        <v>46303.694467592592</v>
      </c>
      <c r="P1014" s="57">
        <v>46303.803912037038</v>
      </c>
      <c r="Q1014">
        <v>69404014</v>
      </c>
      <c r="S1014">
        <v>152451212274</v>
      </c>
      <c r="T1014" t="s">
        <v>2990</v>
      </c>
      <c r="U1014" t="s">
        <v>4736</v>
      </c>
      <c r="V1014" t="s">
        <v>4737</v>
      </c>
      <c r="Z1014">
        <v>112.488789</v>
      </c>
      <c r="AA1014">
        <v>-6.9032910000000003</v>
      </c>
      <c r="AB1014" t="s">
        <v>2993</v>
      </c>
      <c r="AC1014" t="s">
        <v>229</v>
      </c>
      <c r="AL1014" t="s">
        <v>217</v>
      </c>
      <c r="AM1014" t="s">
        <v>3759</v>
      </c>
      <c r="AN1014" t="s">
        <v>6</v>
      </c>
      <c r="AO1014" s="57">
        <v>46244.72587962963</v>
      </c>
      <c r="AR1014" t="s">
        <v>218</v>
      </c>
      <c r="AS1014" t="s">
        <v>122</v>
      </c>
      <c r="AT1014" t="s">
        <v>230</v>
      </c>
      <c r="AU1014">
        <v>20261008</v>
      </c>
      <c r="AV1014" t="s">
        <v>221</v>
      </c>
      <c r="AW1014" t="s">
        <v>539</v>
      </c>
      <c r="AX1014" t="s">
        <v>222</v>
      </c>
      <c r="BA1014" s="57">
        <v>46303.291666666664</v>
      </c>
      <c r="BB1014" t="s">
        <v>3759</v>
      </c>
      <c r="BC1014">
        <v>2026</v>
      </c>
      <c r="BD1014">
        <v>10</v>
      </c>
      <c r="BE1014">
        <v>8</v>
      </c>
      <c r="BF1014" s="6">
        <f t="shared" si="45"/>
        <v>46303</v>
      </c>
      <c r="BG1014">
        <f t="shared" si="46"/>
        <v>-0.29166666666424135</v>
      </c>
      <c r="BH1014" t="str">
        <f t="shared" si="47"/>
        <v>COMPLY</v>
      </c>
      <c r="BI1014" t="str">
        <f>VLOOKUP(H1014,Sheet2!$A$1:$B$270,2,FALSE)</f>
        <v>GRESIK</v>
      </c>
    </row>
    <row r="1015" spans="1:61">
      <c r="A1015">
        <v>1014</v>
      </c>
      <c r="B1015">
        <v>1002621551</v>
      </c>
      <c r="C1015">
        <v>3</v>
      </c>
      <c r="D1015" t="s">
        <v>55</v>
      </c>
      <c r="E1015">
        <v>5</v>
      </c>
      <c r="F1015" t="s">
        <v>260</v>
      </c>
      <c r="G1015" t="s">
        <v>122</v>
      </c>
      <c r="H1015" t="s">
        <v>346</v>
      </c>
      <c r="I1015" t="s">
        <v>212</v>
      </c>
      <c r="J1015" t="s">
        <v>213</v>
      </c>
      <c r="K1015" t="s">
        <v>149</v>
      </c>
      <c r="L1015" t="s">
        <v>214</v>
      </c>
      <c r="M1015" t="s">
        <v>1401</v>
      </c>
      <c r="N1015" t="s">
        <v>215</v>
      </c>
      <c r="O1015" s="57">
        <v>46300.331018518518</v>
      </c>
      <c r="P1015" s="57">
        <v>46303.694456018522</v>
      </c>
      <c r="Q1015">
        <v>69404014</v>
      </c>
      <c r="S1015">
        <v>152451212260</v>
      </c>
      <c r="T1015" t="s">
        <v>2990</v>
      </c>
      <c r="U1015" t="s">
        <v>2991</v>
      </c>
      <c r="V1015" t="s">
        <v>2992</v>
      </c>
      <c r="Z1015">
        <v>112.488891</v>
      </c>
      <c r="AA1015">
        <v>-6.9034129999999996</v>
      </c>
      <c r="AB1015" t="s">
        <v>2993</v>
      </c>
      <c r="AC1015" t="s">
        <v>235</v>
      </c>
      <c r="AL1015" t="s">
        <v>217</v>
      </c>
      <c r="AM1015" t="s">
        <v>2547</v>
      </c>
      <c r="AN1015" t="s">
        <v>6</v>
      </c>
      <c r="AO1015" s="57">
        <v>46152.361574074072</v>
      </c>
      <c r="AP1015" s="57">
        <v>46301.333333333336</v>
      </c>
      <c r="AQ1015" t="s">
        <v>841</v>
      </c>
      <c r="AR1015" t="s">
        <v>14</v>
      </c>
      <c r="AS1015" t="s">
        <v>122</v>
      </c>
      <c r="AT1015" t="s">
        <v>230</v>
      </c>
      <c r="AV1015" t="s">
        <v>4735</v>
      </c>
      <c r="AW1015" t="s">
        <v>875</v>
      </c>
      <c r="AX1015" t="s">
        <v>222</v>
      </c>
      <c r="BA1015" s="57">
        <v>46301.333333333336</v>
      </c>
      <c r="BB1015" t="s">
        <v>2547</v>
      </c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str">
        <f>VLOOKUP(H1015,Sheet2!$A$1:$B$270,2,FALSE)</f>
        <v>GRESIK</v>
      </c>
    </row>
    <row r="1016" spans="1:61">
      <c r="A1016">
        <v>1015</v>
      </c>
      <c r="B1016">
        <v>1002622475</v>
      </c>
      <c r="C1016">
        <v>3</v>
      </c>
      <c r="D1016" t="s">
        <v>55</v>
      </c>
      <c r="E1016">
        <v>5</v>
      </c>
      <c r="F1016" t="s">
        <v>260</v>
      </c>
      <c r="G1016" t="s">
        <v>122</v>
      </c>
      <c r="H1016" t="s">
        <v>346</v>
      </c>
      <c r="I1016" t="s">
        <v>212</v>
      </c>
      <c r="J1016" t="s">
        <v>213</v>
      </c>
      <c r="K1016" t="s">
        <v>149</v>
      </c>
      <c r="L1016" t="s">
        <v>214</v>
      </c>
      <c r="M1016" t="s">
        <v>1401</v>
      </c>
      <c r="N1016" t="s">
        <v>215</v>
      </c>
      <c r="O1016" s="57">
        <v>46300.569837962961</v>
      </c>
      <c r="P1016" s="57">
        <v>46302.563287037039</v>
      </c>
      <c r="Q1016">
        <v>69404368</v>
      </c>
      <c r="S1016">
        <v>152451212263</v>
      </c>
      <c r="T1016" t="s">
        <v>2994</v>
      </c>
      <c r="U1016" t="s">
        <v>2995</v>
      </c>
      <c r="V1016" t="s">
        <v>2996</v>
      </c>
      <c r="Z1016">
        <v>112.56409138441001</v>
      </c>
      <c r="AA1016">
        <v>-6.9887922448420801</v>
      </c>
      <c r="AB1016" t="s">
        <v>2997</v>
      </c>
      <c r="AC1016" t="s">
        <v>216</v>
      </c>
      <c r="AL1016" t="s">
        <v>217</v>
      </c>
      <c r="AM1016" t="s">
        <v>2998</v>
      </c>
      <c r="AN1016" t="s">
        <v>6</v>
      </c>
      <c r="AO1016" s="57">
        <v>46152.601203703707</v>
      </c>
      <c r="AP1016" s="57">
        <v>46301.458333333336</v>
      </c>
      <c r="AQ1016" t="s">
        <v>841</v>
      </c>
      <c r="AR1016" t="s">
        <v>14</v>
      </c>
      <c r="AS1016" t="s">
        <v>122</v>
      </c>
      <c r="AT1016" t="s">
        <v>230</v>
      </c>
      <c r="AV1016" t="s">
        <v>3599</v>
      </c>
      <c r="AW1016" t="s">
        <v>875</v>
      </c>
      <c r="AX1016" t="s">
        <v>222</v>
      </c>
      <c r="BA1016" s="57">
        <v>46301.458333333336</v>
      </c>
      <c r="BB1016" t="s">
        <v>2998</v>
      </c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str">
        <f>VLOOKUP(H1016,Sheet2!$A$1:$B$270,2,FALSE)</f>
        <v>GRESIK</v>
      </c>
    </row>
    <row r="1017" spans="1:61">
      <c r="A1017">
        <v>1016</v>
      </c>
      <c r="B1017">
        <v>1002622683</v>
      </c>
      <c r="C1017">
        <v>3</v>
      </c>
      <c r="D1017" t="s">
        <v>55</v>
      </c>
      <c r="E1017">
        <v>5</v>
      </c>
      <c r="F1017" t="s">
        <v>260</v>
      </c>
      <c r="G1017" t="s">
        <v>122</v>
      </c>
      <c r="H1017" t="s">
        <v>346</v>
      </c>
      <c r="I1017" t="s">
        <v>212</v>
      </c>
      <c r="J1017" t="s">
        <v>213</v>
      </c>
      <c r="K1017" t="s">
        <v>149</v>
      </c>
      <c r="L1017" t="s">
        <v>214</v>
      </c>
      <c r="M1017" t="s">
        <v>1401</v>
      </c>
      <c r="N1017" t="s">
        <v>215</v>
      </c>
      <c r="O1017" s="57">
        <v>46300.605949074074</v>
      </c>
      <c r="P1017" s="57">
        <v>46302.396249999998</v>
      </c>
      <c r="Q1017">
        <v>69404437</v>
      </c>
      <c r="S1017">
        <v>152451212264</v>
      </c>
      <c r="T1017" t="s">
        <v>2985</v>
      </c>
      <c r="U1017" t="s">
        <v>2986</v>
      </c>
      <c r="V1017" t="s">
        <v>2987</v>
      </c>
      <c r="Z1017">
        <v>112.564478963613</v>
      </c>
      <c r="AA1017">
        <v>-6.98964483927484</v>
      </c>
      <c r="AB1017" t="s">
        <v>2988</v>
      </c>
      <c r="AC1017" t="s">
        <v>216</v>
      </c>
      <c r="AL1017" t="s">
        <v>217</v>
      </c>
      <c r="AM1017" t="s">
        <v>2989</v>
      </c>
      <c r="AN1017" t="s">
        <v>6</v>
      </c>
      <c r="AO1017" s="57">
        <v>46152.611331018517</v>
      </c>
      <c r="AP1017" s="57">
        <v>46301.458333333336</v>
      </c>
      <c r="AQ1017" t="s">
        <v>841</v>
      </c>
      <c r="AR1017" t="s">
        <v>14</v>
      </c>
      <c r="AS1017" t="s">
        <v>122</v>
      </c>
      <c r="AT1017" t="s">
        <v>230</v>
      </c>
      <c r="AV1017" t="s">
        <v>3600</v>
      </c>
      <c r="AW1017" t="s">
        <v>875</v>
      </c>
      <c r="AX1017" t="s">
        <v>222</v>
      </c>
      <c r="BA1017" s="57">
        <v>46301.458333333336</v>
      </c>
      <c r="BB1017" t="s">
        <v>2989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str">
        <f>VLOOKUP(H1017,Sheet2!$A$1:$B$270,2,FALSE)</f>
        <v>GRESIK</v>
      </c>
    </row>
    <row r="1018" spans="1:61">
      <c r="A1018">
        <v>1017</v>
      </c>
      <c r="B1018">
        <v>1002619716</v>
      </c>
      <c r="C1018">
        <v>3</v>
      </c>
      <c r="D1018" t="s">
        <v>55</v>
      </c>
      <c r="E1018">
        <v>5</v>
      </c>
      <c r="F1018" t="s">
        <v>260</v>
      </c>
      <c r="G1018" t="s">
        <v>122</v>
      </c>
      <c r="H1018" t="s">
        <v>346</v>
      </c>
      <c r="I1018" t="s">
        <v>212</v>
      </c>
      <c r="J1018" t="s">
        <v>213</v>
      </c>
      <c r="K1018" t="s">
        <v>149</v>
      </c>
      <c r="L1018" t="s">
        <v>214</v>
      </c>
      <c r="M1018" t="s">
        <v>836</v>
      </c>
      <c r="N1018" t="s">
        <v>215</v>
      </c>
      <c r="O1018" s="57">
        <v>46297.544907407406</v>
      </c>
      <c r="P1018" s="57">
        <v>46303.428900462961</v>
      </c>
      <c r="Q1018">
        <v>69403032</v>
      </c>
      <c r="S1018">
        <v>152451212250</v>
      </c>
      <c r="T1018" t="s">
        <v>2285</v>
      </c>
      <c r="U1018" t="s">
        <v>2286</v>
      </c>
      <c r="V1018" t="s">
        <v>2287</v>
      </c>
      <c r="Z1018">
        <v>112.5073397</v>
      </c>
      <c r="AA1018">
        <v>-7.0084664999999999</v>
      </c>
      <c r="AB1018" t="s">
        <v>2288</v>
      </c>
      <c r="AC1018" t="s">
        <v>216</v>
      </c>
      <c r="AL1018" t="s">
        <v>217</v>
      </c>
      <c r="AM1018" t="s">
        <v>1512</v>
      </c>
      <c r="AN1018" t="s">
        <v>6</v>
      </c>
      <c r="AO1018" s="57">
        <v>46063.549375000002</v>
      </c>
      <c r="AP1018" s="57">
        <v>46298.458333333336</v>
      </c>
      <c r="AQ1018" t="s">
        <v>841</v>
      </c>
      <c r="AR1018" t="s">
        <v>14</v>
      </c>
      <c r="AS1018" t="s">
        <v>122</v>
      </c>
      <c r="AT1018" t="s">
        <v>230</v>
      </c>
      <c r="AV1018" t="s">
        <v>837</v>
      </c>
      <c r="AW1018" t="s">
        <v>877</v>
      </c>
      <c r="AX1018" t="s">
        <v>222</v>
      </c>
      <c r="BA1018" s="57">
        <v>46298.458333333336</v>
      </c>
      <c r="BB1018" t="s">
        <v>1512</v>
      </c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str">
        <f>VLOOKUP(H1018,Sheet2!$A$1:$B$270,2,FALSE)</f>
        <v>GRESIK</v>
      </c>
    </row>
    <row r="1019" spans="1:61">
      <c r="A1019">
        <v>1018</v>
      </c>
      <c r="B1019">
        <v>1002622039</v>
      </c>
      <c r="C1019">
        <v>3</v>
      </c>
      <c r="D1019" t="s">
        <v>55</v>
      </c>
      <c r="E1019">
        <v>5</v>
      </c>
      <c r="F1019" t="s">
        <v>260</v>
      </c>
      <c r="G1019" t="s">
        <v>125</v>
      </c>
      <c r="H1019" t="s">
        <v>323</v>
      </c>
      <c r="I1019" t="s">
        <v>212</v>
      </c>
      <c r="J1019" t="s">
        <v>213</v>
      </c>
      <c r="K1019" t="s">
        <v>149</v>
      </c>
      <c r="L1019" t="s">
        <v>214</v>
      </c>
      <c r="M1019" t="s">
        <v>76</v>
      </c>
      <c r="N1019" t="s">
        <v>215</v>
      </c>
      <c r="O1019" s="57">
        <v>46300.451793981483</v>
      </c>
      <c r="P1019" s="57">
        <v>46301.643923611111</v>
      </c>
      <c r="Q1019">
        <v>69404193</v>
      </c>
      <c r="S1019">
        <v>152441211843</v>
      </c>
      <c r="T1019" t="s">
        <v>3002</v>
      </c>
      <c r="U1019" t="s">
        <v>3003</v>
      </c>
      <c r="V1019" t="s">
        <v>3004</v>
      </c>
      <c r="Z1019">
        <v>112.163363</v>
      </c>
      <c r="AA1019">
        <v>-7.1239169999999996</v>
      </c>
      <c r="AB1019" t="s">
        <v>3005</v>
      </c>
      <c r="AC1019" t="s">
        <v>235</v>
      </c>
      <c r="AL1019" t="s">
        <v>217</v>
      </c>
      <c r="AM1019" t="s">
        <v>3006</v>
      </c>
      <c r="AN1019" t="s">
        <v>6</v>
      </c>
      <c r="AO1019" s="57">
        <v>46152.486157407409</v>
      </c>
      <c r="AP1019" s="57">
        <v>46301.416666666664</v>
      </c>
      <c r="AR1019" t="s">
        <v>218</v>
      </c>
      <c r="AS1019" t="s">
        <v>219</v>
      </c>
      <c r="AT1019" t="s">
        <v>230</v>
      </c>
      <c r="AU1019">
        <v>20261006</v>
      </c>
      <c r="AV1019" t="s">
        <v>221</v>
      </c>
      <c r="AW1019" t="s">
        <v>877</v>
      </c>
      <c r="AX1019" t="s">
        <v>222</v>
      </c>
      <c r="BA1019" s="57">
        <v>46301.416666666664</v>
      </c>
      <c r="BB1019" t="s">
        <v>3006</v>
      </c>
      <c r="BC1019">
        <v>2026</v>
      </c>
      <c r="BD1019">
        <v>10</v>
      </c>
      <c r="BE1019">
        <v>6</v>
      </c>
      <c r="BF1019" s="6">
        <f t="shared" si="45"/>
        <v>46301</v>
      </c>
      <c r="BG1019">
        <f t="shared" si="46"/>
        <v>-0.41666666666424135</v>
      </c>
      <c r="BH1019" t="str">
        <f t="shared" si="47"/>
        <v>COMPLY</v>
      </c>
      <c r="BI1019" t="str">
        <f>VLOOKUP(H1019,Sheet2!$A$1:$B$270,2,FALSE)</f>
        <v>GRESIK</v>
      </c>
    </row>
    <row r="1020" spans="1:61">
      <c r="A1020">
        <v>1019</v>
      </c>
      <c r="B1020">
        <v>1002622810</v>
      </c>
      <c r="C1020">
        <v>3</v>
      </c>
      <c r="D1020" t="s">
        <v>55</v>
      </c>
      <c r="E1020">
        <v>5</v>
      </c>
      <c r="F1020" t="s">
        <v>260</v>
      </c>
      <c r="G1020" t="s">
        <v>125</v>
      </c>
      <c r="H1020" t="s">
        <v>323</v>
      </c>
      <c r="I1020" t="s">
        <v>212</v>
      </c>
      <c r="J1020" t="s">
        <v>213</v>
      </c>
      <c r="K1020" t="s">
        <v>149</v>
      </c>
      <c r="M1020" t="s">
        <v>76</v>
      </c>
      <c r="N1020" t="s">
        <v>215</v>
      </c>
      <c r="O1020" s="57">
        <v>46300.636331018519</v>
      </c>
      <c r="P1020" s="57">
        <v>46300.669814814813</v>
      </c>
      <c r="Q1020">
        <v>69402452</v>
      </c>
      <c r="S1020">
        <v>152441211844</v>
      </c>
      <c r="T1020" t="s">
        <v>1287</v>
      </c>
      <c r="U1020" t="s">
        <v>1288</v>
      </c>
      <c r="V1020" t="s">
        <v>3000</v>
      </c>
      <c r="Z1020">
        <v>112.270158</v>
      </c>
      <c r="AA1020">
        <v>-7.300332</v>
      </c>
      <c r="AB1020" t="s">
        <v>1290</v>
      </c>
      <c r="AC1020" t="s">
        <v>229</v>
      </c>
      <c r="AL1020" t="s">
        <v>217</v>
      </c>
      <c r="AM1020" t="s">
        <v>3001</v>
      </c>
      <c r="AN1020" t="s">
        <v>6</v>
      </c>
      <c r="AO1020" s="57">
        <v>46152.642523148148</v>
      </c>
      <c r="AR1020" t="s">
        <v>218</v>
      </c>
      <c r="AS1020" t="s">
        <v>219</v>
      </c>
      <c r="AT1020" t="s">
        <v>230</v>
      </c>
      <c r="AU1020">
        <v>20261005</v>
      </c>
      <c r="AV1020" t="s">
        <v>221</v>
      </c>
      <c r="AW1020" t="s">
        <v>861</v>
      </c>
      <c r="AX1020" t="s">
        <v>222</v>
      </c>
      <c r="BA1020" s="57">
        <v>46300.291666666664</v>
      </c>
      <c r="BB1020" t="s">
        <v>3001</v>
      </c>
      <c r="BC1020">
        <v>2026</v>
      </c>
      <c r="BD1020">
        <v>10</v>
      </c>
      <c r="BE1020">
        <v>5</v>
      </c>
      <c r="BF1020" s="6">
        <f t="shared" si="45"/>
        <v>46300</v>
      </c>
      <c r="BG1020">
        <f t="shared" si="46"/>
        <v>-0.29166666666424135</v>
      </c>
      <c r="BH1020" t="str">
        <f t="shared" si="47"/>
        <v>COMPLY</v>
      </c>
      <c r="BI1020" t="str">
        <f>VLOOKUP(H1020,Sheet2!$A$1:$B$270,2,FALSE)</f>
        <v>GRESIK</v>
      </c>
    </row>
    <row r="1021" spans="1:61">
      <c r="A1021">
        <v>1020</v>
      </c>
      <c r="B1021">
        <v>1002630681</v>
      </c>
      <c r="C1021">
        <v>3</v>
      </c>
      <c r="D1021" t="s">
        <v>55</v>
      </c>
      <c r="E1021">
        <v>5</v>
      </c>
      <c r="F1021" t="s">
        <v>260</v>
      </c>
      <c r="G1021" t="s">
        <v>125</v>
      </c>
      <c r="H1021" t="s">
        <v>323</v>
      </c>
      <c r="I1021" t="s">
        <v>212</v>
      </c>
      <c r="J1021" t="s">
        <v>213</v>
      </c>
      <c r="K1021" t="s">
        <v>149</v>
      </c>
      <c r="M1021" t="s">
        <v>76</v>
      </c>
      <c r="N1021" t="s">
        <v>215</v>
      </c>
      <c r="O1021" s="57">
        <v>46305.411273148151</v>
      </c>
      <c r="P1021" s="57">
        <v>46306.567106481481</v>
      </c>
      <c r="Q1021">
        <v>69407768</v>
      </c>
      <c r="S1021">
        <v>152441211328</v>
      </c>
      <c r="T1021" t="s">
        <v>5608</v>
      </c>
      <c r="U1021" t="s">
        <v>5609</v>
      </c>
      <c r="V1021" t="s">
        <v>5610</v>
      </c>
      <c r="Z1021">
        <v>112.1342753</v>
      </c>
      <c r="AA1021">
        <v>-7.2776645000000002</v>
      </c>
      <c r="AB1021" t="s">
        <v>5611</v>
      </c>
      <c r="AC1021" t="s">
        <v>229</v>
      </c>
      <c r="AL1021" t="s">
        <v>217</v>
      </c>
      <c r="AM1021" t="s">
        <v>5612</v>
      </c>
      <c r="AN1021" t="s">
        <v>6</v>
      </c>
      <c r="AO1021" s="57">
        <v>46305.413564814815</v>
      </c>
      <c r="AP1021" s="57">
        <v>46306.416666666664</v>
      </c>
      <c r="AR1021" t="s">
        <v>218</v>
      </c>
      <c r="AS1021" t="s">
        <v>219</v>
      </c>
      <c r="AT1021" t="s">
        <v>230</v>
      </c>
      <c r="AU1021">
        <v>20261011</v>
      </c>
      <c r="AV1021" t="s">
        <v>221</v>
      </c>
      <c r="AW1021" t="s">
        <v>540</v>
      </c>
      <c r="AX1021" t="s">
        <v>222</v>
      </c>
      <c r="BA1021" s="57">
        <v>46306.416666666664</v>
      </c>
      <c r="BB1021" t="s">
        <v>5612</v>
      </c>
      <c r="BC1021">
        <v>2026</v>
      </c>
      <c r="BD1021">
        <v>10</v>
      </c>
      <c r="BE1021">
        <v>11</v>
      </c>
      <c r="BF1021" s="6">
        <f t="shared" si="45"/>
        <v>46306</v>
      </c>
      <c r="BG1021">
        <f t="shared" si="46"/>
        <v>-0.41666666666424135</v>
      </c>
      <c r="BH1021" t="str">
        <f t="shared" si="47"/>
        <v>COMPLY</v>
      </c>
      <c r="BI1021" t="str">
        <f>VLOOKUP(H1021,Sheet2!$A$1:$B$270,2,FALSE)</f>
        <v>GRESIK</v>
      </c>
    </row>
    <row r="1022" spans="1:61">
      <c r="A1022">
        <v>1021</v>
      </c>
      <c r="B1022">
        <v>1002632662</v>
      </c>
      <c r="C1022">
        <v>3</v>
      </c>
      <c r="D1022" t="s">
        <v>55</v>
      </c>
      <c r="E1022">
        <v>5</v>
      </c>
      <c r="F1022" t="s">
        <v>260</v>
      </c>
      <c r="G1022" t="s">
        <v>125</v>
      </c>
      <c r="H1022" t="s">
        <v>323</v>
      </c>
      <c r="I1022" t="s">
        <v>212</v>
      </c>
      <c r="J1022" t="s">
        <v>213</v>
      </c>
      <c r="K1022" t="s">
        <v>149</v>
      </c>
      <c r="M1022" t="s">
        <v>76</v>
      </c>
      <c r="N1022" t="s">
        <v>215</v>
      </c>
      <c r="O1022" s="57">
        <v>46307.489085648151</v>
      </c>
      <c r="P1022" s="57">
        <v>46308.511944444443</v>
      </c>
      <c r="Q1022">
        <v>69408547</v>
      </c>
      <c r="S1022">
        <v>152441211302</v>
      </c>
      <c r="T1022" t="s">
        <v>6434</v>
      </c>
      <c r="U1022" t="s">
        <v>6435</v>
      </c>
      <c r="V1022" t="s">
        <v>6436</v>
      </c>
      <c r="Z1022">
        <v>112.17273040000001</v>
      </c>
      <c r="AA1022">
        <v>-7.2012036999999998</v>
      </c>
      <c r="AB1022" t="s">
        <v>6437</v>
      </c>
      <c r="AC1022" t="s">
        <v>229</v>
      </c>
      <c r="AL1022" t="s">
        <v>217</v>
      </c>
      <c r="AM1022" t="s">
        <v>6438</v>
      </c>
      <c r="AN1022" t="s">
        <v>6</v>
      </c>
      <c r="AO1022" s="57">
        <v>46366.517546296294</v>
      </c>
      <c r="AP1022" s="57">
        <v>46308.416666666664</v>
      </c>
      <c r="AR1022" t="s">
        <v>218</v>
      </c>
      <c r="AS1022" t="s">
        <v>219</v>
      </c>
      <c r="AT1022" t="s">
        <v>220</v>
      </c>
      <c r="AU1022">
        <v>20261013</v>
      </c>
      <c r="AV1022" t="s">
        <v>221</v>
      </c>
      <c r="AW1022" t="s">
        <v>540</v>
      </c>
      <c r="AX1022" t="s">
        <v>222</v>
      </c>
      <c r="BA1022" s="57">
        <v>46308.416666666664</v>
      </c>
      <c r="BB1022" t="s">
        <v>6438</v>
      </c>
      <c r="BC1022">
        <v>2026</v>
      </c>
      <c r="BD1022">
        <v>10</v>
      </c>
      <c r="BE1022">
        <v>13</v>
      </c>
      <c r="BF1022" s="6">
        <f t="shared" si="45"/>
        <v>46308</v>
      </c>
      <c r="BG1022">
        <f t="shared" si="46"/>
        <v>-0.41666666666424135</v>
      </c>
      <c r="BH1022" t="str">
        <f t="shared" si="47"/>
        <v>COMPLY</v>
      </c>
      <c r="BI1022" t="str">
        <f>VLOOKUP(H1022,Sheet2!$A$1:$B$270,2,FALSE)</f>
        <v>GRESIK</v>
      </c>
    </row>
    <row r="1023" spans="1:61">
      <c r="A1023">
        <v>1022</v>
      </c>
      <c r="B1023">
        <v>1002618083</v>
      </c>
      <c r="C1023">
        <v>3</v>
      </c>
      <c r="D1023" t="s">
        <v>55</v>
      </c>
      <c r="E1023">
        <v>5</v>
      </c>
      <c r="F1023" t="s">
        <v>260</v>
      </c>
      <c r="G1023" t="s">
        <v>125</v>
      </c>
      <c r="H1023" t="s">
        <v>323</v>
      </c>
      <c r="I1023" t="s">
        <v>212</v>
      </c>
      <c r="J1023" t="s">
        <v>213</v>
      </c>
      <c r="K1023" t="s">
        <v>149</v>
      </c>
      <c r="M1023" t="s">
        <v>1401</v>
      </c>
      <c r="N1023" t="s">
        <v>215</v>
      </c>
      <c r="O1023" s="57">
        <v>46296.599189814813</v>
      </c>
      <c r="P1023" s="57">
        <v>46300.636331018519</v>
      </c>
      <c r="Q1023">
        <v>69402452</v>
      </c>
      <c r="S1023">
        <v>152441211669</v>
      </c>
      <c r="T1023" t="s">
        <v>1287</v>
      </c>
      <c r="U1023" t="s">
        <v>1288</v>
      </c>
      <c r="V1023" t="s">
        <v>1289</v>
      </c>
      <c r="Z1023">
        <v>112.2702089</v>
      </c>
      <c r="AA1023">
        <v>-7.3003412000000001</v>
      </c>
      <c r="AB1023" t="s">
        <v>1290</v>
      </c>
      <c r="AC1023" t="s">
        <v>229</v>
      </c>
      <c r="AL1023" t="s">
        <v>217</v>
      </c>
      <c r="AM1023" t="s">
        <v>1291</v>
      </c>
      <c r="AN1023" t="s">
        <v>6</v>
      </c>
      <c r="AO1023" s="57">
        <v>46032.611296296294</v>
      </c>
      <c r="AP1023" s="57">
        <v>46297.625</v>
      </c>
      <c r="AQ1023" t="s">
        <v>838</v>
      </c>
      <c r="AR1023" t="s">
        <v>14</v>
      </c>
      <c r="AS1023" t="s">
        <v>219</v>
      </c>
      <c r="AT1023" t="s">
        <v>230</v>
      </c>
      <c r="AV1023" t="s">
        <v>2999</v>
      </c>
      <c r="AW1023" t="s">
        <v>541</v>
      </c>
      <c r="AX1023" t="s">
        <v>222</v>
      </c>
      <c r="BA1023" s="57">
        <v>46297.625</v>
      </c>
      <c r="BB1023" t="s">
        <v>1291</v>
      </c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str">
        <f>VLOOKUP(H1023,Sheet2!$A$1:$B$270,2,FALSE)</f>
        <v>GRESIK</v>
      </c>
    </row>
    <row r="1024" spans="1:61">
      <c r="A1024">
        <v>1023</v>
      </c>
      <c r="B1024">
        <v>1002634011</v>
      </c>
      <c r="C1024">
        <v>3</v>
      </c>
      <c r="D1024" t="s">
        <v>55</v>
      </c>
      <c r="E1024">
        <v>5</v>
      </c>
      <c r="F1024" t="s">
        <v>260</v>
      </c>
      <c r="G1024" t="s">
        <v>125</v>
      </c>
      <c r="H1024" t="s">
        <v>323</v>
      </c>
      <c r="I1024" t="s">
        <v>212</v>
      </c>
      <c r="J1024" t="s">
        <v>213</v>
      </c>
      <c r="K1024" t="s">
        <v>149</v>
      </c>
      <c r="M1024" t="s">
        <v>224</v>
      </c>
      <c r="N1024" t="s">
        <v>215</v>
      </c>
      <c r="O1024" s="57">
        <v>46308.359988425924</v>
      </c>
      <c r="P1024" s="57">
        <v>46309.424212962964</v>
      </c>
      <c r="Q1024">
        <v>69409035</v>
      </c>
      <c r="S1024">
        <v>152441211494</v>
      </c>
      <c r="T1024" t="s">
        <v>6439</v>
      </c>
      <c r="U1024" t="s">
        <v>6440</v>
      </c>
      <c r="V1024" t="s">
        <v>6441</v>
      </c>
      <c r="Z1024">
        <v>112.21517299999999</v>
      </c>
      <c r="AA1024">
        <v>-7.3108117999999997</v>
      </c>
      <c r="AB1024" t="s">
        <v>6442</v>
      </c>
      <c r="AC1024" t="s">
        <v>229</v>
      </c>
      <c r="AL1024" t="s">
        <v>217</v>
      </c>
      <c r="AM1024" t="s">
        <v>6443</v>
      </c>
      <c r="AN1024" t="s">
        <v>6</v>
      </c>
      <c r="AO1024" t="s">
        <v>5998</v>
      </c>
      <c r="AP1024" s="57">
        <v>46309.416666666664</v>
      </c>
      <c r="AR1024" t="s">
        <v>18</v>
      </c>
      <c r="AS1024" t="s">
        <v>219</v>
      </c>
      <c r="AT1024" t="s">
        <v>230</v>
      </c>
      <c r="AV1024" t="s">
        <v>226</v>
      </c>
      <c r="AW1024" t="s">
        <v>541</v>
      </c>
      <c r="AX1024" t="s">
        <v>222</v>
      </c>
      <c r="BA1024" s="57">
        <v>46309.416666666664</v>
      </c>
      <c r="BB1024" t="s">
        <v>6443</v>
      </c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str">
        <f>VLOOKUP(H1024,Sheet2!$A$1:$B$270,2,FALSE)</f>
        <v>GRESIK</v>
      </c>
    </row>
    <row r="1025" spans="1:61">
      <c r="A1025">
        <v>1024</v>
      </c>
      <c r="B1025">
        <v>1002625399</v>
      </c>
      <c r="C1025">
        <v>3</v>
      </c>
      <c r="D1025" t="s">
        <v>55</v>
      </c>
      <c r="E1025">
        <v>5</v>
      </c>
      <c r="F1025" t="s">
        <v>260</v>
      </c>
      <c r="G1025" t="s">
        <v>125</v>
      </c>
      <c r="H1025" t="s">
        <v>323</v>
      </c>
      <c r="I1025" t="s">
        <v>212</v>
      </c>
      <c r="J1025" t="s">
        <v>213</v>
      </c>
      <c r="K1025" t="s">
        <v>149</v>
      </c>
      <c r="M1025" t="s">
        <v>839</v>
      </c>
      <c r="N1025" t="s">
        <v>215</v>
      </c>
      <c r="O1025" s="57">
        <v>46302.387592592589</v>
      </c>
      <c r="P1025" s="57">
        <v>46303.554259259261</v>
      </c>
      <c r="Q1025">
        <v>69405486</v>
      </c>
      <c r="S1025">
        <v>152441211321</v>
      </c>
      <c r="T1025" t="s">
        <v>4274</v>
      </c>
      <c r="U1025" t="s">
        <v>4275</v>
      </c>
      <c r="V1025" t="s">
        <v>4276</v>
      </c>
      <c r="Z1025">
        <v>112.2235337</v>
      </c>
      <c r="AA1025">
        <v>-7.3343007</v>
      </c>
      <c r="AB1025" t="s">
        <v>4277</v>
      </c>
      <c r="AC1025" t="s">
        <v>229</v>
      </c>
      <c r="AL1025" t="s">
        <v>217</v>
      </c>
      <c r="AM1025" t="s">
        <v>4278</v>
      </c>
      <c r="AN1025" t="s">
        <v>6</v>
      </c>
      <c r="AO1025" s="57">
        <v>46213.392731481479</v>
      </c>
      <c r="AP1025" s="57">
        <v>46303.416666666664</v>
      </c>
      <c r="AQ1025" t="s">
        <v>838</v>
      </c>
      <c r="AR1025" t="s">
        <v>840</v>
      </c>
      <c r="AS1025" t="s">
        <v>219</v>
      </c>
      <c r="AT1025" t="s">
        <v>230</v>
      </c>
      <c r="AV1025" t="s">
        <v>4738</v>
      </c>
      <c r="AW1025" t="s">
        <v>2455</v>
      </c>
      <c r="AX1025" t="s">
        <v>222</v>
      </c>
      <c r="BA1025" s="57">
        <v>46303.416666666664</v>
      </c>
      <c r="BB1025" t="s">
        <v>4278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str">
        <f>VLOOKUP(H1025,Sheet2!$A$1:$B$270,2,FALSE)</f>
        <v>GRESIK</v>
      </c>
    </row>
    <row r="1026" spans="1:61">
      <c r="A1026">
        <v>1025</v>
      </c>
      <c r="B1026">
        <v>1002633035</v>
      </c>
      <c r="C1026">
        <v>3</v>
      </c>
      <c r="D1026" t="s">
        <v>55</v>
      </c>
      <c r="E1026">
        <v>5</v>
      </c>
      <c r="F1026" t="s">
        <v>260</v>
      </c>
      <c r="G1026" t="s">
        <v>125</v>
      </c>
      <c r="H1026" t="s">
        <v>323</v>
      </c>
      <c r="I1026" t="s">
        <v>212</v>
      </c>
      <c r="J1026" t="s">
        <v>213</v>
      </c>
      <c r="K1026" t="s">
        <v>149</v>
      </c>
      <c r="M1026" t="s">
        <v>238</v>
      </c>
      <c r="N1026" t="s">
        <v>215</v>
      </c>
      <c r="O1026" s="57">
        <v>46307.58084490741</v>
      </c>
      <c r="P1026" s="57">
        <v>46309.413958333331</v>
      </c>
      <c r="Q1026">
        <v>69408662</v>
      </c>
      <c r="S1026">
        <v>152441211493</v>
      </c>
      <c r="T1026" t="s">
        <v>6444</v>
      </c>
      <c r="U1026" t="s">
        <v>6445</v>
      </c>
      <c r="V1026" t="s">
        <v>6828</v>
      </c>
      <c r="Z1026">
        <v>112.2332612</v>
      </c>
      <c r="AA1026">
        <v>-7.184704</v>
      </c>
      <c r="AB1026" t="s">
        <v>6446</v>
      </c>
      <c r="AC1026" t="s">
        <v>229</v>
      </c>
      <c r="AL1026" t="s">
        <v>217</v>
      </c>
      <c r="AM1026" t="s">
        <v>6829</v>
      </c>
      <c r="AN1026" t="s">
        <v>6</v>
      </c>
      <c r="AO1026" s="57">
        <v>46366.584814814814</v>
      </c>
      <c r="AP1026" s="57">
        <v>46310.416666666664</v>
      </c>
      <c r="AR1026" t="s">
        <v>239</v>
      </c>
      <c r="AS1026" t="s">
        <v>219</v>
      </c>
      <c r="AT1026" t="s">
        <v>230</v>
      </c>
      <c r="AV1026" t="s">
        <v>238</v>
      </c>
      <c r="AW1026" t="s">
        <v>2455</v>
      </c>
      <c r="AX1026" t="s">
        <v>222</v>
      </c>
      <c r="BA1026" s="57">
        <v>46310.416666666664</v>
      </c>
      <c r="BB1026" t="s">
        <v>6829</v>
      </c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str">
        <f>VLOOKUP(H1026,Sheet2!$A$1:$B$270,2,FALSE)</f>
        <v>GRESIK</v>
      </c>
    </row>
    <row r="1027" spans="1:61">
      <c r="A1027">
        <v>1026</v>
      </c>
      <c r="B1027">
        <v>1002630624</v>
      </c>
      <c r="C1027">
        <v>3</v>
      </c>
      <c r="D1027" t="s">
        <v>55</v>
      </c>
      <c r="E1027">
        <v>5</v>
      </c>
      <c r="F1027" t="s">
        <v>260</v>
      </c>
      <c r="G1027" t="s">
        <v>125</v>
      </c>
      <c r="H1027" t="s">
        <v>323</v>
      </c>
      <c r="I1027" t="s">
        <v>212</v>
      </c>
      <c r="J1027" t="s">
        <v>213</v>
      </c>
      <c r="K1027" t="s">
        <v>149</v>
      </c>
      <c r="M1027" t="s">
        <v>1626</v>
      </c>
      <c r="N1027" t="s">
        <v>215</v>
      </c>
      <c r="O1027" s="57">
        <v>46305.368449074071</v>
      </c>
      <c r="P1027" s="57">
        <v>46307.515567129631</v>
      </c>
      <c r="Q1027">
        <v>69407715</v>
      </c>
      <c r="S1027">
        <v>152441211327</v>
      </c>
      <c r="T1027" t="s">
        <v>5613</v>
      </c>
      <c r="U1027" t="s">
        <v>5614</v>
      </c>
      <c r="Z1027">
        <v>112.2162991</v>
      </c>
      <c r="AA1027">
        <v>-7.2880756</v>
      </c>
      <c r="AB1027" t="s">
        <v>5615</v>
      </c>
      <c r="AC1027" t="s">
        <v>229</v>
      </c>
      <c r="AO1027" s="57">
        <v>46305.371967592589</v>
      </c>
      <c r="AR1027" t="s">
        <v>1631</v>
      </c>
      <c r="AS1027" t="s">
        <v>219</v>
      </c>
      <c r="AT1027" t="s">
        <v>230</v>
      </c>
      <c r="AV1027" t="s">
        <v>4121</v>
      </c>
      <c r="AW1027" t="s">
        <v>540</v>
      </c>
      <c r="AX1027" t="s">
        <v>222</v>
      </c>
      <c r="AZ1027" t="s">
        <v>4121</v>
      </c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str">
        <f>VLOOKUP(H1027,Sheet2!$A$1:$B$270,2,FALSE)</f>
        <v>GRESIK</v>
      </c>
    </row>
    <row r="1028" spans="1:61">
      <c r="A1028">
        <v>1027</v>
      </c>
      <c r="B1028">
        <v>1002621212</v>
      </c>
      <c r="C1028">
        <v>3</v>
      </c>
      <c r="D1028" t="s">
        <v>55</v>
      </c>
      <c r="E1028">
        <v>5</v>
      </c>
      <c r="F1028" t="s">
        <v>260</v>
      </c>
      <c r="G1028" t="s">
        <v>125</v>
      </c>
      <c r="H1028" t="s">
        <v>405</v>
      </c>
      <c r="I1028" t="s">
        <v>212</v>
      </c>
      <c r="J1028" t="s">
        <v>213</v>
      </c>
      <c r="K1028" t="s">
        <v>149</v>
      </c>
      <c r="L1028" t="s">
        <v>214</v>
      </c>
      <c r="M1028" t="s">
        <v>76</v>
      </c>
      <c r="N1028" t="s">
        <v>215</v>
      </c>
      <c r="O1028" s="57">
        <v>46298.817824074074</v>
      </c>
      <c r="P1028" s="57">
        <v>46300.619398148148</v>
      </c>
      <c r="Q1028">
        <v>69403778</v>
      </c>
      <c r="S1028">
        <v>152448204125</v>
      </c>
      <c r="T1028" t="s">
        <v>2298</v>
      </c>
      <c r="U1028" t="s">
        <v>1293</v>
      </c>
      <c r="V1028" t="s">
        <v>2299</v>
      </c>
      <c r="Z1028">
        <v>112.35696</v>
      </c>
      <c r="AA1028">
        <v>-6.8674280000000003</v>
      </c>
      <c r="AB1028" t="s">
        <v>2300</v>
      </c>
      <c r="AC1028" t="s">
        <v>235</v>
      </c>
      <c r="AL1028" t="s">
        <v>217</v>
      </c>
      <c r="AM1028" t="s">
        <v>2301</v>
      </c>
      <c r="AN1028" t="s">
        <v>6</v>
      </c>
      <c r="AO1028" s="57">
        <v>46091.819525462961</v>
      </c>
      <c r="AP1028" s="57">
        <v>46300.416666666664</v>
      </c>
      <c r="AR1028" t="s">
        <v>218</v>
      </c>
      <c r="AS1028" t="s">
        <v>219</v>
      </c>
      <c r="AT1028" t="s">
        <v>230</v>
      </c>
      <c r="AU1028">
        <v>20261005</v>
      </c>
      <c r="AV1028" t="s">
        <v>221</v>
      </c>
      <c r="AW1028" t="s">
        <v>875</v>
      </c>
      <c r="AX1028" t="s">
        <v>222</v>
      </c>
      <c r="BA1028" s="57">
        <v>46300.416666666664</v>
      </c>
      <c r="BB1028" t="s">
        <v>2301</v>
      </c>
      <c r="BC1028">
        <v>2026</v>
      </c>
      <c r="BD1028">
        <v>10</v>
      </c>
      <c r="BE1028">
        <v>5</v>
      </c>
      <c r="BF1028" s="6">
        <f t="shared" si="48"/>
        <v>46300</v>
      </c>
      <c r="BG1028">
        <f t="shared" si="49"/>
        <v>-0.41666666666424135</v>
      </c>
      <c r="BH1028" t="str">
        <f t="shared" si="50"/>
        <v>COMPLY</v>
      </c>
      <c r="BI1028" t="str">
        <f>VLOOKUP(H1028,Sheet2!$A$1:$B$270,2,FALSE)</f>
        <v>GRESIK</v>
      </c>
    </row>
    <row r="1029" spans="1:61">
      <c r="A1029">
        <v>1028</v>
      </c>
      <c r="B1029">
        <v>1002621184</v>
      </c>
      <c r="C1029">
        <v>3</v>
      </c>
      <c r="D1029" t="s">
        <v>55</v>
      </c>
      <c r="E1029">
        <v>5</v>
      </c>
      <c r="F1029" t="s">
        <v>260</v>
      </c>
      <c r="G1029" t="s">
        <v>125</v>
      </c>
      <c r="H1029" t="s">
        <v>405</v>
      </c>
      <c r="I1029" t="s">
        <v>212</v>
      </c>
      <c r="J1029" t="s">
        <v>213</v>
      </c>
      <c r="K1029" t="s">
        <v>149</v>
      </c>
      <c r="L1029" t="s">
        <v>214</v>
      </c>
      <c r="M1029" t="s">
        <v>76</v>
      </c>
      <c r="N1029" t="s">
        <v>215</v>
      </c>
      <c r="O1029" s="57">
        <v>46298.757337962961</v>
      </c>
      <c r="P1029" s="57">
        <v>46299.864108796297</v>
      </c>
      <c r="Q1029">
        <v>69403752</v>
      </c>
      <c r="S1029">
        <v>152448204124</v>
      </c>
      <c r="T1029" t="s">
        <v>2294</v>
      </c>
      <c r="U1029" t="s">
        <v>2295</v>
      </c>
      <c r="V1029" t="s">
        <v>2296</v>
      </c>
      <c r="Z1029">
        <v>112.352554</v>
      </c>
      <c r="AA1029">
        <v>-6.8694839999999999</v>
      </c>
      <c r="AB1029" t="s">
        <v>2297</v>
      </c>
      <c r="AC1029" t="s">
        <v>235</v>
      </c>
      <c r="AL1029" t="s">
        <v>217</v>
      </c>
      <c r="AM1029" t="s">
        <v>1426</v>
      </c>
      <c r="AN1029" t="s">
        <v>6</v>
      </c>
      <c r="AO1029" s="57">
        <v>46091.778020833335</v>
      </c>
      <c r="AP1029" s="57">
        <v>46299.625</v>
      </c>
      <c r="AR1029" t="s">
        <v>218</v>
      </c>
      <c r="AS1029" t="s">
        <v>219</v>
      </c>
      <c r="AT1029" t="s">
        <v>230</v>
      </c>
      <c r="AU1029">
        <v>20261004</v>
      </c>
      <c r="AV1029" t="s">
        <v>221</v>
      </c>
      <c r="AW1029" t="s">
        <v>877</v>
      </c>
      <c r="AX1029" t="s">
        <v>222</v>
      </c>
      <c r="BA1029" s="57">
        <v>46299.625</v>
      </c>
      <c r="BB1029" t="s">
        <v>1426</v>
      </c>
      <c r="BC1029">
        <v>2026</v>
      </c>
      <c r="BD1029">
        <v>10</v>
      </c>
      <c r="BE1029">
        <v>4</v>
      </c>
      <c r="BF1029" s="6">
        <f t="shared" si="48"/>
        <v>46299</v>
      </c>
      <c r="BG1029">
        <f t="shared" si="49"/>
        <v>-0.625</v>
      </c>
      <c r="BH1029" t="str">
        <f t="shared" si="50"/>
        <v>COMPLY</v>
      </c>
      <c r="BI1029" t="str">
        <f>VLOOKUP(H1029,Sheet2!$A$1:$B$270,2,FALSE)</f>
        <v>GRESIK</v>
      </c>
    </row>
    <row r="1030" spans="1:61">
      <c r="A1030">
        <v>1029</v>
      </c>
      <c r="B1030">
        <v>1002630918</v>
      </c>
      <c r="C1030">
        <v>3</v>
      </c>
      <c r="D1030" t="s">
        <v>55</v>
      </c>
      <c r="E1030">
        <v>5</v>
      </c>
      <c r="F1030" t="s">
        <v>260</v>
      </c>
      <c r="G1030" t="s">
        <v>125</v>
      </c>
      <c r="H1030" t="s">
        <v>405</v>
      </c>
      <c r="I1030" t="s">
        <v>212</v>
      </c>
      <c r="J1030" t="s">
        <v>213</v>
      </c>
      <c r="K1030" t="s">
        <v>149</v>
      </c>
      <c r="L1030" t="s">
        <v>214</v>
      </c>
      <c r="M1030" t="s">
        <v>76</v>
      </c>
      <c r="N1030" t="s">
        <v>215</v>
      </c>
      <c r="O1030" s="57">
        <v>46305.56013888889</v>
      </c>
      <c r="P1030" s="57">
        <v>46306.538912037038</v>
      </c>
      <c r="Q1030">
        <v>69407906</v>
      </c>
      <c r="S1030">
        <v>152448204268</v>
      </c>
      <c r="T1030" t="s">
        <v>5616</v>
      </c>
      <c r="U1030" t="s">
        <v>5617</v>
      </c>
      <c r="V1030" t="s">
        <v>5618</v>
      </c>
      <c r="Z1030">
        <v>112.3455745</v>
      </c>
      <c r="AA1030">
        <v>-6.8701717000000002</v>
      </c>
      <c r="AB1030" t="s">
        <v>5619</v>
      </c>
      <c r="AC1030" t="s">
        <v>235</v>
      </c>
      <c r="AL1030" t="s">
        <v>217</v>
      </c>
      <c r="AM1030" t="s">
        <v>5620</v>
      </c>
      <c r="AN1030" t="s">
        <v>6</v>
      </c>
      <c r="AO1030" s="57">
        <v>46305.570069444446</v>
      </c>
      <c r="AP1030" s="57">
        <v>46306.416666666664</v>
      </c>
      <c r="AR1030" t="s">
        <v>218</v>
      </c>
      <c r="AS1030" t="s">
        <v>219</v>
      </c>
      <c r="AT1030" t="s">
        <v>230</v>
      </c>
      <c r="AU1030">
        <v>20261011</v>
      </c>
      <c r="AV1030" t="s">
        <v>221</v>
      </c>
      <c r="AW1030" t="s">
        <v>880</v>
      </c>
      <c r="AX1030" t="s">
        <v>222</v>
      </c>
      <c r="BA1030" s="57">
        <v>46306.416666666664</v>
      </c>
      <c r="BB1030" t="s">
        <v>5620</v>
      </c>
      <c r="BC1030">
        <v>2026</v>
      </c>
      <c r="BD1030">
        <v>10</v>
      </c>
      <c r="BE1030">
        <v>11</v>
      </c>
      <c r="BF1030" s="6">
        <f t="shared" si="48"/>
        <v>46306</v>
      </c>
      <c r="BG1030">
        <f t="shared" si="49"/>
        <v>-0.41666666666424135</v>
      </c>
      <c r="BH1030" t="str">
        <f t="shared" si="50"/>
        <v>COMPLY</v>
      </c>
      <c r="BI1030" t="str">
        <f>VLOOKUP(H1030,Sheet2!$A$1:$B$270,2,FALSE)</f>
        <v>GRESIK</v>
      </c>
    </row>
    <row r="1031" spans="1:61">
      <c r="A1031">
        <v>1030</v>
      </c>
      <c r="B1031">
        <v>1002617657</v>
      </c>
      <c r="C1031">
        <v>3</v>
      </c>
      <c r="D1031" t="s">
        <v>55</v>
      </c>
      <c r="E1031">
        <v>5</v>
      </c>
      <c r="F1031" t="s">
        <v>260</v>
      </c>
      <c r="G1031" t="s">
        <v>125</v>
      </c>
      <c r="H1031" t="s">
        <v>405</v>
      </c>
      <c r="I1031" t="s">
        <v>212</v>
      </c>
      <c r="J1031" t="s">
        <v>213</v>
      </c>
      <c r="K1031" t="s">
        <v>149</v>
      </c>
      <c r="L1031" t="s">
        <v>214</v>
      </c>
      <c r="M1031" t="s">
        <v>839</v>
      </c>
      <c r="N1031" t="s">
        <v>215</v>
      </c>
      <c r="O1031" s="57">
        <v>46296.491365740738</v>
      </c>
      <c r="P1031" s="57">
        <v>46297.509652777779</v>
      </c>
      <c r="Q1031">
        <v>69402283</v>
      </c>
      <c r="S1031">
        <v>152448204121</v>
      </c>
      <c r="T1031" t="s">
        <v>1292</v>
      </c>
      <c r="U1031" t="s">
        <v>1293</v>
      </c>
      <c r="V1031" t="s">
        <v>1294</v>
      </c>
      <c r="Z1031">
        <v>112.357741</v>
      </c>
      <c r="AA1031">
        <v>-6.8665966999999997</v>
      </c>
      <c r="AB1031" t="s">
        <v>1295</v>
      </c>
      <c r="AC1031" t="s">
        <v>235</v>
      </c>
      <c r="AL1031" t="s">
        <v>217</v>
      </c>
      <c r="AM1031" t="s">
        <v>1296</v>
      </c>
      <c r="AN1031" t="s">
        <v>6</v>
      </c>
      <c r="AO1031" s="57">
        <v>46032.517557870371</v>
      </c>
      <c r="AP1031" s="57">
        <v>46297.416666666664</v>
      </c>
      <c r="AQ1031" t="s">
        <v>838</v>
      </c>
      <c r="AR1031" t="s">
        <v>840</v>
      </c>
      <c r="AS1031" t="s">
        <v>219</v>
      </c>
      <c r="AT1031" t="s">
        <v>230</v>
      </c>
      <c r="AV1031" t="s">
        <v>1297</v>
      </c>
      <c r="AW1031" t="s">
        <v>886</v>
      </c>
      <c r="AX1031" t="s">
        <v>222</v>
      </c>
      <c r="BA1031" s="57">
        <v>46297.416666666664</v>
      </c>
      <c r="BB1031" t="s">
        <v>1296</v>
      </c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str">
        <f>VLOOKUP(H1031,Sheet2!$A$1:$B$270,2,FALSE)</f>
        <v>GRESIK</v>
      </c>
    </row>
    <row r="1032" spans="1:61">
      <c r="A1032">
        <v>1031</v>
      </c>
      <c r="B1032">
        <v>1002620721</v>
      </c>
      <c r="C1032">
        <v>3</v>
      </c>
      <c r="D1032" t="s">
        <v>55</v>
      </c>
      <c r="E1032">
        <v>5</v>
      </c>
      <c r="F1032" t="s">
        <v>260</v>
      </c>
      <c r="G1032" t="s">
        <v>125</v>
      </c>
      <c r="H1032" t="s">
        <v>403</v>
      </c>
      <c r="I1032" t="s">
        <v>212</v>
      </c>
      <c r="J1032" t="s">
        <v>213</v>
      </c>
      <c r="K1032" t="s">
        <v>149</v>
      </c>
      <c r="L1032" t="s">
        <v>214</v>
      </c>
      <c r="M1032" t="s">
        <v>76</v>
      </c>
      <c r="N1032" t="s">
        <v>215</v>
      </c>
      <c r="O1032" s="57">
        <v>46298.339282407411</v>
      </c>
      <c r="P1032" s="57">
        <v>46298.678252314814</v>
      </c>
      <c r="Q1032">
        <v>69403433</v>
      </c>
      <c r="S1032">
        <v>152433910146</v>
      </c>
      <c r="T1032" t="s">
        <v>2302</v>
      </c>
      <c r="U1032" t="s">
        <v>2303</v>
      </c>
      <c r="V1032" t="s">
        <v>2304</v>
      </c>
      <c r="Z1032">
        <v>112.41707599999999</v>
      </c>
      <c r="AA1032">
        <v>-7.1212439999999999</v>
      </c>
      <c r="AB1032" t="s">
        <v>2305</v>
      </c>
      <c r="AC1032" t="s">
        <v>235</v>
      </c>
      <c r="AL1032" t="s">
        <v>217</v>
      </c>
      <c r="AM1032" t="s">
        <v>2306</v>
      </c>
      <c r="AN1032" t="s">
        <v>6</v>
      </c>
      <c r="AO1032" s="57">
        <v>46091.340624999997</v>
      </c>
      <c r="AP1032" s="57">
        <v>46299.416666666664</v>
      </c>
      <c r="AR1032" t="s">
        <v>218</v>
      </c>
      <c r="AS1032" t="s">
        <v>125</v>
      </c>
      <c r="AT1032" t="s">
        <v>230</v>
      </c>
      <c r="AU1032">
        <v>20261003</v>
      </c>
      <c r="AV1032" t="s">
        <v>221</v>
      </c>
      <c r="AW1032" t="s">
        <v>877</v>
      </c>
      <c r="AX1032" t="s">
        <v>222</v>
      </c>
      <c r="BA1032" s="57">
        <v>46299.416666666664</v>
      </c>
      <c r="BB1032" t="s">
        <v>2306</v>
      </c>
      <c r="BC1032">
        <v>2026</v>
      </c>
      <c r="BD1032">
        <v>10</v>
      </c>
      <c r="BE1032">
        <v>3</v>
      </c>
      <c r="BF1032" s="6">
        <f t="shared" si="48"/>
        <v>46298</v>
      </c>
      <c r="BG1032">
        <f t="shared" si="49"/>
        <v>-1.4166666666642413</v>
      </c>
      <c r="BH1032" t="str">
        <f t="shared" si="50"/>
        <v>COMPLY</v>
      </c>
      <c r="BI1032" t="str">
        <f>VLOOKUP(H1032,Sheet2!$A$1:$B$270,2,FALSE)</f>
        <v>GRESIK</v>
      </c>
    </row>
    <row r="1033" spans="1:61">
      <c r="A1033">
        <v>1032</v>
      </c>
      <c r="B1033">
        <v>1002621048</v>
      </c>
      <c r="C1033">
        <v>3</v>
      </c>
      <c r="D1033" t="s">
        <v>55</v>
      </c>
      <c r="E1033">
        <v>5</v>
      </c>
      <c r="F1033" t="s">
        <v>260</v>
      </c>
      <c r="G1033" t="s">
        <v>125</v>
      </c>
      <c r="H1033" t="s">
        <v>403</v>
      </c>
      <c r="I1033" t="s">
        <v>212</v>
      </c>
      <c r="J1033" t="s">
        <v>213</v>
      </c>
      <c r="K1033" t="s">
        <v>149</v>
      </c>
      <c r="L1033" t="s">
        <v>214</v>
      </c>
      <c r="M1033" t="s">
        <v>76</v>
      </c>
      <c r="N1033" t="s">
        <v>215</v>
      </c>
      <c r="O1033" s="57">
        <v>46298.605254629627</v>
      </c>
      <c r="P1033" s="57">
        <v>46299.655821759261</v>
      </c>
      <c r="Q1033">
        <v>69403665</v>
      </c>
      <c r="S1033">
        <v>152433910259</v>
      </c>
      <c r="T1033" t="s">
        <v>2307</v>
      </c>
      <c r="U1033" t="s">
        <v>2308</v>
      </c>
      <c r="V1033" t="s">
        <v>2309</v>
      </c>
      <c r="Z1033">
        <v>112.4429966</v>
      </c>
      <c r="AA1033">
        <v>-7.1163000999999904</v>
      </c>
      <c r="AB1033" t="s">
        <v>2310</v>
      </c>
      <c r="AC1033" t="s">
        <v>216</v>
      </c>
      <c r="AL1033" t="s">
        <v>217</v>
      </c>
      <c r="AM1033" t="s">
        <v>2311</v>
      </c>
      <c r="AN1033" t="s">
        <v>6</v>
      </c>
      <c r="AO1033" s="57">
        <v>46091.610972222225</v>
      </c>
      <c r="AP1033" s="57">
        <v>46299.458333333336</v>
      </c>
      <c r="AR1033" t="s">
        <v>218</v>
      </c>
      <c r="AS1033" t="s">
        <v>125</v>
      </c>
      <c r="AT1033" t="s">
        <v>230</v>
      </c>
      <c r="AU1033">
        <v>20261004</v>
      </c>
      <c r="AV1033" t="s">
        <v>221</v>
      </c>
      <c r="AW1033" t="s">
        <v>875</v>
      </c>
      <c r="AX1033" t="s">
        <v>222</v>
      </c>
      <c r="BA1033" s="57">
        <v>46299.458333333336</v>
      </c>
      <c r="BB1033" t="s">
        <v>2311</v>
      </c>
      <c r="BC1033">
        <v>2026</v>
      </c>
      <c r="BD1033">
        <v>10</v>
      </c>
      <c r="BE1033">
        <v>4</v>
      </c>
      <c r="BF1033" s="6">
        <f t="shared" si="48"/>
        <v>46299</v>
      </c>
      <c r="BG1033">
        <f t="shared" si="49"/>
        <v>-0.45833333333575865</v>
      </c>
      <c r="BH1033" t="str">
        <f t="shared" si="50"/>
        <v>COMPLY</v>
      </c>
      <c r="BI1033" t="str">
        <f>VLOOKUP(H1033,Sheet2!$A$1:$B$270,2,FALSE)</f>
        <v>GRESIK</v>
      </c>
    </row>
    <row r="1034" spans="1:61">
      <c r="A1034">
        <v>1033</v>
      </c>
      <c r="B1034">
        <v>1002620908</v>
      </c>
      <c r="C1034">
        <v>3</v>
      </c>
      <c r="D1034" t="s">
        <v>55</v>
      </c>
      <c r="E1034">
        <v>5</v>
      </c>
      <c r="F1034" t="s">
        <v>260</v>
      </c>
      <c r="G1034" t="s">
        <v>125</v>
      </c>
      <c r="H1034" t="s">
        <v>403</v>
      </c>
      <c r="I1034" t="s">
        <v>212</v>
      </c>
      <c r="J1034" t="s">
        <v>213</v>
      </c>
      <c r="K1034" t="s">
        <v>149</v>
      </c>
      <c r="L1034" t="s">
        <v>214</v>
      </c>
      <c r="M1034" t="s">
        <v>76</v>
      </c>
      <c r="N1034" t="s">
        <v>215</v>
      </c>
      <c r="O1034" s="57">
        <v>46298.499768518515</v>
      </c>
      <c r="P1034" s="57">
        <v>46299.654629629629</v>
      </c>
      <c r="Q1034">
        <v>69403557</v>
      </c>
      <c r="S1034">
        <v>152433910148</v>
      </c>
      <c r="T1034" t="s">
        <v>2312</v>
      </c>
      <c r="U1034" t="s">
        <v>2313</v>
      </c>
      <c r="V1034" t="s">
        <v>2314</v>
      </c>
      <c r="Z1034">
        <v>112.459167055785</v>
      </c>
      <c r="AA1034">
        <v>-7.0725699891390503</v>
      </c>
      <c r="AB1034" t="s">
        <v>2315</v>
      </c>
      <c r="AC1034" t="s">
        <v>216</v>
      </c>
      <c r="AL1034" t="s">
        <v>217</v>
      </c>
      <c r="AM1034" t="s">
        <v>2306</v>
      </c>
      <c r="AN1034" t="s">
        <v>6</v>
      </c>
      <c r="AO1034" s="57">
        <v>46091.517858796295</v>
      </c>
      <c r="AP1034" s="57">
        <v>46299.416666666664</v>
      </c>
      <c r="AR1034" t="s">
        <v>218</v>
      </c>
      <c r="AS1034" t="s">
        <v>125</v>
      </c>
      <c r="AT1034" t="s">
        <v>230</v>
      </c>
      <c r="AU1034">
        <v>20261004</v>
      </c>
      <c r="AV1034" t="s">
        <v>221</v>
      </c>
      <c r="AW1034" t="s">
        <v>876</v>
      </c>
      <c r="AX1034" t="s">
        <v>222</v>
      </c>
      <c r="BA1034" s="57">
        <v>46299.416666666664</v>
      </c>
      <c r="BB1034" t="s">
        <v>2306</v>
      </c>
      <c r="BC1034">
        <v>2026</v>
      </c>
      <c r="BD1034">
        <v>10</v>
      </c>
      <c r="BE1034">
        <v>4</v>
      </c>
      <c r="BF1034" s="6">
        <f t="shared" si="48"/>
        <v>46299</v>
      </c>
      <c r="BG1034">
        <f t="shared" si="49"/>
        <v>-0.41666666666424135</v>
      </c>
      <c r="BH1034" t="str">
        <f t="shared" si="50"/>
        <v>COMPLY</v>
      </c>
      <c r="BI1034" t="str">
        <f>VLOOKUP(H1034,Sheet2!$A$1:$B$270,2,FALSE)</f>
        <v>GRESIK</v>
      </c>
    </row>
    <row r="1035" spans="1:61">
      <c r="A1035">
        <v>1034</v>
      </c>
      <c r="B1035">
        <v>1002625133</v>
      </c>
      <c r="C1035">
        <v>3</v>
      </c>
      <c r="D1035" t="s">
        <v>55</v>
      </c>
      <c r="E1035">
        <v>5</v>
      </c>
      <c r="F1035" t="s">
        <v>260</v>
      </c>
      <c r="G1035" t="s">
        <v>125</v>
      </c>
      <c r="H1035" t="s">
        <v>403</v>
      </c>
      <c r="I1035" t="s">
        <v>212</v>
      </c>
      <c r="J1035" t="s">
        <v>213</v>
      </c>
      <c r="K1035" t="s">
        <v>149</v>
      </c>
      <c r="L1035" t="s">
        <v>214</v>
      </c>
      <c r="M1035" t="s">
        <v>76</v>
      </c>
      <c r="N1035" t="s">
        <v>215</v>
      </c>
      <c r="O1035" s="57">
        <v>46301.741423611114</v>
      </c>
      <c r="P1035" s="57">
        <v>46302.649965277778</v>
      </c>
      <c r="Q1035">
        <v>69405386</v>
      </c>
      <c r="S1035">
        <v>152433910269</v>
      </c>
      <c r="T1035" t="s">
        <v>3601</v>
      </c>
      <c r="U1035" t="s">
        <v>3602</v>
      </c>
      <c r="V1035" t="s">
        <v>3603</v>
      </c>
      <c r="Z1035">
        <v>112.3743056</v>
      </c>
      <c r="AA1035">
        <v>-7.2401111</v>
      </c>
      <c r="AB1035" t="s">
        <v>3604</v>
      </c>
      <c r="AC1035" t="s">
        <v>235</v>
      </c>
      <c r="AL1035" t="s">
        <v>217</v>
      </c>
      <c r="AM1035" t="s">
        <v>3605</v>
      </c>
      <c r="AN1035" t="s">
        <v>6</v>
      </c>
      <c r="AO1035" s="57">
        <v>46183.746932870374</v>
      </c>
      <c r="AP1035" s="57">
        <v>46302.625</v>
      </c>
      <c r="AR1035" t="s">
        <v>218</v>
      </c>
      <c r="AS1035" t="s">
        <v>125</v>
      </c>
      <c r="AT1035" t="s">
        <v>230</v>
      </c>
      <c r="AU1035">
        <v>20261007</v>
      </c>
      <c r="AV1035" t="s">
        <v>221</v>
      </c>
      <c r="AW1035" t="s">
        <v>879</v>
      </c>
      <c r="AX1035" t="s">
        <v>222</v>
      </c>
      <c r="BA1035" s="57">
        <v>46302.625</v>
      </c>
      <c r="BB1035" t="s">
        <v>3605</v>
      </c>
      <c r="BC1035">
        <v>2026</v>
      </c>
      <c r="BD1035">
        <v>10</v>
      </c>
      <c r="BE1035">
        <v>7</v>
      </c>
      <c r="BF1035" s="6">
        <f t="shared" si="48"/>
        <v>46302</v>
      </c>
      <c r="BG1035">
        <f t="shared" si="49"/>
        <v>-0.625</v>
      </c>
      <c r="BH1035" t="str">
        <f t="shared" si="50"/>
        <v>COMPLY</v>
      </c>
      <c r="BI1035" t="str">
        <f>VLOOKUP(H1035,Sheet2!$A$1:$B$270,2,FALSE)</f>
        <v>GRESIK</v>
      </c>
    </row>
    <row r="1036" spans="1:61">
      <c r="A1036">
        <v>1035</v>
      </c>
      <c r="B1036">
        <v>1002634723</v>
      </c>
      <c r="C1036">
        <v>3</v>
      </c>
      <c r="D1036" t="s">
        <v>55</v>
      </c>
      <c r="E1036">
        <v>5</v>
      </c>
      <c r="F1036" t="s">
        <v>260</v>
      </c>
      <c r="G1036" t="s">
        <v>125</v>
      </c>
      <c r="H1036" t="s">
        <v>403</v>
      </c>
      <c r="I1036" t="s">
        <v>212</v>
      </c>
      <c r="J1036" t="s">
        <v>213</v>
      </c>
      <c r="K1036" t="s">
        <v>149</v>
      </c>
      <c r="L1036" t="s">
        <v>214</v>
      </c>
      <c r="M1036" t="s">
        <v>224</v>
      </c>
      <c r="N1036" t="s">
        <v>215</v>
      </c>
      <c r="O1036" s="57">
        <v>46308.476145833331</v>
      </c>
      <c r="P1036" s="57">
        <v>46309.423425925925</v>
      </c>
      <c r="Q1036">
        <v>69409265</v>
      </c>
      <c r="S1036">
        <v>152433910291</v>
      </c>
      <c r="T1036" t="s">
        <v>6448</v>
      </c>
      <c r="U1036" t="s">
        <v>6449</v>
      </c>
      <c r="V1036" t="s">
        <v>6450</v>
      </c>
      <c r="Z1036">
        <v>112.402838</v>
      </c>
      <c r="AA1036">
        <v>-7.119694</v>
      </c>
      <c r="AB1036" t="s">
        <v>6451</v>
      </c>
      <c r="AC1036" t="s">
        <v>235</v>
      </c>
      <c r="AL1036" t="s">
        <v>217</v>
      </c>
      <c r="AM1036" t="s">
        <v>6452</v>
      </c>
      <c r="AN1036" t="s">
        <v>6</v>
      </c>
      <c r="AO1036" t="s">
        <v>5770</v>
      </c>
      <c r="AP1036" s="57">
        <v>46309.416666666664</v>
      </c>
      <c r="AR1036" t="s">
        <v>18</v>
      </c>
      <c r="AS1036" t="s">
        <v>125</v>
      </c>
      <c r="AT1036" t="s">
        <v>230</v>
      </c>
      <c r="AV1036" t="s">
        <v>226</v>
      </c>
      <c r="AW1036" t="s">
        <v>882</v>
      </c>
      <c r="AX1036" t="s">
        <v>222</v>
      </c>
      <c r="BA1036" s="57">
        <v>46309.416666666664</v>
      </c>
      <c r="BB1036" t="s">
        <v>6452</v>
      </c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str">
        <f>VLOOKUP(H1036,Sheet2!$A$1:$B$270,2,FALSE)</f>
        <v>GRESIK</v>
      </c>
    </row>
    <row r="1037" spans="1:61">
      <c r="A1037">
        <v>1036</v>
      </c>
      <c r="B1037">
        <v>1002630636</v>
      </c>
      <c r="C1037">
        <v>3</v>
      </c>
      <c r="D1037" t="s">
        <v>55</v>
      </c>
      <c r="E1037">
        <v>5</v>
      </c>
      <c r="F1037" t="s">
        <v>260</v>
      </c>
      <c r="G1037" t="s">
        <v>125</v>
      </c>
      <c r="H1037" t="s">
        <v>403</v>
      </c>
      <c r="I1037" t="s">
        <v>212</v>
      </c>
      <c r="J1037" t="s">
        <v>213</v>
      </c>
      <c r="K1037" t="s">
        <v>149</v>
      </c>
      <c r="L1037" t="s">
        <v>214</v>
      </c>
      <c r="M1037" t="s">
        <v>839</v>
      </c>
      <c r="N1037" t="s">
        <v>215</v>
      </c>
      <c r="O1037" s="57">
        <v>46305.379571759258</v>
      </c>
      <c r="P1037" s="57">
        <v>46306.693055555559</v>
      </c>
      <c r="Q1037">
        <v>69407719</v>
      </c>
      <c r="S1037">
        <v>152433910280</v>
      </c>
      <c r="T1037" t="s">
        <v>5621</v>
      </c>
      <c r="U1037" t="s">
        <v>3008</v>
      </c>
      <c r="V1037" t="s">
        <v>5622</v>
      </c>
      <c r="Z1037">
        <v>112.475617</v>
      </c>
      <c r="AA1037">
        <v>-7.1278139999999999</v>
      </c>
      <c r="AB1037" t="s">
        <v>5623</v>
      </c>
      <c r="AC1037" t="s">
        <v>235</v>
      </c>
      <c r="AL1037" t="s">
        <v>217</v>
      </c>
      <c r="AM1037" t="s">
        <v>5624</v>
      </c>
      <c r="AN1037" t="s">
        <v>6</v>
      </c>
      <c r="AO1037" s="57">
        <v>46305.402870370373</v>
      </c>
      <c r="AP1037" s="57">
        <v>46306.416666666664</v>
      </c>
      <c r="AQ1037" t="s">
        <v>838</v>
      </c>
      <c r="AR1037" t="s">
        <v>840</v>
      </c>
      <c r="AS1037" t="s">
        <v>125</v>
      </c>
      <c r="AT1037" t="s">
        <v>230</v>
      </c>
      <c r="AV1037" t="s">
        <v>5625</v>
      </c>
      <c r="AW1037" t="s">
        <v>877</v>
      </c>
      <c r="AX1037" t="s">
        <v>222</v>
      </c>
      <c r="BA1037" s="57">
        <v>46306.416666666664</v>
      </c>
      <c r="BB1037" t="s">
        <v>5624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str">
        <f>VLOOKUP(H1037,Sheet2!$A$1:$B$270,2,FALSE)</f>
        <v>GRESIK</v>
      </c>
    </row>
    <row r="1038" spans="1:61">
      <c r="A1038">
        <v>1037</v>
      </c>
      <c r="B1038">
        <v>1002621696</v>
      </c>
      <c r="C1038">
        <v>3</v>
      </c>
      <c r="D1038" t="s">
        <v>55</v>
      </c>
      <c r="E1038">
        <v>5</v>
      </c>
      <c r="F1038" t="s">
        <v>260</v>
      </c>
      <c r="G1038" t="s">
        <v>125</v>
      </c>
      <c r="H1038" t="s">
        <v>403</v>
      </c>
      <c r="I1038" t="s">
        <v>212</v>
      </c>
      <c r="J1038" t="s">
        <v>213</v>
      </c>
      <c r="K1038" t="s">
        <v>149</v>
      </c>
      <c r="L1038" t="s">
        <v>214</v>
      </c>
      <c r="M1038" t="s">
        <v>279</v>
      </c>
      <c r="N1038" t="s">
        <v>215</v>
      </c>
      <c r="O1038" s="57">
        <v>46300.383738425924</v>
      </c>
      <c r="P1038" s="57">
        <v>46301.377442129633</v>
      </c>
      <c r="Q1038">
        <v>69404053</v>
      </c>
      <c r="S1038">
        <v>152433910263</v>
      </c>
      <c r="T1038" t="s">
        <v>3007</v>
      </c>
      <c r="U1038" t="s">
        <v>3008</v>
      </c>
      <c r="V1038" t="s">
        <v>3009</v>
      </c>
      <c r="Z1038">
        <v>112.476389</v>
      </c>
      <c r="AA1038">
        <v>-7.1283450000000004</v>
      </c>
      <c r="AB1038" t="s">
        <v>3010</v>
      </c>
      <c r="AC1038" t="s">
        <v>235</v>
      </c>
      <c r="AL1038" t="s">
        <v>217</v>
      </c>
      <c r="AM1038" t="s">
        <v>3011</v>
      </c>
      <c r="AN1038" t="s">
        <v>6</v>
      </c>
      <c r="AO1038" s="57">
        <v>46152.392511574071</v>
      </c>
      <c r="AP1038" s="57">
        <v>46301.416666666664</v>
      </c>
      <c r="AR1038" t="s">
        <v>239</v>
      </c>
      <c r="AS1038" t="s">
        <v>125</v>
      </c>
      <c r="AT1038" t="s">
        <v>230</v>
      </c>
      <c r="AV1038" t="s">
        <v>3012</v>
      </c>
      <c r="AW1038" t="s">
        <v>886</v>
      </c>
      <c r="AX1038" t="s">
        <v>222</v>
      </c>
      <c r="BA1038" s="57">
        <v>46301.416666666664</v>
      </c>
      <c r="BB1038" t="s">
        <v>3011</v>
      </c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str">
        <f>VLOOKUP(H1038,Sheet2!$A$1:$B$270,2,FALSE)</f>
        <v>GRESIK</v>
      </c>
    </row>
    <row r="1039" spans="1:61">
      <c r="A1039">
        <v>1038</v>
      </c>
      <c r="B1039">
        <v>1002621687</v>
      </c>
      <c r="C1039">
        <v>3</v>
      </c>
      <c r="D1039" t="s">
        <v>55</v>
      </c>
      <c r="E1039">
        <v>5</v>
      </c>
      <c r="F1039" t="s">
        <v>260</v>
      </c>
      <c r="G1039" t="s">
        <v>125</v>
      </c>
      <c r="H1039" t="s">
        <v>403</v>
      </c>
      <c r="I1039" t="s">
        <v>212</v>
      </c>
      <c r="J1039" t="s">
        <v>213</v>
      </c>
      <c r="K1039" t="s">
        <v>149</v>
      </c>
      <c r="L1039" t="s">
        <v>214</v>
      </c>
      <c r="M1039" t="s">
        <v>279</v>
      </c>
      <c r="N1039" t="s">
        <v>215</v>
      </c>
      <c r="O1039" s="57">
        <v>46300.383171296293</v>
      </c>
      <c r="P1039" s="57">
        <v>46301.378101851849</v>
      </c>
      <c r="Q1039">
        <v>69404053</v>
      </c>
      <c r="S1039">
        <v>152433910263</v>
      </c>
      <c r="T1039" t="s">
        <v>3007</v>
      </c>
      <c r="U1039" t="s">
        <v>3008</v>
      </c>
      <c r="V1039" t="s">
        <v>3009</v>
      </c>
      <c r="Z1039">
        <v>112.476389</v>
      </c>
      <c r="AA1039">
        <v>-7.1283450000000004</v>
      </c>
      <c r="AB1039" t="s">
        <v>3010</v>
      </c>
      <c r="AC1039" t="s">
        <v>235</v>
      </c>
      <c r="AL1039" t="s">
        <v>217</v>
      </c>
      <c r="AM1039" t="s">
        <v>3011</v>
      </c>
      <c r="AN1039" t="s">
        <v>6</v>
      </c>
      <c r="AO1039" s="57">
        <v>46152.392511574071</v>
      </c>
      <c r="AP1039" s="57">
        <v>46301.416666666664</v>
      </c>
      <c r="AR1039" t="s">
        <v>239</v>
      </c>
      <c r="AS1039" t="s">
        <v>125</v>
      </c>
      <c r="AT1039" t="s">
        <v>230</v>
      </c>
      <c r="AV1039" t="s">
        <v>3012</v>
      </c>
      <c r="AW1039" t="s">
        <v>886</v>
      </c>
      <c r="AX1039" t="s">
        <v>222</v>
      </c>
      <c r="BA1039" s="57">
        <v>46301.416666666664</v>
      </c>
      <c r="BB1039" t="s">
        <v>3011</v>
      </c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str">
        <f>VLOOKUP(H1039,Sheet2!$A$1:$B$270,2,FALSE)</f>
        <v>GRESIK</v>
      </c>
    </row>
    <row r="1040" spans="1:61">
      <c r="A1040">
        <v>1039</v>
      </c>
      <c r="B1040">
        <v>1002633249</v>
      </c>
      <c r="C1040">
        <v>3</v>
      </c>
      <c r="D1040" t="s">
        <v>55</v>
      </c>
      <c r="E1040">
        <v>5</v>
      </c>
      <c r="F1040" t="s">
        <v>260</v>
      </c>
      <c r="G1040" t="s">
        <v>125</v>
      </c>
      <c r="H1040" t="s">
        <v>403</v>
      </c>
      <c r="I1040" t="s">
        <v>212</v>
      </c>
      <c r="J1040" t="s">
        <v>213</v>
      </c>
      <c r="K1040" t="s">
        <v>149</v>
      </c>
      <c r="L1040" t="s">
        <v>214</v>
      </c>
      <c r="M1040" t="s">
        <v>2115</v>
      </c>
      <c r="N1040" t="s">
        <v>215</v>
      </c>
      <c r="O1040" s="57">
        <v>46307.617696759262</v>
      </c>
      <c r="P1040" s="57">
        <v>46307.662534722222</v>
      </c>
      <c r="Q1040">
        <v>69405385</v>
      </c>
      <c r="T1040" t="s">
        <v>3601</v>
      </c>
      <c r="V1040" t="s">
        <v>3606</v>
      </c>
      <c r="Z1040">
        <v>112.37282999999999</v>
      </c>
      <c r="AA1040">
        <v>-7.2394369999999997</v>
      </c>
      <c r="AB1040" t="s">
        <v>3607</v>
      </c>
      <c r="AC1040" t="s">
        <v>235</v>
      </c>
      <c r="AL1040" t="s">
        <v>217</v>
      </c>
      <c r="AM1040" t="s">
        <v>3605</v>
      </c>
      <c r="AN1040" t="s">
        <v>6</v>
      </c>
      <c r="AO1040" s="57">
        <v>46366.642951388887</v>
      </c>
      <c r="AP1040" s="57">
        <v>46302</v>
      </c>
      <c r="AR1040" t="s">
        <v>543</v>
      </c>
      <c r="AS1040" t="s">
        <v>125</v>
      </c>
      <c r="AT1040" t="s">
        <v>230</v>
      </c>
      <c r="AV1040" t="s">
        <v>2120</v>
      </c>
      <c r="AW1040" t="s">
        <v>879</v>
      </c>
      <c r="AX1040" t="s">
        <v>222</v>
      </c>
      <c r="BA1040" s="57">
        <v>46302.625</v>
      </c>
      <c r="BB1040" t="s">
        <v>3605</v>
      </c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str">
        <f>VLOOKUP(H1040,Sheet2!$A$1:$B$270,2,FALSE)</f>
        <v>GRESIK</v>
      </c>
    </row>
    <row r="1041" spans="1:61">
      <c r="A1041">
        <v>1040</v>
      </c>
      <c r="B1041">
        <v>1002625131</v>
      </c>
      <c r="C1041">
        <v>3</v>
      </c>
      <c r="D1041" t="s">
        <v>55</v>
      </c>
      <c r="E1041">
        <v>5</v>
      </c>
      <c r="F1041" t="s">
        <v>260</v>
      </c>
      <c r="G1041" t="s">
        <v>125</v>
      </c>
      <c r="H1041" t="s">
        <v>403</v>
      </c>
      <c r="I1041" t="s">
        <v>212</v>
      </c>
      <c r="J1041" t="s">
        <v>213</v>
      </c>
      <c r="K1041" t="s">
        <v>149</v>
      </c>
      <c r="L1041" t="s">
        <v>214</v>
      </c>
      <c r="M1041" t="s">
        <v>1919</v>
      </c>
      <c r="N1041" t="s">
        <v>215</v>
      </c>
      <c r="O1041" s="57">
        <v>46301.740694444445</v>
      </c>
      <c r="P1041" s="57">
        <v>46307.618136574078</v>
      </c>
      <c r="Q1041">
        <v>69405385</v>
      </c>
      <c r="S1041">
        <v>152433910168</v>
      </c>
      <c r="T1041" t="s">
        <v>3601</v>
      </c>
      <c r="U1041" t="s">
        <v>3602</v>
      </c>
      <c r="V1041" t="s">
        <v>3606</v>
      </c>
      <c r="Z1041">
        <v>112.3743056</v>
      </c>
      <c r="AA1041">
        <v>-7.2401111</v>
      </c>
      <c r="AB1041" t="s">
        <v>3607</v>
      </c>
      <c r="AC1041" t="s">
        <v>235</v>
      </c>
      <c r="AL1041" t="s">
        <v>217</v>
      </c>
      <c r="AM1041" t="s">
        <v>3605</v>
      </c>
      <c r="AN1041" t="s">
        <v>6</v>
      </c>
      <c r="AO1041" s="57">
        <v>46183.746932870374</v>
      </c>
      <c r="AP1041" s="57">
        <v>46302.625</v>
      </c>
      <c r="AQ1041" t="s">
        <v>838</v>
      </c>
      <c r="AR1041" t="s">
        <v>12</v>
      </c>
      <c r="AS1041" t="s">
        <v>125</v>
      </c>
      <c r="AT1041" t="s">
        <v>230</v>
      </c>
      <c r="AV1041" t="s">
        <v>1627</v>
      </c>
      <c r="AW1041" t="s">
        <v>879</v>
      </c>
      <c r="AX1041" t="s">
        <v>222</v>
      </c>
      <c r="BA1041" s="57">
        <v>46302.625</v>
      </c>
      <c r="BB1041" t="s">
        <v>3605</v>
      </c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str">
        <f>VLOOKUP(H1041,Sheet2!$A$1:$B$270,2,FALSE)</f>
        <v>GRESIK</v>
      </c>
    </row>
    <row r="1042" spans="1:61">
      <c r="A1042">
        <v>1041</v>
      </c>
      <c r="B1042">
        <v>1002631938</v>
      </c>
      <c r="C1042">
        <v>3</v>
      </c>
      <c r="D1042" t="s">
        <v>55</v>
      </c>
      <c r="E1042">
        <v>5</v>
      </c>
      <c r="F1042" t="s">
        <v>260</v>
      </c>
      <c r="G1042" t="s">
        <v>125</v>
      </c>
      <c r="H1042" t="s">
        <v>347</v>
      </c>
      <c r="I1042" t="s">
        <v>212</v>
      </c>
      <c r="J1042" t="s">
        <v>213</v>
      </c>
      <c r="K1042" t="s">
        <v>149</v>
      </c>
      <c r="M1042" t="s">
        <v>76</v>
      </c>
      <c r="N1042" t="s">
        <v>215</v>
      </c>
      <c r="O1042" s="57">
        <v>46307.35800925926</v>
      </c>
      <c r="P1042" s="57">
        <v>46308.823125000003</v>
      </c>
      <c r="Q1042">
        <v>69408327</v>
      </c>
      <c r="S1042">
        <v>152457205916</v>
      </c>
      <c r="T1042" t="s">
        <v>6453</v>
      </c>
      <c r="U1042" t="s">
        <v>6454</v>
      </c>
      <c r="V1042" t="s">
        <v>6455</v>
      </c>
      <c r="Z1042">
        <v>112.3126546</v>
      </c>
      <c r="AA1042">
        <v>-7.0624995000000004</v>
      </c>
      <c r="AB1042" t="s">
        <v>6456</v>
      </c>
      <c r="AC1042" t="s">
        <v>229</v>
      </c>
      <c r="AL1042" t="s">
        <v>217</v>
      </c>
      <c r="AM1042" t="s">
        <v>6457</v>
      </c>
      <c r="AN1042" t="s">
        <v>6</v>
      </c>
      <c r="AO1042" s="57">
        <v>46366.361354166664</v>
      </c>
      <c r="AP1042" s="57">
        <v>46308.625</v>
      </c>
      <c r="AR1042" t="s">
        <v>218</v>
      </c>
      <c r="AS1042" t="s">
        <v>219</v>
      </c>
      <c r="AT1042" t="s">
        <v>230</v>
      </c>
      <c r="AU1042">
        <v>20261013</v>
      </c>
      <c r="AV1042" t="s">
        <v>221</v>
      </c>
      <c r="AW1042" t="s">
        <v>559</v>
      </c>
      <c r="AX1042" t="s">
        <v>222</v>
      </c>
      <c r="BA1042" s="57">
        <v>46308.625</v>
      </c>
      <c r="BB1042" t="s">
        <v>6457</v>
      </c>
      <c r="BC1042">
        <v>2026</v>
      </c>
      <c r="BD1042">
        <v>10</v>
      </c>
      <c r="BE1042">
        <v>13</v>
      </c>
      <c r="BF1042" s="6">
        <f t="shared" si="48"/>
        <v>46308</v>
      </c>
      <c r="BG1042">
        <f t="shared" si="49"/>
        <v>-0.625</v>
      </c>
      <c r="BH1042" t="str">
        <f t="shared" si="50"/>
        <v>COMPLY</v>
      </c>
      <c r="BI1042" t="str">
        <f>VLOOKUP(H1042,Sheet2!$A$1:$B$270,2,FALSE)</f>
        <v>GRESIK</v>
      </c>
    </row>
    <row r="1043" spans="1:61">
      <c r="A1043">
        <v>1042</v>
      </c>
      <c r="B1043">
        <v>1002631975</v>
      </c>
      <c r="C1043">
        <v>3</v>
      </c>
      <c r="D1043" t="s">
        <v>55</v>
      </c>
      <c r="E1043">
        <v>5</v>
      </c>
      <c r="F1043" t="s">
        <v>260</v>
      </c>
      <c r="G1043" t="s">
        <v>125</v>
      </c>
      <c r="H1043" t="s">
        <v>347</v>
      </c>
      <c r="I1043" t="s">
        <v>212</v>
      </c>
      <c r="J1043" t="s">
        <v>213</v>
      </c>
      <c r="K1043" t="s">
        <v>149</v>
      </c>
      <c r="M1043" t="s">
        <v>76</v>
      </c>
      <c r="N1043" t="s">
        <v>215</v>
      </c>
      <c r="O1043" s="57">
        <v>46307.366770833331</v>
      </c>
      <c r="P1043" s="57">
        <v>46308.823935185188</v>
      </c>
      <c r="Q1043">
        <v>69408345</v>
      </c>
      <c r="S1043">
        <v>152457205917</v>
      </c>
      <c r="T1043" t="s">
        <v>6453</v>
      </c>
      <c r="U1043" t="s">
        <v>6458</v>
      </c>
      <c r="V1043" t="s">
        <v>6459</v>
      </c>
      <c r="Z1043">
        <v>112.3126546</v>
      </c>
      <c r="AA1043">
        <v>-7.0624995000000004</v>
      </c>
      <c r="AB1043" t="s">
        <v>6456</v>
      </c>
      <c r="AC1043" t="s">
        <v>229</v>
      </c>
      <c r="AL1043" t="s">
        <v>217</v>
      </c>
      <c r="AM1043" t="s">
        <v>6460</v>
      </c>
      <c r="AN1043" t="s">
        <v>6</v>
      </c>
      <c r="AO1043" s="57">
        <v>46366.371493055558</v>
      </c>
      <c r="AP1043" s="57">
        <v>46309.416666666664</v>
      </c>
      <c r="AR1043" t="s">
        <v>218</v>
      </c>
      <c r="AS1043" t="s">
        <v>219</v>
      </c>
      <c r="AT1043" t="s">
        <v>230</v>
      </c>
      <c r="AU1043">
        <v>20261013</v>
      </c>
      <c r="AV1043" t="s">
        <v>221</v>
      </c>
      <c r="AW1043" t="s">
        <v>539</v>
      </c>
      <c r="AX1043" t="s">
        <v>222</v>
      </c>
      <c r="BA1043" s="57">
        <v>46309.416666666664</v>
      </c>
      <c r="BB1043" t="s">
        <v>6460</v>
      </c>
      <c r="BC1043">
        <v>2026</v>
      </c>
      <c r="BD1043">
        <v>10</v>
      </c>
      <c r="BE1043">
        <v>13</v>
      </c>
      <c r="BF1043" s="6">
        <f t="shared" si="48"/>
        <v>46308</v>
      </c>
      <c r="BG1043">
        <f t="shared" si="49"/>
        <v>-1.4166666666642413</v>
      </c>
      <c r="BH1043" t="str">
        <f t="shared" si="50"/>
        <v>COMPLY</v>
      </c>
      <c r="BI1043" t="str">
        <f>VLOOKUP(H1043,Sheet2!$A$1:$B$270,2,FALSE)</f>
        <v>GRESIK</v>
      </c>
    </row>
    <row r="1044" spans="1:61">
      <c r="A1044">
        <v>1043</v>
      </c>
      <c r="B1044">
        <v>1002626494</v>
      </c>
      <c r="C1044">
        <v>3</v>
      </c>
      <c r="D1044" t="s">
        <v>38</v>
      </c>
      <c r="E1044">
        <v>5</v>
      </c>
      <c r="F1044" t="s">
        <v>92</v>
      </c>
      <c r="G1044" t="s">
        <v>89</v>
      </c>
      <c r="H1044" t="s">
        <v>397</v>
      </c>
      <c r="I1044" t="s">
        <v>212</v>
      </c>
      <c r="J1044" t="s">
        <v>213</v>
      </c>
      <c r="K1044" t="s">
        <v>149</v>
      </c>
      <c r="M1044" t="s">
        <v>76</v>
      </c>
      <c r="N1044" t="s">
        <v>215</v>
      </c>
      <c r="O1044" s="57">
        <v>46302.633703703701</v>
      </c>
      <c r="P1044" s="57">
        <v>46303.827175925922</v>
      </c>
      <c r="Q1044">
        <v>69405984</v>
      </c>
      <c r="S1044">
        <v>152609258958</v>
      </c>
      <c r="T1044" t="s">
        <v>4279</v>
      </c>
      <c r="U1044" t="s">
        <v>4280</v>
      </c>
      <c r="V1044" t="s">
        <v>4281</v>
      </c>
      <c r="Z1044">
        <v>111.85586290000001</v>
      </c>
      <c r="AA1044">
        <v>-7.2369995999999999</v>
      </c>
      <c r="AB1044" t="s">
        <v>4282</v>
      </c>
      <c r="AC1044" t="s">
        <v>229</v>
      </c>
      <c r="AL1044" t="s">
        <v>217</v>
      </c>
      <c r="AM1044" t="s">
        <v>4283</v>
      </c>
      <c r="AN1044" t="s">
        <v>6</v>
      </c>
      <c r="AO1044" s="57">
        <v>46213.642511574071</v>
      </c>
      <c r="AP1044" s="57">
        <v>46303.625</v>
      </c>
      <c r="AR1044" t="s">
        <v>218</v>
      </c>
      <c r="AS1044" t="s">
        <v>219</v>
      </c>
      <c r="AT1044" t="s">
        <v>230</v>
      </c>
      <c r="AU1044">
        <v>20261008</v>
      </c>
      <c r="AV1044" t="s">
        <v>221</v>
      </c>
      <c r="AW1044" t="s">
        <v>1571</v>
      </c>
      <c r="AX1044" t="s">
        <v>222</v>
      </c>
      <c r="BA1044" s="57">
        <v>46303.625</v>
      </c>
      <c r="BB1044" t="s">
        <v>4283</v>
      </c>
      <c r="BC1044">
        <v>2026</v>
      </c>
      <c r="BD1044">
        <v>10</v>
      </c>
      <c r="BE1044">
        <v>8</v>
      </c>
      <c r="BF1044" s="6">
        <f t="shared" si="48"/>
        <v>46303</v>
      </c>
      <c r="BG1044">
        <f t="shared" si="49"/>
        <v>-0.625</v>
      </c>
      <c r="BH1044" t="str">
        <f t="shared" si="50"/>
        <v>COMPLY</v>
      </c>
      <c r="BI1044" t="str">
        <f>VLOOKUP(H1044,Sheet2!$A$1:$B$270,2,FALSE)</f>
        <v>BOJONEGORO</v>
      </c>
    </row>
    <row r="1045" spans="1:61">
      <c r="A1045">
        <v>1044</v>
      </c>
      <c r="B1045">
        <v>1002628371</v>
      </c>
      <c r="C1045">
        <v>3</v>
      </c>
      <c r="D1045" t="s">
        <v>38</v>
      </c>
      <c r="E1045">
        <v>5</v>
      </c>
      <c r="F1045" t="s">
        <v>92</v>
      </c>
      <c r="G1045" t="s">
        <v>89</v>
      </c>
      <c r="H1045" t="s">
        <v>397</v>
      </c>
      <c r="I1045" t="s">
        <v>212</v>
      </c>
      <c r="J1045" t="s">
        <v>213</v>
      </c>
      <c r="K1045" t="s">
        <v>149</v>
      </c>
      <c r="L1045" t="s">
        <v>214</v>
      </c>
      <c r="M1045" t="s">
        <v>76</v>
      </c>
      <c r="N1045" t="s">
        <v>215</v>
      </c>
      <c r="O1045" s="57">
        <v>46303.695543981485</v>
      </c>
      <c r="P1045" s="57">
        <v>46304.60564814815</v>
      </c>
      <c r="Q1045">
        <v>69406776</v>
      </c>
      <c r="S1045">
        <v>152609258722</v>
      </c>
      <c r="T1045" t="s">
        <v>4739</v>
      </c>
      <c r="U1045" t="s">
        <v>4740</v>
      </c>
      <c r="V1045" t="s">
        <v>4741</v>
      </c>
      <c r="Z1045">
        <v>111.94636</v>
      </c>
      <c r="AA1045">
        <v>-7.1968310000000004</v>
      </c>
      <c r="AB1045" t="s">
        <v>4742</v>
      </c>
      <c r="AC1045" t="s">
        <v>235</v>
      </c>
      <c r="AL1045" t="s">
        <v>217</v>
      </c>
      <c r="AM1045" t="s">
        <v>4743</v>
      </c>
      <c r="AN1045" t="s">
        <v>6</v>
      </c>
      <c r="AO1045" s="57">
        <v>46244.72587962963</v>
      </c>
      <c r="AP1045" s="57">
        <v>46304.625</v>
      </c>
      <c r="AR1045" t="s">
        <v>218</v>
      </c>
      <c r="AS1045" t="s">
        <v>219</v>
      </c>
      <c r="AT1045" t="s">
        <v>342</v>
      </c>
      <c r="AU1045">
        <v>20261009</v>
      </c>
      <c r="AV1045" t="s">
        <v>221</v>
      </c>
      <c r="AW1045" t="s">
        <v>3406</v>
      </c>
      <c r="AX1045" t="s">
        <v>222</v>
      </c>
      <c r="BA1045" s="57">
        <v>46304.625</v>
      </c>
      <c r="BB1045" t="s">
        <v>4743</v>
      </c>
      <c r="BC1045">
        <v>2026</v>
      </c>
      <c r="BD1045">
        <v>10</v>
      </c>
      <c r="BE1045">
        <v>9</v>
      </c>
      <c r="BF1045" s="6">
        <f t="shared" si="48"/>
        <v>46304</v>
      </c>
      <c r="BG1045">
        <f t="shared" si="49"/>
        <v>-0.625</v>
      </c>
      <c r="BH1045" t="str">
        <f t="shared" si="50"/>
        <v>COMPLY</v>
      </c>
      <c r="BI1045" t="str">
        <f>VLOOKUP(H1045,Sheet2!$A$1:$B$270,2,FALSE)</f>
        <v>BOJONEGORO</v>
      </c>
    </row>
    <row r="1046" spans="1:61">
      <c r="A1046">
        <v>1045</v>
      </c>
      <c r="B1046">
        <v>1002629534</v>
      </c>
      <c r="C1046">
        <v>3</v>
      </c>
      <c r="D1046" t="s">
        <v>38</v>
      </c>
      <c r="E1046">
        <v>5</v>
      </c>
      <c r="F1046" t="s">
        <v>92</v>
      </c>
      <c r="G1046" t="s">
        <v>89</v>
      </c>
      <c r="H1046" t="s">
        <v>397</v>
      </c>
      <c r="I1046" t="s">
        <v>212</v>
      </c>
      <c r="J1046" t="s">
        <v>213</v>
      </c>
      <c r="K1046" t="s">
        <v>149</v>
      </c>
      <c r="L1046" t="s">
        <v>214</v>
      </c>
      <c r="M1046" t="s">
        <v>76</v>
      </c>
      <c r="N1046" t="s">
        <v>215</v>
      </c>
      <c r="O1046" s="57">
        <v>46304.495532407411</v>
      </c>
      <c r="P1046" s="57">
        <v>46305.508726851855</v>
      </c>
      <c r="Q1046">
        <v>69407275</v>
      </c>
      <c r="S1046">
        <v>152609258973</v>
      </c>
      <c r="T1046" t="s">
        <v>5626</v>
      </c>
      <c r="U1046" t="s">
        <v>5627</v>
      </c>
      <c r="V1046" t="s">
        <v>5628</v>
      </c>
      <c r="Z1046">
        <v>111.845419156764</v>
      </c>
      <c r="AA1046">
        <v>-7.1175002988126597</v>
      </c>
      <c r="AB1046" t="s">
        <v>5629</v>
      </c>
      <c r="AC1046" t="s">
        <v>235</v>
      </c>
      <c r="AL1046" t="s">
        <v>217</v>
      </c>
      <c r="AM1046" t="s">
        <v>5600</v>
      </c>
      <c r="AN1046" t="s">
        <v>6</v>
      </c>
      <c r="AO1046" s="57">
        <v>46275.496678240743</v>
      </c>
      <c r="AP1046" s="57">
        <v>46307.333333333336</v>
      </c>
      <c r="AR1046" t="s">
        <v>218</v>
      </c>
      <c r="AS1046" t="s">
        <v>219</v>
      </c>
      <c r="AT1046" t="s">
        <v>230</v>
      </c>
      <c r="AU1046">
        <v>20261010</v>
      </c>
      <c r="AV1046" t="s">
        <v>221</v>
      </c>
      <c r="AW1046" t="s">
        <v>875</v>
      </c>
      <c r="AX1046" t="s">
        <v>222</v>
      </c>
      <c r="BA1046" s="57">
        <v>46307.333333333336</v>
      </c>
      <c r="BB1046" t="s">
        <v>5600</v>
      </c>
      <c r="BC1046">
        <v>2026</v>
      </c>
      <c r="BD1046">
        <v>10</v>
      </c>
      <c r="BE1046">
        <v>10</v>
      </c>
      <c r="BF1046" s="6">
        <f t="shared" si="48"/>
        <v>46305</v>
      </c>
      <c r="BG1046">
        <f t="shared" si="49"/>
        <v>-2.3333333333357587</v>
      </c>
      <c r="BH1046" t="str">
        <f t="shared" si="50"/>
        <v>COMPLY</v>
      </c>
      <c r="BI1046" t="str">
        <f>VLOOKUP(H1046,Sheet2!$A$1:$B$270,2,FALSE)</f>
        <v>BOJONEGORO</v>
      </c>
    </row>
    <row r="1047" spans="1:61">
      <c r="A1047">
        <v>1046</v>
      </c>
      <c r="B1047">
        <v>1002629514</v>
      </c>
      <c r="C1047">
        <v>3</v>
      </c>
      <c r="D1047" t="s">
        <v>38</v>
      </c>
      <c r="E1047">
        <v>5</v>
      </c>
      <c r="F1047" t="s">
        <v>92</v>
      </c>
      <c r="G1047" t="s">
        <v>89</v>
      </c>
      <c r="H1047" t="s">
        <v>397</v>
      </c>
      <c r="I1047" t="s">
        <v>212</v>
      </c>
      <c r="J1047" t="s">
        <v>213</v>
      </c>
      <c r="K1047" t="s">
        <v>149</v>
      </c>
      <c r="L1047" t="s">
        <v>214</v>
      </c>
      <c r="M1047" t="s">
        <v>76</v>
      </c>
      <c r="N1047" t="s">
        <v>215</v>
      </c>
      <c r="O1047" s="57">
        <v>46304.489282407405</v>
      </c>
      <c r="P1047" s="57">
        <v>46305.602222222224</v>
      </c>
      <c r="Q1047">
        <v>69407237</v>
      </c>
      <c r="S1047">
        <v>152609258972</v>
      </c>
      <c r="T1047" t="s">
        <v>5630</v>
      </c>
      <c r="U1047" t="s">
        <v>5627</v>
      </c>
      <c r="V1047" t="s">
        <v>5631</v>
      </c>
      <c r="Z1047">
        <v>111.845598742357</v>
      </c>
      <c r="AA1047">
        <v>-7.1178176471286996</v>
      </c>
      <c r="AB1047" t="s">
        <v>5632</v>
      </c>
      <c r="AC1047" t="s">
        <v>235</v>
      </c>
      <c r="AL1047" t="s">
        <v>217</v>
      </c>
      <c r="AM1047" t="s">
        <v>5633</v>
      </c>
      <c r="AN1047" t="s">
        <v>6</v>
      </c>
      <c r="AO1047" s="57">
        <v>46275.496678240743</v>
      </c>
      <c r="AP1047" s="57">
        <v>46305.333333333336</v>
      </c>
      <c r="AR1047" t="s">
        <v>218</v>
      </c>
      <c r="AS1047" t="s">
        <v>219</v>
      </c>
      <c r="AT1047" t="s">
        <v>230</v>
      </c>
      <c r="AU1047">
        <v>20261010</v>
      </c>
      <c r="AV1047" t="s">
        <v>221</v>
      </c>
      <c r="AW1047" t="s">
        <v>923</v>
      </c>
      <c r="AX1047" t="s">
        <v>222</v>
      </c>
      <c r="BA1047" s="57">
        <v>46305.333333333336</v>
      </c>
      <c r="BB1047" t="s">
        <v>5633</v>
      </c>
      <c r="BC1047">
        <v>2026</v>
      </c>
      <c r="BD1047">
        <v>10</v>
      </c>
      <c r="BE1047">
        <v>10</v>
      </c>
      <c r="BF1047" s="6">
        <f t="shared" si="48"/>
        <v>46305</v>
      </c>
      <c r="BG1047">
        <f t="shared" si="49"/>
        <v>-0.33333333333575865</v>
      </c>
      <c r="BH1047" t="str">
        <f t="shared" si="50"/>
        <v>COMPLY</v>
      </c>
      <c r="BI1047" t="str">
        <f>VLOOKUP(H1047,Sheet2!$A$1:$B$270,2,FALSE)</f>
        <v>BOJONEGORO</v>
      </c>
    </row>
    <row r="1048" spans="1:61">
      <c r="A1048">
        <v>1047</v>
      </c>
      <c r="B1048">
        <v>1002630193</v>
      </c>
      <c r="C1048">
        <v>3</v>
      </c>
      <c r="D1048" t="s">
        <v>38</v>
      </c>
      <c r="E1048">
        <v>5</v>
      </c>
      <c r="F1048" t="s">
        <v>92</v>
      </c>
      <c r="G1048" t="s">
        <v>89</v>
      </c>
      <c r="H1048" t="s">
        <v>397</v>
      </c>
      <c r="I1048" t="s">
        <v>212</v>
      </c>
      <c r="J1048" t="s">
        <v>213</v>
      </c>
      <c r="K1048" t="s">
        <v>149</v>
      </c>
      <c r="L1048" t="s">
        <v>214</v>
      </c>
      <c r="M1048" t="s">
        <v>76</v>
      </c>
      <c r="N1048" t="s">
        <v>215</v>
      </c>
      <c r="O1048" s="57">
        <v>46304.649039351854</v>
      </c>
      <c r="P1048" s="57">
        <v>46305.544444444444</v>
      </c>
      <c r="Q1048">
        <v>69407534</v>
      </c>
      <c r="S1048">
        <v>152609258978</v>
      </c>
      <c r="T1048" t="s">
        <v>5634</v>
      </c>
      <c r="U1048" t="s">
        <v>5627</v>
      </c>
      <c r="V1048" t="s">
        <v>5635</v>
      </c>
      <c r="Z1048">
        <v>111.845611127384</v>
      </c>
      <c r="AA1048">
        <v>-7.1178265921754598</v>
      </c>
      <c r="AB1048" t="s">
        <v>5636</v>
      </c>
      <c r="AC1048" t="s">
        <v>235</v>
      </c>
      <c r="AL1048" t="s">
        <v>217</v>
      </c>
      <c r="AM1048" t="s">
        <v>5637</v>
      </c>
      <c r="AN1048" t="s">
        <v>6</v>
      </c>
      <c r="AO1048" s="57">
        <v>46275.653252314813</v>
      </c>
      <c r="AP1048" s="57">
        <v>46305.625</v>
      </c>
      <c r="AR1048" t="s">
        <v>218</v>
      </c>
      <c r="AS1048" t="s">
        <v>219</v>
      </c>
      <c r="AT1048" t="s">
        <v>230</v>
      </c>
      <c r="AU1048">
        <v>20261010</v>
      </c>
      <c r="AV1048" t="s">
        <v>221</v>
      </c>
      <c r="AW1048" t="s">
        <v>923</v>
      </c>
      <c r="AX1048" t="s">
        <v>222</v>
      </c>
      <c r="BA1048" s="57">
        <v>46305.625</v>
      </c>
      <c r="BB1048" t="s">
        <v>5637</v>
      </c>
      <c r="BC1048">
        <v>2026</v>
      </c>
      <c r="BD1048">
        <v>10</v>
      </c>
      <c r="BE1048">
        <v>10</v>
      </c>
      <c r="BF1048" s="6">
        <f t="shared" si="48"/>
        <v>46305</v>
      </c>
      <c r="BG1048">
        <f t="shared" si="49"/>
        <v>-0.625</v>
      </c>
      <c r="BH1048" t="str">
        <f t="shared" si="50"/>
        <v>COMPLY</v>
      </c>
      <c r="BI1048" t="str">
        <f>VLOOKUP(H1048,Sheet2!$A$1:$B$270,2,FALSE)</f>
        <v>BOJONEGORO</v>
      </c>
    </row>
    <row r="1049" spans="1:61">
      <c r="A1049">
        <v>1048</v>
      </c>
      <c r="B1049">
        <v>1002631288</v>
      </c>
      <c r="C1049">
        <v>3</v>
      </c>
      <c r="D1049" t="s">
        <v>38</v>
      </c>
      <c r="E1049">
        <v>5</v>
      </c>
      <c r="F1049" t="s">
        <v>92</v>
      </c>
      <c r="G1049" t="s">
        <v>89</v>
      </c>
      <c r="H1049" t="s">
        <v>397</v>
      </c>
      <c r="I1049" t="s">
        <v>212</v>
      </c>
      <c r="J1049" t="s">
        <v>213</v>
      </c>
      <c r="K1049" t="s">
        <v>149</v>
      </c>
      <c r="L1049" t="s">
        <v>214</v>
      </c>
      <c r="M1049" t="s">
        <v>76</v>
      </c>
      <c r="N1049" t="s">
        <v>215</v>
      </c>
      <c r="O1049" s="57">
        <v>46305.810127314813</v>
      </c>
      <c r="P1049" s="57">
        <v>46307.856145833335</v>
      </c>
      <c r="Q1049">
        <v>69408060</v>
      </c>
      <c r="S1049">
        <v>152609258985</v>
      </c>
      <c r="T1049" t="s">
        <v>5638</v>
      </c>
      <c r="U1049" t="s">
        <v>5639</v>
      </c>
      <c r="V1049" t="s">
        <v>5640</v>
      </c>
      <c r="Z1049">
        <v>111.873261</v>
      </c>
      <c r="AA1049">
        <v>-7.152399</v>
      </c>
      <c r="AB1049" t="s">
        <v>5641</v>
      </c>
      <c r="AC1049" t="s">
        <v>235</v>
      </c>
      <c r="AL1049" t="s">
        <v>217</v>
      </c>
      <c r="AM1049" t="s">
        <v>5642</v>
      </c>
      <c r="AN1049" t="s">
        <v>6</v>
      </c>
      <c r="AO1049" s="57">
        <v>46305.819351851853</v>
      </c>
      <c r="AP1049" s="57">
        <v>46307.333333333336</v>
      </c>
      <c r="AR1049" t="s">
        <v>218</v>
      </c>
      <c r="AS1049" t="s">
        <v>219</v>
      </c>
      <c r="AT1049" t="s">
        <v>230</v>
      </c>
      <c r="AU1049">
        <v>20261012</v>
      </c>
      <c r="AV1049" t="s">
        <v>221</v>
      </c>
      <c r="AW1049" t="s">
        <v>876</v>
      </c>
      <c r="AX1049" t="s">
        <v>222</v>
      </c>
      <c r="BA1049" s="57">
        <v>46307.333333333336</v>
      </c>
      <c r="BB1049" t="s">
        <v>5642</v>
      </c>
      <c r="BC1049">
        <v>2026</v>
      </c>
      <c r="BD1049">
        <v>10</v>
      </c>
      <c r="BE1049">
        <v>12</v>
      </c>
      <c r="BF1049" s="6">
        <f t="shared" si="48"/>
        <v>46307</v>
      </c>
      <c r="BG1049">
        <f t="shared" si="49"/>
        <v>-0.33333333333575865</v>
      </c>
      <c r="BH1049" t="str">
        <f t="shared" si="50"/>
        <v>COMPLY</v>
      </c>
      <c r="BI1049" t="str">
        <f>VLOOKUP(H1049,Sheet2!$A$1:$B$270,2,FALSE)</f>
        <v>BOJONEGORO</v>
      </c>
    </row>
    <row r="1050" spans="1:61">
      <c r="A1050">
        <v>1049</v>
      </c>
      <c r="B1050">
        <v>1002616866</v>
      </c>
      <c r="C1050">
        <v>3</v>
      </c>
      <c r="D1050" t="s">
        <v>38</v>
      </c>
      <c r="E1050">
        <v>5</v>
      </c>
      <c r="F1050" t="s">
        <v>92</v>
      </c>
      <c r="G1050" t="s">
        <v>89</v>
      </c>
      <c r="H1050" t="s">
        <v>358</v>
      </c>
      <c r="I1050" t="s">
        <v>212</v>
      </c>
      <c r="J1050" t="s">
        <v>213</v>
      </c>
      <c r="K1050" t="s">
        <v>149</v>
      </c>
      <c r="M1050" t="s">
        <v>76</v>
      </c>
      <c r="N1050" t="s">
        <v>215</v>
      </c>
      <c r="O1050" s="57">
        <v>46296.348449074074</v>
      </c>
      <c r="P1050" s="57">
        <v>46296.564571759256</v>
      </c>
      <c r="Q1050">
        <v>69389383</v>
      </c>
      <c r="S1050">
        <v>152644205147</v>
      </c>
      <c r="T1050" t="s">
        <v>888</v>
      </c>
      <c r="U1050" t="s">
        <v>926</v>
      </c>
      <c r="V1050" t="s">
        <v>1298</v>
      </c>
      <c r="Z1050">
        <v>111.616111</v>
      </c>
      <c r="AA1050">
        <v>-7.268052</v>
      </c>
      <c r="AB1050" t="s">
        <v>889</v>
      </c>
      <c r="AC1050" t="s">
        <v>229</v>
      </c>
      <c r="AL1050" t="s">
        <v>217</v>
      </c>
      <c r="AM1050" t="s">
        <v>936</v>
      </c>
      <c r="AN1050" t="s">
        <v>6</v>
      </c>
      <c r="AO1050" s="57">
        <v>46032.351168981484</v>
      </c>
      <c r="AR1050" t="s">
        <v>218</v>
      </c>
      <c r="AS1050" t="s">
        <v>822</v>
      </c>
      <c r="AT1050" t="s">
        <v>230</v>
      </c>
      <c r="AU1050">
        <v>20261001</v>
      </c>
      <c r="AV1050" t="s">
        <v>221</v>
      </c>
      <c r="AW1050" t="s">
        <v>559</v>
      </c>
      <c r="AX1050" t="s">
        <v>222</v>
      </c>
      <c r="BA1050" s="57">
        <v>46296.291666666664</v>
      </c>
      <c r="BB1050" t="s">
        <v>936</v>
      </c>
      <c r="BC1050">
        <v>2026</v>
      </c>
      <c r="BD1050">
        <v>10</v>
      </c>
      <c r="BE1050">
        <v>1</v>
      </c>
      <c r="BF1050" s="6">
        <f t="shared" si="48"/>
        <v>46296</v>
      </c>
      <c r="BG1050">
        <f t="shared" si="49"/>
        <v>-0.29166666666424135</v>
      </c>
      <c r="BH1050" t="str">
        <f t="shared" si="50"/>
        <v>COMPLY</v>
      </c>
      <c r="BI1050" t="str">
        <f>VLOOKUP(H1050,Sheet2!$A$1:$B$270,2,FALSE)</f>
        <v>BOJONEGORO</v>
      </c>
    </row>
    <row r="1051" spans="1:61">
      <c r="A1051">
        <v>1050</v>
      </c>
      <c r="B1051">
        <v>1002619889</v>
      </c>
      <c r="C1051">
        <v>3</v>
      </c>
      <c r="D1051" t="s">
        <v>38</v>
      </c>
      <c r="E1051">
        <v>5</v>
      </c>
      <c r="F1051" t="s">
        <v>92</v>
      </c>
      <c r="G1051" t="s">
        <v>89</v>
      </c>
      <c r="H1051" t="s">
        <v>358</v>
      </c>
      <c r="I1051" t="s">
        <v>212</v>
      </c>
      <c r="J1051" t="s">
        <v>213</v>
      </c>
      <c r="K1051" t="s">
        <v>149</v>
      </c>
      <c r="L1051" t="s">
        <v>214</v>
      </c>
      <c r="M1051" t="s">
        <v>76</v>
      </c>
      <c r="N1051" t="s">
        <v>215</v>
      </c>
      <c r="O1051" s="57">
        <v>46297.582418981481</v>
      </c>
      <c r="P1051" s="57">
        <v>46297.761770833335</v>
      </c>
      <c r="Q1051">
        <v>69403109</v>
      </c>
      <c r="S1051">
        <v>152644205152</v>
      </c>
      <c r="T1051" t="s">
        <v>2316</v>
      </c>
      <c r="U1051" t="s">
        <v>2317</v>
      </c>
      <c r="V1051" t="s">
        <v>2318</v>
      </c>
      <c r="Z1051">
        <v>111.5951649</v>
      </c>
      <c r="AA1051">
        <v>-7.295852</v>
      </c>
      <c r="AB1051" t="s">
        <v>2319</v>
      </c>
      <c r="AC1051" t="s">
        <v>235</v>
      </c>
      <c r="AL1051" t="s">
        <v>217</v>
      </c>
      <c r="AM1051" t="s">
        <v>2320</v>
      </c>
      <c r="AN1051" t="s">
        <v>6</v>
      </c>
      <c r="AO1051" s="57">
        <v>46063.61105324074</v>
      </c>
      <c r="AP1051" s="57">
        <v>46298.458333333336</v>
      </c>
      <c r="AR1051" t="s">
        <v>218</v>
      </c>
      <c r="AS1051" t="s">
        <v>822</v>
      </c>
      <c r="AT1051" t="s">
        <v>230</v>
      </c>
      <c r="AU1051">
        <v>20261002</v>
      </c>
      <c r="AV1051" t="s">
        <v>221</v>
      </c>
      <c r="AW1051" t="s">
        <v>879</v>
      </c>
      <c r="AX1051" t="s">
        <v>222</v>
      </c>
      <c r="BA1051" s="57">
        <v>46298.458333333336</v>
      </c>
      <c r="BB1051" t="s">
        <v>2320</v>
      </c>
      <c r="BC1051">
        <v>2026</v>
      </c>
      <c r="BD1051">
        <v>10</v>
      </c>
      <c r="BE1051">
        <v>2</v>
      </c>
      <c r="BF1051" s="6">
        <f t="shared" si="48"/>
        <v>46297</v>
      </c>
      <c r="BG1051">
        <f t="shared" si="49"/>
        <v>-1.4583333333357587</v>
      </c>
      <c r="BH1051" t="str">
        <f t="shared" si="50"/>
        <v>COMPLY</v>
      </c>
      <c r="BI1051" t="str">
        <f>VLOOKUP(H1051,Sheet2!$A$1:$B$270,2,FALSE)</f>
        <v>BOJONEGORO</v>
      </c>
    </row>
    <row r="1052" spans="1:61">
      <c r="A1052">
        <v>1051</v>
      </c>
      <c r="B1052">
        <v>1002625966</v>
      </c>
      <c r="C1052">
        <v>3</v>
      </c>
      <c r="D1052" t="s">
        <v>38</v>
      </c>
      <c r="E1052">
        <v>5</v>
      </c>
      <c r="F1052" t="s">
        <v>92</v>
      </c>
      <c r="G1052" t="s">
        <v>89</v>
      </c>
      <c r="H1052" t="s">
        <v>358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46302.516388888886</v>
      </c>
      <c r="P1052" s="57">
        <v>46302.791898148149</v>
      </c>
      <c r="Q1052">
        <v>69405786</v>
      </c>
      <c r="S1052">
        <v>152644205332</v>
      </c>
      <c r="T1052" t="s">
        <v>4284</v>
      </c>
      <c r="U1052" t="s">
        <v>2317</v>
      </c>
      <c r="V1052" t="s">
        <v>4285</v>
      </c>
      <c r="Z1052">
        <v>111.593763</v>
      </c>
      <c r="AA1052">
        <v>-7.295064</v>
      </c>
      <c r="AB1052" t="s">
        <v>4286</v>
      </c>
      <c r="AC1052" t="s">
        <v>235</v>
      </c>
      <c r="AL1052" t="s">
        <v>217</v>
      </c>
      <c r="AM1052" t="s">
        <v>4287</v>
      </c>
      <c r="AN1052" t="s">
        <v>6</v>
      </c>
      <c r="AO1052" s="57">
        <v>46213.517812500002</v>
      </c>
      <c r="AP1052" s="57">
        <v>46304.458333333336</v>
      </c>
      <c r="AR1052" t="s">
        <v>218</v>
      </c>
      <c r="AS1052" t="s">
        <v>822</v>
      </c>
      <c r="AT1052" t="s">
        <v>230</v>
      </c>
      <c r="AU1052">
        <v>20261007</v>
      </c>
      <c r="AV1052" t="s">
        <v>221</v>
      </c>
      <c r="AW1052" t="s">
        <v>879</v>
      </c>
      <c r="AX1052" t="s">
        <v>222</v>
      </c>
      <c r="BA1052" s="57">
        <v>46304.458333333336</v>
      </c>
      <c r="BB1052" t="s">
        <v>4287</v>
      </c>
      <c r="BC1052">
        <v>2026</v>
      </c>
      <c r="BD1052">
        <v>10</v>
      </c>
      <c r="BE1052">
        <v>7</v>
      </c>
      <c r="BF1052" s="6">
        <f t="shared" si="48"/>
        <v>46302</v>
      </c>
      <c r="BG1052">
        <f t="shared" si="49"/>
        <v>-2.4583333333357587</v>
      </c>
      <c r="BH1052" t="str">
        <f t="shared" si="50"/>
        <v>COMPLY</v>
      </c>
      <c r="BI1052" t="str">
        <f>VLOOKUP(H1052,Sheet2!$A$1:$B$270,2,FALSE)</f>
        <v>BOJONEGORO</v>
      </c>
    </row>
    <row r="1053" spans="1:61">
      <c r="A1053">
        <v>1052</v>
      </c>
      <c r="B1053">
        <v>1002620679</v>
      </c>
      <c r="C1053">
        <v>3</v>
      </c>
      <c r="D1053" t="s">
        <v>38</v>
      </c>
      <c r="E1053">
        <v>5</v>
      </c>
      <c r="F1053" t="s">
        <v>92</v>
      </c>
      <c r="G1053" t="s">
        <v>89</v>
      </c>
      <c r="H1053" t="s">
        <v>395</v>
      </c>
      <c r="I1053" t="s">
        <v>212</v>
      </c>
      <c r="J1053" t="s">
        <v>213</v>
      </c>
      <c r="K1053" t="s">
        <v>149</v>
      </c>
      <c r="L1053" t="s">
        <v>214</v>
      </c>
      <c r="M1053" t="s">
        <v>76</v>
      </c>
      <c r="N1053" t="s">
        <v>215</v>
      </c>
      <c r="O1053" s="57">
        <v>46297.817812499998</v>
      </c>
      <c r="P1053" s="57">
        <v>46299.804861111108</v>
      </c>
      <c r="Q1053">
        <v>69403416</v>
      </c>
      <c r="S1053">
        <v>152642208842</v>
      </c>
      <c r="T1053" t="s">
        <v>2322</v>
      </c>
      <c r="U1053" t="s">
        <v>2323</v>
      </c>
      <c r="V1053" t="s">
        <v>2324</v>
      </c>
      <c r="Z1053">
        <v>111.99835617095199</v>
      </c>
      <c r="AA1053">
        <v>-7.1778876769172797</v>
      </c>
      <c r="AB1053" t="s">
        <v>2325</v>
      </c>
      <c r="AC1053" t="s">
        <v>235</v>
      </c>
      <c r="AL1053" t="s">
        <v>217</v>
      </c>
      <c r="AM1053" t="s">
        <v>2206</v>
      </c>
      <c r="AN1053" t="s">
        <v>6</v>
      </c>
      <c r="AO1053" s="57">
        <v>46063.819363425922</v>
      </c>
      <c r="AP1053" s="57">
        <v>46299.333333333336</v>
      </c>
      <c r="AR1053" t="s">
        <v>218</v>
      </c>
      <c r="AS1053" t="s">
        <v>822</v>
      </c>
      <c r="AT1053" t="s">
        <v>342</v>
      </c>
      <c r="AU1053">
        <v>20261004</v>
      </c>
      <c r="AV1053" t="s">
        <v>221</v>
      </c>
      <c r="AW1053" t="s">
        <v>2326</v>
      </c>
      <c r="AX1053" t="s">
        <v>222</v>
      </c>
      <c r="BA1053" s="57">
        <v>46299.333333333336</v>
      </c>
      <c r="BB1053" t="s">
        <v>2206</v>
      </c>
      <c r="BC1053">
        <v>2026</v>
      </c>
      <c r="BD1053">
        <v>10</v>
      </c>
      <c r="BE1053">
        <v>4</v>
      </c>
      <c r="BF1053" s="6">
        <f t="shared" si="48"/>
        <v>46299</v>
      </c>
      <c r="BG1053">
        <f t="shared" si="49"/>
        <v>-0.33333333333575865</v>
      </c>
      <c r="BH1053" t="str">
        <f t="shared" si="50"/>
        <v>COMPLY</v>
      </c>
      <c r="BI1053" t="str">
        <f>VLOOKUP(H1053,Sheet2!$A$1:$B$270,2,FALSE)</f>
        <v>BOJONEGORO</v>
      </c>
    </row>
    <row r="1054" spans="1:61">
      <c r="A1054">
        <v>1053</v>
      </c>
      <c r="B1054">
        <v>1002621574</v>
      </c>
      <c r="C1054">
        <v>3</v>
      </c>
      <c r="D1054" t="s">
        <v>38</v>
      </c>
      <c r="E1054">
        <v>5</v>
      </c>
      <c r="F1054" t="s">
        <v>92</v>
      </c>
      <c r="G1054" t="s">
        <v>89</v>
      </c>
      <c r="H1054" t="s">
        <v>395</v>
      </c>
      <c r="I1054" t="s">
        <v>212</v>
      </c>
      <c r="J1054" t="s">
        <v>213</v>
      </c>
      <c r="K1054" t="s">
        <v>149</v>
      </c>
      <c r="M1054" t="s">
        <v>76</v>
      </c>
      <c r="N1054" t="s">
        <v>215</v>
      </c>
      <c r="O1054" s="57">
        <v>46300.34716435185</v>
      </c>
      <c r="P1054" s="57">
        <v>46300.703958333332</v>
      </c>
      <c r="Q1054">
        <v>69402382</v>
      </c>
      <c r="S1054">
        <v>152642208843</v>
      </c>
      <c r="T1054" t="s">
        <v>1299</v>
      </c>
      <c r="U1054" t="s">
        <v>3014</v>
      </c>
      <c r="V1054" t="s">
        <v>3015</v>
      </c>
      <c r="Z1054">
        <v>112.02802800000001</v>
      </c>
      <c r="AA1054">
        <v>-7.3017859999999999</v>
      </c>
      <c r="AB1054" t="s">
        <v>1302</v>
      </c>
      <c r="AC1054" t="s">
        <v>229</v>
      </c>
      <c r="AL1054" t="s">
        <v>217</v>
      </c>
      <c r="AM1054" t="s">
        <v>3016</v>
      </c>
      <c r="AN1054" t="s">
        <v>6</v>
      </c>
      <c r="AO1054" s="57">
        <v>46152.361574074072</v>
      </c>
      <c r="AR1054" t="s">
        <v>218</v>
      </c>
      <c r="AS1054" t="s">
        <v>822</v>
      </c>
      <c r="AT1054" t="s">
        <v>220</v>
      </c>
      <c r="AU1054">
        <v>20261005</v>
      </c>
      <c r="AV1054" t="s">
        <v>221</v>
      </c>
      <c r="AW1054" t="s">
        <v>540</v>
      </c>
      <c r="AX1054" t="s">
        <v>222</v>
      </c>
      <c r="BA1054" s="57">
        <v>46300.291666666664</v>
      </c>
      <c r="BB1054" t="s">
        <v>3016</v>
      </c>
      <c r="BC1054">
        <v>2026</v>
      </c>
      <c r="BD1054">
        <v>10</v>
      </c>
      <c r="BE1054">
        <v>5</v>
      </c>
      <c r="BF1054" s="6">
        <f t="shared" si="48"/>
        <v>46300</v>
      </c>
      <c r="BG1054">
        <f t="shared" si="49"/>
        <v>-0.29166666666424135</v>
      </c>
      <c r="BH1054" t="str">
        <f t="shared" si="50"/>
        <v>COMPLY</v>
      </c>
      <c r="BI1054" t="str">
        <f>VLOOKUP(H1054,Sheet2!$A$1:$B$270,2,FALSE)</f>
        <v>BOJONEGORO</v>
      </c>
    </row>
    <row r="1055" spans="1:61">
      <c r="A1055">
        <v>1054</v>
      </c>
      <c r="B1055">
        <v>1002622068</v>
      </c>
      <c r="C1055">
        <v>3</v>
      </c>
      <c r="D1055" t="s">
        <v>38</v>
      </c>
      <c r="E1055">
        <v>5</v>
      </c>
      <c r="F1055" t="s">
        <v>92</v>
      </c>
      <c r="G1055" t="s">
        <v>89</v>
      </c>
      <c r="H1055" t="s">
        <v>395</v>
      </c>
      <c r="I1055" t="s">
        <v>212</v>
      </c>
      <c r="J1055" t="s">
        <v>213</v>
      </c>
      <c r="K1055" t="s">
        <v>149</v>
      </c>
      <c r="M1055" t="s">
        <v>76</v>
      </c>
      <c r="N1055" t="s">
        <v>215</v>
      </c>
      <c r="O1055" s="57">
        <v>46300.459236111114</v>
      </c>
      <c r="P1055" s="57">
        <v>46300.819340277776</v>
      </c>
      <c r="Q1055">
        <v>69402583</v>
      </c>
      <c r="S1055">
        <v>152642208844</v>
      </c>
      <c r="T1055" t="s">
        <v>1299</v>
      </c>
      <c r="U1055" t="s">
        <v>3014</v>
      </c>
      <c r="V1055" t="s">
        <v>3017</v>
      </c>
      <c r="Z1055">
        <v>112.02802800000001</v>
      </c>
      <c r="AA1055">
        <v>-7.3017859999999999</v>
      </c>
      <c r="AB1055" t="s">
        <v>1305</v>
      </c>
      <c r="AC1055" t="s">
        <v>229</v>
      </c>
      <c r="AL1055" t="s">
        <v>217</v>
      </c>
      <c r="AM1055" t="s">
        <v>3018</v>
      </c>
      <c r="AN1055" t="s">
        <v>6</v>
      </c>
      <c r="AO1055" s="57">
        <v>46152.486157407409</v>
      </c>
      <c r="AR1055" t="s">
        <v>218</v>
      </c>
      <c r="AS1055" t="s">
        <v>822</v>
      </c>
      <c r="AT1055" t="s">
        <v>220</v>
      </c>
      <c r="AU1055">
        <v>20261005</v>
      </c>
      <c r="AV1055" t="s">
        <v>221</v>
      </c>
      <c r="AW1055" t="s">
        <v>3019</v>
      </c>
      <c r="AX1055" t="s">
        <v>222</v>
      </c>
      <c r="BA1055" s="57">
        <v>46300.291666666664</v>
      </c>
      <c r="BB1055" t="s">
        <v>3018</v>
      </c>
      <c r="BC1055">
        <v>2026</v>
      </c>
      <c r="BD1055">
        <v>10</v>
      </c>
      <c r="BE1055">
        <v>5</v>
      </c>
      <c r="BF1055" s="6">
        <f t="shared" si="48"/>
        <v>46300</v>
      </c>
      <c r="BG1055">
        <f t="shared" si="49"/>
        <v>-0.29166666666424135</v>
      </c>
      <c r="BH1055" t="str">
        <f t="shared" si="50"/>
        <v>COMPLY</v>
      </c>
      <c r="BI1055" t="str">
        <f>VLOOKUP(H1055,Sheet2!$A$1:$B$270,2,FALSE)</f>
        <v>BOJONEGORO</v>
      </c>
    </row>
    <row r="1056" spans="1:61">
      <c r="A1056">
        <v>1055</v>
      </c>
      <c r="B1056">
        <v>1002617935</v>
      </c>
      <c r="C1056">
        <v>3</v>
      </c>
      <c r="D1056" t="s">
        <v>38</v>
      </c>
      <c r="E1056">
        <v>5</v>
      </c>
      <c r="F1056" t="s">
        <v>92</v>
      </c>
      <c r="G1056" t="s">
        <v>89</v>
      </c>
      <c r="H1056" t="s">
        <v>395</v>
      </c>
      <c r="I1056" t="s">
        <v>212</v>
      </c>
      <c r="J1056" t="s">
        <v>213</v>
      </c>
      <c r="K1056" t="s">
        <v>149</v>
      </c>
      <c r="L1056" t="s">
        <v>214</v>
      </c>
      <c r="M1056" t="s">
        <v>1401</v>
      </c>
      <c r="N1056" t="s">
        <v>215</v>
      </c>
      <c r="O1056" s="57">
        <v>46296.57471064815</v>
      </c>
      <c r="P1056" s="57">
        <v>46300.34715277778</v>
      </c>
      <c r="Q1056">
        <v>69402382</v>
      </c>
      <c r="S1056">
        <v>152642208838</v>
      </c>
      <c r="T1056" t="s">
        <v>1299</v>
      </c>
      <c r="U1056" t="s">
        <v>1300</v>
      </c>
      <c r="V1056" t="s">
        <v>1301</v>
      </c>
      <c r="Z1056">
        <v>112.04554980971299</v>
      </c>
      <c r="AA1056">
        <v>-7.3014816862188603</v>
      </c>
      <c r="AB1056" t="s">
        <v>1302</v>
      </c>
      <c r="AC1056" t="s">
        <v>235</v>
      </c>
      <c r="AL1056" t="s">
        <v>217</v>
      </c>
      <c r="AM1056" t="s">
        <v>981</v>
      </c>
      <c r="AN1056" t="s">
        <v>6</v>
      </c>
      <c r="AO1056" s="57">
        <v>46032.579872685186</v>
      </c>
      <c r="AP1056" s="57">
        <v>46297.625</v>
      </c>
      <c r="AR1056" t="s">
        <v>14</v>
      </c>
      <c r="AS1056" t="s">
        <v>822</v>
      </c>
      <c r="AT1056" t="s">
        <v>220</v>
      </c>
      <c r="AV1056" t="s">
        <v>2321</v>
      </c>
      <c r="AW1056" t="s">
        <v>1303</v>
      </c>
      <c r="AX1056" t="s">
        <v>222</v>
      </c>
      <c r="BA1056" s="57">
        <v>46297.625</v>
      </c>
      <c r="BB1056" t="s">
        <v>981</v>
      </c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str">
        <f>VLOOKUP(H1056,Sheet2!$A$1:$B$270,2,FALSE)</f>
        <v>BOJONEGORO</v>
      </c>
    </row>
    <row r="1057" spans="1:61">
      <c r="A1057">
        <v>1056</v>
      </c>
      <c r="B1057">
        <v>1002618689</v>
      </c>
      <c r="C1057">
        <v>3</v>
      </c>
      <c r="D1057" t="s">
        <v>38</v>
      </c>
      <c r="E1057">
        <v>5</v>
      </c>
      <c r="F1057" t="s">
        <v>92</v>
      </c>
      <c r="G1057" t="s">
        <v>89</v>
      </c>
      <c r="H1057" t="s">
        <v>395</v>
      </c>
      <c r="I1057" t="s">
        <v>212</v>
      </c>
      <c r="J1057" t="s">
        <v>213</v>
      </c>
      <c r="K1057" t="s">
        <v>149</v>
      </c>
      <c r="L1057" t="s">
        <v>214</v>
      </c>
      <c r="M1057" t="s">
        <v>1401</v>
      </c>
      <c r="N1057" t="s">
        <v>215</v>
      </c>
      <c r="O1057" s="57">
        <v>46296.712199074071</v>
      </c>
      <c r="P1057" s="57">
        <v>46300.459236111114</v>
      </c>
      <c r="Q1057">
        <v>69402583</v>
      </c>
      <c r="S1057">
        <v>152642208839</v>
      </c>
      <c r="T1057" t="s">
        <v>1299</v>
      </c>
      <c r="U1057" t="s">
        <v>1300</v>
      </c>
      <c r="V1057" t="s">
        <v>1304</v>
      </c>
      <c r="Z1057">
        <v>112.045515559278</v>
      </c>
      <c r="AA1057">
        <v>-7.3014879263283801</v>
      </c>
      <c r="AB1057" t="s">
        <v>1305</v>
      </c>
      <c r="AC1057" t="s">
        <v>235</v>
      </c>
      <c r="AL1057" t="s">
        <v>217</v>
      </c>
      <c r="AM1057" t="s">
        <v>1306</v>
      </c>
      <c r="AN1057" t="s">
        <v>6</v>
      </c>
      <c r="AO1057" s="57">
        <v>46032.726099537038</v>
      </c>
      <c r="AP1057" s="57">
        <v>46297.625</v>
      </c>
      <c r="AR1057" t="s">
        <v>14</v>
      </c>
      <c r="AS1057" t="s">
        <v>822</v>
      </c>
      <c r="AT1057" t="s">
        <v>220</v>
      </c>
      <c r="AV1057" t="s">
        <v>3013</v>
      </c>
      <c r="AW1057" t="s">
        <v>1303</v>
      </c>
      <c r="AX1057" t="s">
        <v>222</v>
      </c>
      <c r="BA1057" s="57">
        <v>46297.625</v>
      </c>
      <c r="BB1057" t="s">
        <v>1306</v>
      </c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str">
        <f>VLOOKUP(H1057,Sheet2!$A$1:$B$270,2,FALSE)</f>
        <v>BOJONEGORO</v>
      </c>
    </row>
    <row r="1058" spans="1:61">
      <c r="A1058">
        <v>1057</v>
      </c>
      <c r="B1058">
        <v>1002626340</v>
      </c>
      <c r="C1058">
        <v>3</v>
      </c>
      <c r="D1058" t="s">
        <v>38</v>
      </c>
      <c r="E1058">
        <v>5</v>
      </c>
      <c r="F1058" t="s">
        <v>92</v>
      </c>
      <c r="G1058" t="s">
        <v>89</v>
      </c>
      <c r="H1058" t="s">
        <v>395</v>
      </c>
      <c r="I1058" t="s">
        <v>212</v>
      </c>
      <c r="J1058" t="s">
        <v>213</v>
      </c>
      <c r="K1058" t="s">
        <v>149</v>
      </c>
      <c r="L1058" t="s">
        <v>214</v>
      </c>
      <c r="M1058" t="s">
        <v>1401</v>
      </c>
      <c r="N1058" t="s">
        <v>215</v>
      </c>
      <c r="O1058" s="57">
        <v>46302.598321759258</v>
      </c>
      <c r="P1058" s="57">
        <v>46309.365023148152</v>
      </c>
      <c r="Q1058">
        <v>69405929</v>
      </c>
      <c r="S1058">
        <v>152642209016</v>
      </c>
      <c r="T1058" t="s">
        <v>4288</v>
      </c>
      <c r="U1058" t="s">
        <v>4289</v>
      </c>
      <c r="V1058" t="s">
        <v>4290</v>
      </c>
      <c r="Z1058">
        <v>111.962536</v>
      </c>
      <c r="AA1058">
        <v>-7.1918920000000002</v>
      </c>
      <c r="AB1058" t="s">
        <v>4291</v>
      </c>
      <c r="AC1058" t="s">
        <v>235</v>
      </c>
      <c r="AL1058" t="s">
        <v>217</v>
      </c>
      <c r="AM1058" t="s">
        <v>3718</v>
      </c>
      <c r="AN1058" t="s">
        <v>6</v>
      </c>
      <c r="AO1058" s="57">
        <v>46213.601053240738</v>
      </c>
      <c r="AP1058" s="57">
        <v>46303.458333333336</v>
      </c>
      <c r="AQ1058" t="s">
        <v>1496</v>
      </c>
      <c r="AR1058" t="s">
        <v>14</v>
      </c>
      <c r="AS1058" t="s">
        <v>822</v>
      </c>
      <c r="AT1058" t="s">
        <v>230</v>
      </c>
      <c r="AV1058" t="s">
        <v>6830</v>
      </c>
      <c r="AW1058" t="s">
        <v>883</v>
      </c>
      <c r="AX1058" t="s">
        <v>222</v>
      </c>
      <c r="BA1058" s="57">
        <v>46303.458333333336</v>
      </c>
      <c r="BB1058" t="s">
        <v>3718</v>
      </c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str">
        <f>VLOOKUP(H1058,Sheet2!$A$1:$B$270,2,FALSE)</f>
        <v>BOJONEGORO</v>
      </c>
    </row>
    <row r="1059" spans="1:61">
      <c r="A1059">
        <v>1058</v>
      </c>
      <c r="B1059">
        <v>1002618507</v>
      </c>
      <c r="C1059">
        <v>3</v>
      </c>
      <c r="D1059" t="s">
        <v>38</v>
      </c>
      <c r="E1059">
        <v>5</v>
      </c>
      <c r="F1059" t="s">
        <v>92</v>
      </c>
      <c r="G1059" t="s">
        <v>97</v>
      </c>
      <c r="H1059" t="s">
        <v>340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46296.671979166669</v>
      </c>
      <c r="P1059" s="57">
        <v>46297.869259259256</v>
      </c>
      <c r="Q1059">
        <v>69402589</v>
      </c>
      <c r="S1059">
        <v>152648207777</v>
      </c>
      <c r="T1059" t="s">
        <v>1307</v>
      </c>
      <c r="U1059" t="s">
        <v>1308</v>
      </c>
      <c r="V1059" t="s">
        <v>1309</v>
      </c>
      <c r="Z1059">
        <v>111.68781199999999</v>
      </c>
      <c r="AA1059">
        <v>-6.7522900000000003</v>
      </c>
      <c r="AB1059" t="s">
        <v>1310</v>
      </c>
      <c r="AC1059" t="s">
        <v>235</v>
      </c>
      <c r="AL1059" t="s">
        <v>217</v>
      </c>
      <c r="AM1059" t="s">
        <v>981</v>
      </c>
      <c r="AN1059" t="s">
        <v>6</v>
      </c>
      <c r="AO1059" s="57">
        <v>46032.694421296299</v>
      </c>
      <c r="AP1059" s="57">
        <v>46297.625</v>
      </c>
      <c r="AR1059" t="s">
        <v>218</v>
      </c>
      <c r="AS1059" t="s">
        <v>844</v>
      </c>
      <c r="AT1059" t="s">
        <v>230</v>
      </c>
      <c r="AU1059">
        <v>20261002</v>
      </c>
      <c r="AV1059" t="s">
        <v>221</v>
      </c>
      <c r="AW1059" t="s">
        <v>923</v>
      </c>
      <c r="AX1059" t="s">
        <v>222</v>
      </c>
      <c r="BA1059" s="57">
        <v>46297.625</v>
      </c>
      <c r="BB1059" t="s">
        <v>981</v>
      </c>
      <c r="BC1059">
        <v>2026</v>
      </c>
      <c r="BD1059">
        <v>10</v>
      </c>
      <c r="BE1059">
        <v>2</v>
      </c>
      <c r="BF1059" s="6">
        <f t="shared" si="48"/>
        <v>46297</v>
      </c>
      <c r="BG1059">
        <f t="shared" si="49"/>
        <v>-0.625</v>
      </c>
      <c r="BH1059" t="str">
        <f t="shared" si="50"/>
        <v>COMPLY</v>
      </c>
      <c r="BI1059" t="str">
        <f>VLOOKUP(H1059,Sheet2!$A$1:$B$270,2,FALSE)</f>
        <v>BOJONEGORO</v>
      </c>
    </row>
    <row r="1060" spans="1:61">
      <c r="A1060">
        <v>1059</v>
      </c>
      <c r="B1060">
        <v>1002620249</v>
      </c>
      <c r="C1060">
        <v>3</v>
      </c>
      <c r="D1060" t="s">
        <v>38</v>
      </c>
      <c r="E1060">
        <v>5</v>
      </c>
      <c r="F1060" t="s">
        <v>92</v>
      </c>
      <c r="G1060" t="s">
        <v>97</v>
      </c>
      <c r="H1060" t="s">
        <v>340</v>
      </c>
      <c r="I1060" t="s">
        <v>212</v>
      </c>
      <c r="J1060" t="s">
        <v>213</v>
      </c>
      <c r="K1060" t="s">
        <v>149</v>
      </c>
      <c r="M1060" t="s">
        <v>76</v>
      </c>
      <c r="N1060" t="s">
        <v>215</v>
      </c>
      <c r="O1060" s="57">
        <v>46297.642881944441</v>
      </c>
      <c r="P1060" s="57">
        <v>46297.731145833335</v>
      </c>
      <c r="Q1060">
        <v>69401833</v>
      </c>
      <c r="S1060">
        <v>152648207776</v>
      </c>
      <c r="T1060" t="s">
        <v>2327</v>
      </c>
      <c r="U1060" t="s">
        <v>2328</v>
      </c>
      <c r="V1060" t="s">
        <v>2329</v>
      </c>
      <c r="Z1060">
        <v>111.712479</v>
      </c>
      <c r="AA1060">
        <v>-6.7675400000000003</v>
      </c>
      <c r="AB1060" t="s">
        <v>2330</v>
      </c>
      <c r="AC1060" t="s">
        <v>229</v>
      </c>
      <c r="AL1060" t="s">
        <v>217</v>
      </c>
      <c r="AM1060" t="s">
        <v>2331</v>
      </c>
      <c r="AN1060" t="s">
        <v>6</v>
      </c>
      <c r="AO1060" s="57">
        <v>46063.652951388889</v>
      </c>
      <c r="AR1060" t="s">
        <v>218</v>
      </c>
      <c r="AS1060" t="s">
        <v>844</v>
      </c>
      <c r="AT1060" t="s">
        <v>230</v>
      </c>
      <c r="AU1060">
        <v>20261002</v>
      </c>
      <c r="AV1060" t="s">
        <v>221</v>
      </c>
      <c r="AW1060" t="s">
        <v>541</v>
      </c>
      <c r="AX1060" t="s">
        <v>222</v>
      </c>
      <c r="BA1060" s="57">
        <v>46297.291666666664</v>
      </c>
      <c r="BB1060" t="s">
        <v>2331</v>
      </c>
      <c r="BC1060">
        <v>2026</v>
      </c>
      <c r="BD1060">
        <v>10</v>
      </c>
      <c r="BE1060">
        <v>2</v>
      </c>
      <c r="BF1060" s="6">
        <f t="shared" si="48"/>
        <v>46297</v>
      </c>
      <c r="BG1060">
        <f t="shared" si="49"/>
        <v>-0.29166666666424135</v>
      </c>
      <c r="BH1060" t="str">
        <f t="shared" si="50"/>
        <v>COMPLY</v>
      </c>
      <c r="BI1060" t="str">
        <f>VLOOKUP(H1060,Sheet2!$A$1:$B$270,2,FALSE)</f>
        <v>BOJONEGORO</v>
      </c>
    </row>
    <row r="1061" spans="1:61">
      <c r="A1061">
        <v>1060</v>
      </c>
      <c r="B1061">
        <v>1002627792</v>
      </c>
      <c r="C1061">
        <v>3</v>
      </c>
      <c r="D1061" t="s">
        <v>38</v>
      </c>
      <c r="E1061">
        <v>5</v>
      </c>
      <c r="F1061" t="s">
        <v>92</v>
      </c>
      <c r="G1061" t="s">
        <v>97</v>
      </c>
      <c r="H1061" t="s">
        <v>340</v>
      </c>
      <c r="I1061" t="s">
        <v>212</v>
      </c>
      <c r="J1061" t="s">
        <v>213</v>
      </c>
      <c r="K1061" t="s">
        <v>149</v>
      </c>
      <c r="M1061" t="s">
        <v>76</v>
      </c>
      <c r="N1061" t="s">
        <v>215</v>
      </c>
      <c r="O1061" s="57">
        <v>46303.584791666668</v>
      </c>
      <c r="P1061" s="57">
        <v>46303.682199074072</v>
      </c>
      <c r="Q1061">
        <v>69405069</v>
      </c>
      <c r="S1061">
        <v>152648207782</v>
      </c>
      <c r="T1061" t="s">
        <v>3608</v>
      </c>
      <c r="U1061" t="s">
        <v>4744</v>
      </c>
      <c r="V1061" t="s">
        <v>4745</v>
      </c>
      <c r="Z1061">
        <v>111.816287</v>
      </c>
      <c r="AA1061">
        <v>-6.8285830000000001</v>
      </c>
      <c r="AB1061" t="s">
        <v>3611</v>
      </c>
      <c r="AC1061" t="s">
        <v>229</v>
      </c>
      <c r="AL1061" t="s">
        <v>217</v>
      </c>
      <c r="AM1061" t="s">
        <v>4746</v>
      </c>
      <c r="AN1061" t="s">
        <v>6</v>
      </c>
      <c r="AO1061" s="57">
        <v>46244.59065972222</v>
      </c>
      <c r="AR1061" t="s">
        <v>218</v>
      </c>
      <c r="AS1061" t="s">
        <v>844</v>
      </c>
      <c r="AT1061" t="s">
        <v>220</v>
      </c>
      <c r="AU1061">
        <v>20261008</v>
      </c>
      <c r="AV1061" t="s">
        <v>221</v>
      </c>
      <c r="AW1061" t="s">
        <v>540</v>
      </c>
      <c r="AX1061" t="s">
        <v>222</v>
      </c>
      <c r="BA1061" s="57">
        <v>46303.291666666664</v>
      </c>
      <c r="BB1061" t="s">
        <v>4746</v>
      </c>
      <c r="BC1061">
        <v>2026</v>
      </c>
      <c r="BD1061">
        <v>10</v>
      </c>
      <c r="BE1061">
        <v>8</v>
      </c>
      <c r="BF1061" s="6">
        <f t="shared" si="48"/>
        <v>46303</v>
      </c>
      <c r="BG1061">
        <f t="shared" si="49"/>
        <v>-0.29166666666424135</v>
      </c>
      <c r="BH1061" t="str">
        <f t="shared" si="50"/>
        <v>COMPLY</v>
      </c>
      <c r="BI1061" t="str">
        <f>VLOOKUP(H1061,Sheet2!$A$1:$B$270,2,FALSE)</f>
        <v>BOJONEGORO</v>
      </c>
    </row>
    <row r="1062" spans="1:61">
      <c r="A1062">
        <v>1061</v>
      </c>
      <c r="B1062">
        <v>1002628115</v>
      </c>
      <c r="C1062">
        <v>3</v>
      </c>
      <c r="D1062" t="s">
        <v>38</v>
      </c>
      <c r="E1062">
        <v>5</v>
      </c>
      <c r="F1062" t="s">
        <v>92</v>
      </c>
      <c r="G1062" t="s">
        <v>97</v>
      </c>
      <c r="H1062" t="s">
        <v>340</v>
      </c>
      <c r="I1062" t="s">
        <v>212</v>
      </c>
      <c r="J1062" t="s">
        <v>213</v>
      </c>
      <c r="K1062" t="s">
        <v>149</v>
      </c>
      <c r="L1062" t="s">
        <v>214</v>
      </c>
      <c r="M1062" t="s">
        <v>76</v>
      </c>
      <c r="N1062" t="s">
        <v>215</v>
      </c>
      <c r="O1062" s="57">
        <v>46303.664363425924</v>
      </c>
      <c r="P1062" s="57">
        <v>46304.686666666668</v>
      </c>
      <c r="Q1062">
        <v>69406707</v>
      </c>
      <c r="S1062">
        <v>152648207783</v>
      </c>
      <c r="T1062" t="s">
        <v>2039</v>
      </c>
      <c r="U1062" t="s">
        <v>4747</v>
      </c>
      <c r="V1062" t="s">
        <v>4748</v>
      </c>
      <c r="Z1062">
        <v>111.816296186485</v>
      </c>
      <c r="AA1062">
        <v>-6.8285639433293301</v>
      </c>
      <c r="AB1062" t="s">
        <v>4749</v>
      </c>
      <c r="AC1062" t="s">
        <v>235</v>
      </c>
      <c r="AL1062" t="s">
        <v>217</v>
      </c>
      <c r="AM1062" t="s">
        <v>4750</v>
      </c>
      <c r="AN1062" t="s">
        <v>6</v>
      </c>
      <c r="AO1062" s="57">
        <v>46244.684513888889</v>
      </c>
      <c r="AP1062" s="57">
        <v>46304.625</v>
      </c>
      <c r="AR1062" t="s">
        <v>218</v>
      </c>
      <c r="AS1062" t="s">
        <v>844</v>
      </c>
      <c r="AT1062" t="s">
        <v>220</v>
      </c>
      <c r="AU1062">
        <v>20261009</v>
      </c>
      <c r="AV1062" t="s">
        <v>221</v>
      </c>
      <c r="AW1062" t="s">
        <v>1303</v>
      </c>
      <c r="AX1062" t="s">
        <v>222</v>
      </c>
      <c r="BA1062" s="57">
        <v>46304.625</v>
      </c>
      <c r="BB1062" t="s">
        <v>4750</v>
      </c>
      <c r="BC1062">
        <v>2026</v>
      </c>
      <c r="BD1062">
        <v>10</v>
      </c>
      <c r="BE1062">
        <v>9</v>
      </c>
      <c r="BF1062" s="6">
        <f t="shared" si="48"/>
        <v>46304</v>
      </c>
      <c r="BG1062">
        <f t="shared" si="49"/>
        <v>-0.625</v>
      </c>
      <c r="BH1062" t="str">
        <f t="shared" si="50"/>
        <v>COMPLY</v>
      </c>
      <c r="BI1062" t="str">
        <f>VLOOKUP(H1062,Sheet2!$A$1:$B$270,2,FALSE)</f>
        <v>BOJONEGORO</v>
      </c>
    </row>
    <row r="1063" spans="1:61">
      <c r="A1063">
        <v>1062</v>
      </c>
      <c r="B1063">
        <v>1002626525</v>
      </c>
      <c r="C1063">
        <v>3</v>
      </c>
      <c r="D1063" t="s">
        <v>38</v>
      </c>
      <c r="E1063">
        <v>5</v>
      </c>
      <c r="F1063" t="s">
        <v>92</v>
      </c>
      <c r="G1063" t="s">
        <v>97</v>
      </c>
      <c r="H1063" t="s">
        <v>340</v>
      </c>
      <c r="I1063" t="s">
        <v>212</v>
      </c>
      <c r="J1063" t="s">
        <v>213</v>
      </c>
      <c r="K1063" t="s">
        <v>149</v>
      </c>
      <c r="L1063" t="s">
        <v>214</v>
      </c>
      <c r="M1063" t="s">
        <v>542</v>
      </c>
      <c r="N1063" t="s">
        <v>215</v>
      </c>
      <c r="O1063" s="57">
        <v>46302.63721064815</v>
      </c>
      <c r="P1063" s="57">
        <v>46303.417557870373</v>
      </c>
      <c r="Q1063">
        <v>69405960</v>
      </c>
      <c r="S1063">
        <v>152648207781</v>
      </c>
      <c r="T1063" t="s">
        <v>4292</v>
      </c>
      <c r="U1063" t="s">
        <v>4293</v>
      </c>
      <c r="V1063" t="s">
        <v>4294</v>
      </c>
      <c r="Z1063">
        <v>111.74903746694299</v>
      </c>
      <c r="AA1063">
        <v>-6.7739336457855703</v>
      </c>
      <c r="AB1063" t="s">
        <v>4295</v>
      </c>
      <c r="AC1063" t="s">
        <v>216</v>
      </c>
      <c r="AL1063" t="s">
        <v>217</v>
      </c>
      <c r="AM1063" t="s">
        <v>4296</v>
      </c>
      <c r="AN1063" t="s">
        <v>6</v>
      </c>
      <c r="AO1063" s="57">
        <v>46213.642511574071</v>
      </c>
      <c r="AP1063" s="57">
        <v>46303.625</v>
      </c>
      <c r="AR1063" t="s">
        <v>543</v>
      </c>
      <c r="AS1063" t="s">
        <v>844</v>
      </c>
      <c r="AT1063" t="s">
        <v>230</v>
      </c>
      <c r="AV1063" t="s">
        <v>2639</v>
      </c>
      <c r="AW1063" t="s">
        <v>886</v>
      </c>
      <c r="AX1063" t="s">
        <v>222</v>
      </c>
      <c r="BA1063" s="57">
        <v>46303.625</v>
      </c>
      <c r="BB1063" t="s">
        <v>4296</v>
      </c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str">
        <f>VLOOKUP(H1063,Sheet2!$A$1:$B$270,2,FALSE)</f>
        <v>BOJONEGORO</v>
      </c>
    </row>
    <row r="1064" spans="1:61">
      <c r="A1064">
        <v>1063</v>
      </c>
      <c r="B1064">
        <v>1002622521</v>
      </c>
      <c r="C1064">
        <v>3</v>
      </c>
      <c r="D1064" t="s">
        <v>38</v>
      </c>
      <c r="E1064">
        <v>5</v>
      </c>
      <c r="F1064" t="s">
        <v>92</v>
      </c>
      <c r="G1064" t="s">
        <v>97</v>
      </c>
      <c r="H1064" t="s">
        <v>388</v>
      </c>
      <c r="I1064" t="s">
        <v>212</v>
      </c>
      <c r="J1064" t="s">
        <v>213</v>
      </c>
      <c r="K1064" t="s">
        <v>149</v>
      </c>
      <c r="L1064" t="s">
        <v>214</v>
      </c>
      <c r="M1064" t="s">
        <v>2115</v>
      </c>
      <c r="N1064" t="s">
        <v>215</v>
      </c>
      <c r="O1064" s="57">
        <v>46300.578101851854</v>
      </c>
      <c r="P1064" s="57">
        <v>46300.62159722222</v>
      </c>
      <c r="Q1064">
        <v>69402092</v>
      </c>
      <c r="T1064" t="s">
        <v>1311</v>
      </c>
      <c r="V1064" t="s">
        <v>1313</v>
      </c>
      <c r="Z1064">
        <v>111.79942</v>
      </c>
      <c r="AA1064">
        <v>-7.0246399999999998</v>
      </c>
      <c r="AB1064" t="s">
        <v>1314</v>
      </c>
      <c r="AC1064" t="s">
        <v>235</v>
      </c>
      <c r="AL1064" t="s">
        <v>217</v>
      </c>
      <c r="AM1064" t="s">
        <v>1315</v>
      </c>
      <c r="AN1064" t="s">
        <v>6</v>
      </c>
      <c r="AO1064" s="57">
        <v>46152.601203703707</v>
      </c>
      <c r="AP1064" s="57">
        <v>46297</v>
      </c>
      <c r="AR1064" t="s">
        <v>543</v>
      </c>
      <c r="AS1064" t="s">
        <v>844</v>
      </c>
      <c r="AT1064" t="s">
        <v>230</v>
      </c>
      <c r="AV1064" t="s">
        <v>2120</v>
      </c>
      <c r="AW1064" t="s">
        <v>882</v>
      </c>
      <c r="AX1064" t="s">
        <v>222</v>
      </c>
      <c r="BA1064" s="57">
        <v>46297.333333333336</v>
      </c>
      <c r="BB1064" t="s">
        <v>1315</v>
      </c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str">
        <f>VLOOKUP(H1064,Sheet2!$A$1:$B$270,2,FALSE)</f>
        <v>BOJONEGORO</v>
      </c>
    </row>
    <row r="1065" spans="1:61">
      <c r="A1065">
        <v>1064</v>
      </c>
      <c r="B1065">
        <v>1002617098</v>
      </c>
      <c r="C1065">
        <v>3</v>
      </c>
      <c r="D1065" t="s">
        <v>38</v>
      </c>
      <c r="E1065">
        <v>5</v>
      </c>
      <c r="F1065" t="s">
        <v>92</v>
      </c>
      <c r="G1065" t="s">
        <v>97</v>
      </c>
      <c r="H1065" t="s">
        <v>388</v>
      </c>
      <c r="I1065" t="s">
        <v>212</v>
      </c>
      <c r="J1065" t="s">
        <v>213</v>
      </c>
      <c r="K1065" t="s">
        <v>149</v>
      </c>
      <c r="L1065" t="s">
        <v>214</v>
      </c>
      <c r="M1065" t="s">
        <v>1919</v>
      </c>
      <c r="N1065" t="s">
        <v>215</v>
      </c>
      <c r="O1065" s="57">
        <v>46296.397013888891</v>
      </c>
      <c r="P1065" s="57">
        <v>46300.578796296293</v>
      </c>
      <c r="Q1065">
        <v>69402092</v>
      </c>
      <c r="S1065">
        <v>152645203155</v>
      </c>
      <c r="T1065" t="s">
        <v>1311</v>
      </c>
      <c r="U1065" t="s">
        <v>1312</v>
      </c>
      <c r="V1065" t="s">
        <v>1313</v>
      </c>
      <c r="Z1065">
        <v>111.79942200000001</v>
      </c>
      <c r="AA1065">
        <v>-7.0242979999999999</v>
      </c>
      <c r="AB1065" t="s">
        <v>1314</v>
      </c>
      <c r="AC1065" t="s">
        <v>235</v>
      </c>
      <c r="AL1065" t="s">
        <v>217</v>
      </c>
      <c r="AM1065" t="s">
        <v>1315</v>
      </c>
      <c r="AN1065" t="s">
        <v>6</v>
      </c>
      <c r="AO1065" s="57">
        <v>46032.413738425923</v>
      </c>
      <c r="AP1065" s="57">
        <v>46297.333333333336</v>
      </c>
      <c r="AQ1065" t="s">
        <v>838</v>
      </c>
      <c r="AR1065" t="s">
        <v>12</v>
      </c>
      <c r="AS1065" t="s">
        <v>844</v>
      </c>
      <c r="AT1065" t="s">
        <v>230</v>
      </c>
      <c r="AV1065" t="s">
        <v>1627</v>
      </c>
      <c r="AW1065" t="s">
        <v>882</v>
      </c>
      <c r="AX1065" t="s">
        <v>222</v>
      </c>
      <c r="BA1065" s="57">
        <v>46297.333333333336</v>
      </c>
      <c r="BB1065" t="s">
        <v>1315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str">
        <f>VLOOKUP(H1065,Sheet2!$A$1:$B$270,2,FALSE)</f>
        <v>BOJONEGORO</v>
      </c>
    </row>
    <row r="1066" spans="1:61">
      <c r="A1066">
        <v>1065</v>
      </c>
      <c r="B1066">
        <v>1002627740</v>
      </c>
      <c r="C1066">
        <v>3</v>
      </c>
      <c r="D1066" t="s">
        <v>38</v>
      </c>
      <c r="E1066">
        <v>5</v>
      </c>
      <c r="F1066" t="s">
        <v>92</v>
      </c>
      <c r="G1066" t="s">
        <v>97</v>
      </c>
      <c r="H1066" t="s">
        <v>508</v>
      </c>
      <c r="I1066" t="s">
        <v>212</v>
      </c>
      <c r="J1066" t="s">
        <v>213</v>
      </c>
      <c r="K1066" t="s">
        <v>149</v>
      </c>
      <c r="M1066" t="s">
        <v>76</v>
      </c>
      <c r="N1066" t="s">
        <v>215</v>
      </c>
      <c r="O1066" s="57">
        <v>46303.576423611114</v>
      </c>
      <c r="P1066" s="57">
        <v>46303.745023148149</v>
      </c>
      <c r="Q1066">
        <v>69404737</v>
      </c>
      <c r="S1066">
        <v>152649201941</v>
      </c>
      <c r="T1066" t="s">
        <v>3612</v>
      </c>
      <c r="U1066" t="s">
        <v>4753</v>
      </c>
      <c r="V1066" t="s">
        <v>4754</v>
      </c>
      <c r="Z1066">
        <v>111.80378399999999</v>
      </c>
      <c r="AA1066">
        <v>-6.859864</v>
      </c>
      <c r="AB1066" t="s">
        <v>3614</v>
      </c>
      <c r="AC1066" t="s">
        <v>229</v>
      </c>
      <c r="AL1066" t="s">
        <v>217</v>
      </c>
      <c r="AM1066" t="s">
        <v>4711</v>
      </c>
      <c r="AN1066" t="s">
        <v>6</v>
      </c>
      <c r="AO1066" s="57">
        <v>46244.59065972222</v>
      </c>
      <c r="AR1066" t="s">
        <v>218</v>
      </c>
      <c r="AS1066" t="s">
        <v>844</v>
      </c>
      <c r="AT1066" t="s">
        <v>220</v>
      </c>
      <c r="AU1066">
        <v>20261008</v>
      </c>
      <c r="AV1066" t="s">
        <v>221</v>
      </c>
      <c r="AW1066" t="s">
        <v>540</v>
      </c>
      <c r="AX1066" t="s">
        <v>222</v>
      </c>
      <c r="BA1066" s="57">
        <v>46303.291666666664</v>
      </c>
      <c r="BB1066" t="s">
        <v>4711</v>
      </c>
      <c r="BC1066">
        <v>2026</v>
      </c>
      <c r="BD1066">
        <v>10</v>
      </c>
      <c r="BE1066">
        <v>8</v>
      </c>
      <c r="BF1066" s="6">
        <f t="shared" si="48"/>
        <v>46303</v>
      </c>
      <c r="BG1066">
        <f t="shared" si="49"/>
        <v>-0.29166666666424135</v>
      </c>
      <c r="BH1066" t="str">
        <f t="shared" si="50"/>
        <v>COMPLY</v>
      </c>
      <c r="BI1066" t="str">
        <f>VLOOKUP(H1066,Sheet2!$A$1:$B$270,2,FALSE)</f>
        <v>BOJONEGORO</v>
      </c>
    </row>
    <row r="1067" spans="1:61">
      <c r="A1067">
        <v>1066</v>
      </c>
      <c r="B1067">
        <v>1002628978</v>
      </c>
      <c r="C1067">
        <v>3</v>
      </c>
      <c r="D1067" t="s">
        <v>38</v>
      </c>
      <c r="E1067">
        <v>5</v>
      </c>
      <c r="F1067" t="s">
        <v>92</v>
      </c>
      <c r="G1067" t="s">
        <v>97</v>
      </c>
      <c r="H1067" t="s">
        <v>508</v>
      </c>
      <c r="I1067" t="s">
        <v>212</v>
      </c>
      <c r="J1067" t="s">
        <v>213</v>
      </c>
      <c r="K1067" t="s">
        <v>149</v>
      </c>
      <c r="L1067" t="s">
        <v>214</v>
      </c>
      <c r="M1067" t="s">
        <v>76</v>
      </c>
      <c r="N1067" t="s">
        <v>215</v>
      </c>
      <c r="O1067" s="57">
        <v>46304.399768518517</v>
      </c>
      <c r="P1067" s="57">
        <v>46305.84070601852</v>
      </c>
      <c r="Q1067">
        <v>69407074</v>
      </c>
      <c r="S1067">
        <v>152649201025</v>
      </c>
      <c r="T1067" t="s">
        <v>5643</v>
      </c>
      <c r="U1067" t="s">
        <v>5644</v>
      </c>
      <c r="V1067" t="s">
        <v>5645</v>
      </c>
      <c r="Z1067">
        <v>111.803948039112</v>
      </c>
      <c r="AA1067">
        <v>-6.8600629813232699</v>
      </c>
      <c r="AB1067" t="s">
        <v>5646</v>
      </c>
      <c r="AC1067" t="s">
        <v>235</v>
      </c>
      <c r="AL1067" t="s">
        <v>217</v>
      </c>
      <c r="AM1067" t="s">
        <v>5647</v>
      </c>
      <c r="AN1067" t="s">
        <v>6</v>
      </c>
      <c r="AO1067" s="57">
        <v>46275.402615740742</v>
      </c>
      <c r="AP1067" s="57">
        <v>46305.333333333336</v>
      </c>
      <c r="AR1067" t="s">
        <v>218</v>
      </c>
      <c r="AS1067" t="s">
        <v>844</v>
      </c>
      <c r="AT1067" t="s">
        <v>220</v>
      </c>
      <c r="AU1067">
        <v>20261010</v>
      </c>
      <c r="AV1067" t="s">
        <v>221</v>
      </c>
      <c r="AW1067" t="s">
        <v>1303</v>
      </c>
      <c r="AX1067" t="s">
        <v>222</v>
      </c>
      <c r="BA1067" s="57">
        <v>46305.333333333336</v>
      </c>
      <c r="BB1067" t="s">
        <v>5647</v>
      </c>
      <c r="BC1067">
        <v>2026</v>
      </c>
      <c r="BD1067">
        <v>10</v>
      </c>
      <c r="BE1067">
        <v>10</v>
      </c>
      <c r="BF1067" s="6">
        <f t="shared" si="48"/>
        <v>46305</v>
      </c>
      <c r="BG1067">
        <f t="shared" si="49"/>
        <v>-0.33333333333575865</v>
      </c>
      <c r="BH1067" t="str">
        <f t="shared" si="50"/>
        <v>COMPLY</v>
      </c>
      <c r="BI1067" t="str">
        <f>VLOOKUP(H1067,Sheet2!$A$1:$B$270,2,FALSE)</f>
        <v>BOJONEGORO</v>
      </c>
    </row>
    <row r="1068" spans="1:61">
      <c r="A1068">
        <v>1067</v>
      </c>
      <c r="B1068">
        <v>1002624365</v>
      </c>
      <c r="C1068">
        <v>3</v>
      </c>
      <c r="D1068" t="s">
        <v>38</v>
      </c>
      <c r="E1068">
        <v>5</v>
      </c>
      <c r="F1068" t="s">
        <v>92</v>
      </c>
      <c r="G1068" t="s">
        <v>97</v>
      </c>
      <c r="H1068" t="s">
        <v>508</v>
      </c>
      <c r="I1068" t="s">
        <v>212</v>
      </c>
      <c r="J1068" t="s">
        <v>213</v>
      </c>
      <c r="K1068" t="s">
        <v>149</v>
      </c>
      <c r="L1068" t="s">
        <v>214</v>
      </c>
      <c r="M1068" t="s">
        <v>1401</v>
      </c>
      <c r="N1068" t="s">
        <v>215</v>
      </c>
      <c r="O1068" s="57">
        <v>46301.569849537038</v>
      </c>
      <c r="P1068" s="57">
        <v>46303.584780092591</v>
      </c>
      <c r="Q1068">
        <v>69405069</v>
      </c>
      <c r="S1068">
        <v>152649201761</v>
      </c>
      <c r="T1068" t="s">
        <v>3608</v>
      </c>
      <c r="U1068" t="s">
        <v>3609</v>
      </c>
      <c r="V1068" t="s">
        <v>3610</v>
      </c>
      <c r="Z1068">
        <v>111.803967330463</v>
      </c>
      <c r="AA1068">
        <v>-6.8600011957564302</v>
      </c>
      <c r="AB1068" t="s">
        <v>3611</v>
      </c>
      <c r="AC1068" t="s">
        <v>235</v>
      </c>
      <c r="AL1068" t="s">
        <v>217</v>
      </c>
      <c r="AM1068" t="s">
        <v>3446</v>
      </c>
      <c r="AN1068" t="s">
        <v>6</v>
      </c>
      <c r="AO1068" s="57">
        <v>46183.601145833331</v>
      </c>
      <c r="AP1068" s="57">
        <v>46302.458333333336</v>
      </c>
      <c r="AQ1068" t="s">
        <v>841</v>
      </c>
      <c r="AR1068" t="s">
        <v>14</v>
      </c>
      <c r="AS1068" t="s">
        <v>844</v>
      </c>
      <c r="AT1068" t="s">
        <v>220</v>
      </c>
      <c r="AV1068" t="s">
        <v>4751</v>
      </c>
      <c r="AW1068" t="s">
        <v>1303</v>
      </c>
      <c r="AX1068" t="s">
        <v>222</v>
      </c>
      <c r="BA1068" s="57">
        <v>46302.458333333336</v>
      </c>
      <c r="BB1068" t="s">
        <v>3446</v>
      </c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str">
        <f>VLOOKUP(H1068,Sheet2!$A$1:$B$270,2,FALSE)</f>
        <v>BOJONEGORO</v>
      </c>
    </row>
    <row r="1069" spans="1:61">
      <c r="A1069">
        <v>1068</v>
      </c>
      <c r="B1069">
        <v>1002623571</v>
      </c>
      <c r="C1069">
        <v>3</v>
      </c>
      <c r="D1069" t="s">
        <v>38</v>
      </c>
      <c r="E1069">
        <v>5</v>
      </c>
      <c r="F1069" t="s">
        <v>92</v>
      </c>
      <c r="G1069" t="s">
        <v>97</v>
      </c>
      <c r="H1069" t="s">
        <v>508</v>
      </c>
      <c r="I1069" t="s">
        <v>212</v>
      </c>
      <c r="J1069" t="s">
        <v>213</v>
      </c>
      <c r="K1069" t="s">
        <v>149</v>
      </c>
      <c r="L1069" t="s">
        <v>214</v>
      </c>
      <c r="M1069" t="s">
        <v>1401</v>
      </c>
      <c r="N1069" t="s">
        <v>215</v>
      </c>
      <c r="O1069" s="57">
        <v>46301.388599537036</v>
      </c>
      <c r="P1069" s="57">
        <v>46303.576412037037</v>
      </c>
      <c r="Q1069">
        <v>69404737</v>
      </c>
      <c r="S1069">
        <v>152649201760</v>
      </c>
      <c r="T1069" t="s">
        <v>3612</v>
      </c>
      <c r="U1069" t="s">
        <v>3609</v>
      </c>
      <c r="V1069" t="s">
        <v>3613</v>
      </c>
      <c r="Z1069">
        <v>111.803969170377</v>
      </c>
      <c r="AA1069">
        <v>-6.8599973565457404</v>
      </c>
      <c r="AB1069" t="s">
        <v>3614</v>
      </c>
      <c r="AC1069" t="s">
        <v>235</v>
      </c>
      <c r="AL1069" t="s">
        <v>217</v>
      </c>
      <c r="AM1069" t="s">
        <v>3208</v>
      </c>
      <c r="AN1069" t="s">
        <v>6</v>
      </c>
      <c r="AO1069" s="57">
        <v>46183.392407407409</v>
      </c>
      <c r="AP1069" s="57">
        <v>46302.333333333336</v>
      </c>
      <c r="AQ1069" t="s">
        <v>841</v>
      </c>
      <c r="AR1069" t="s">
        <v>14</v>
      </c>
      <c r="AS1069" t="s">
        <v>844</v>
      </c>
      <c r="AT1069" t="s">
        <v>220</v>
      </c>
      <c r="AV1069" t="s">
        <v>4752</v>
      </c>
      <c r="AW1069" t="s">
        <v>1303</v>
      </c>
      <c r="AX1069" t="s">
        <v>222</v>
      </c>
      <c r="BA1069" s="57">
        <v>46302.333333333336</v>
      </c>
      <c r="BB1069" t="s">
        <v>3208</v>
      </c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str">
        <f>VLOOKUP(H1069,Sheet2!$A$1:$B$270,2,FALSE)</f>
        <v>BOJONEGORO</v>
      </c>
    </row>
    <row r="1070" spans="1:61">
      <c r="A1070">
        <v>1069</v>
      </c>
      <c r="B1070">
        <v>1002626272</v>
      </c>
      <c r="C1070">
        <v>3</v>
      </c>
      <c r="D1070" t="s">
        <v>38</v>
      </c>
      <c r="E1070">
        <v>5</v>
      </c>
      <c r="F1070" t="s">
        <v>92</v>
      </c>
      <c r="G1070" t="s">
        <v>97</v>
      </c>
      <c r="H1070" t="s">
        <v>297</v>
      </c>
      <c r="I1070" t="s">
        <v>212</v>
      </c>
      <c r="J1070" t="s">
        <v>213</v>
      </c>
      <c r="K1070" t="s">
        <v>149</v>
      </c>
      <c r="M1070" t="s">
        <v>76</v>
      </c>
      <c r="N1070" t="s">
        <v>215</v>
      </c>
      <c r="O1070" s="57">
        <v>46302.586770833332</v>
      </c>
      <c r="P1070" s="57">
        <v>46304.699988425928</v>
      </c>
      <c r="Q1070">
        <v>69405907</v>
      </c>
      <c r="S1070">
        <v>152647206564</v>
      </c>
      <c r="T1070" t="s">
        <v>4755</v>
      </c>
      <c r="U1070" t="s">
        <v>4297</v>
      </c>
      <c r="V1070" t="s">
        <v>4756</v>
      </c>
      <c r="Z1070">
        <v>112.00614988814699</v>
      </c>
      <c r="AA1070">
        <v>-6.8275325235104098</v>
      </c>
      <c r="AB1070" t="s">
        <v>4298</v>
      </c>
      <c r="AC1070" t="s">
        <v>284</v>
      </c>
      <c r="AL1070" t="s">
        <v>217</v>
      </c>
      <c r="AM1070" t="s">
        <v>4757</v>
      </c>
      <c r="AN1070" t="s">
        <v>6</v>
      </c>
      <c r="AO1070" s="57">
        <v>46213.59065972222</v>
      </c>
      <c r="AP1070" s="57">
        <v>46305.458333333336</v>
      </c>
      <c r="AR1070" t="s">
        <v>218</v>
      </c>
      <c r="AS1070" t="s">
        <v>844</v>
      </c>
      <c r="AT1070" t="s">
        <v>230</v>
      </c>
      <c r="AU1070">
        <v>20261009</v>
      </c>
      <c r="AV1070" t="s">
        <v>221</v>
      </c>
      <c r="AW1070" t="s">
        <v>541</v>
      </c>
      <c r="AX1070" t="s">
        <v>222</v>
      </c>
      <c r="BA1070" s="57">
        <v>46305.458333333336</v>
      </c>
      <c r="BB1070" t="s">
        <v>4757</v>
      </c>
      <c r="BC1070">
        <v>2026</v>
      </c>
      <c r="BD1070">
        <v>10</v>
      </c>
      <c r="BE1070">
        <v>9</v>
      </c>
      <c r="BF1070" s="6">
        <f t="shared" si="48"/>
        <v>46304</v>
      </c>
      <c r="BG1070">
        <f t="shared" si="49"/>
        <v>-1.4583333333357587</v>
      </c>
      <c r="BH1070" t="str">
        <f t="shared" si="50"/>
        <v>COMPLY</v>
      </c>
      <c r="BI1070" t="str">
        <f>VLOOKUP(H1070,Sheet2!$A$1:$B$270,2,FALSE)</f>
        <v>BOJONEGORO</v>
      </c>
    </row>
    <row r="1071" spans="1:61">
      <c r="A1071">
        <v>1070</v>
      </c>
      <c r="B1071">
        <v>1002633818</v>
      </c>
      <c r="C1071">
        <v>3</v>
      </c>
      <c r="D1071" t="s">
        <v>38</v>
      </c>
      <c r="E1071">
        <v>5</v>
      </c>
      <c r="F1071" t="s">
        <v>92</v>
      </c>
      <c r="G1071" t="s">
        <v>97</v>
      </c>
      <c r="H1071" t="s">
        <v>297</v>
      </c>
      <c r="I1071" t="s">
        <v>212</v>
      </c>
      <c r="J1071" t="s">
        <v>213</v>
      </c>
      <c r="K1071" t="s">
        <v>149</v>
      </c>
      <c r="L1071" t="s">
        <v>214</v>
      </c>
      <c r="M1071" t="s">
        <v>76</v>
      </c>
      <c r="N1071" t="s">
        <v>215</v>
      </c>
      <c r="O1071" s="57">
        <v>46307.785127314812</v>
      </c>
      <c r="P1071" s="57">
        <v>46308.429270833331</v>
      </c>
      <c r="Q1071">
        <v>69408975</v>
      </c>
      <c r="S1071">
        <v>152647206569</v>
      </c>
      <c r="T1071" t="s">
        <v>6461</v>
      </c>
      <c r="U1071" t="s">
        <v>6462</v>
      </c>
      <c r="V1071" t="s">
        <v>6463</v>
      </c>
      <c r="Z1071">
        <v>111.985862241467</v>
      </c>
      <c r="AA1071">
        <v>-6.8788866213091504</v>
      </c>
      <c r="AB1071" t="s">
        <v>6464</v>
      </c>
      <c r="AC1071" t="s">
        <v>235</v>
      </c>
      <c r="AL1071" t="s">
        <v>217</v>
      </c>
      <c r="AM1071" t="s">
        <v>5901</v>
      </c>
      <c r="AN1071" t="s">
        <v>6</v>
      </c>
      <c r="AO1071" s="57">
        <v>46366.78837962963</v>
      </c>
      <c r="AP1071" s="57">
        <v>46308.625</v>
      </c>
      <c r="AR1071" t="s">
        <v>218</v>
      </c>
      <c r="AS1071" t="s">
        <v>844</v>
      </c>
      <c r="AT1071" t="s">
        <v>230</v>
      </c>
      <c r="AU1071">
        <v>20261013</v>
      </c>
      <c r="AV1071" t="s">
        <v>221</v>
      </c>
      <c r="AW1071" t="s">
        <v>877</v>
      </c>
      <c r="AX1071" t="s">
        <v>222</v>
      </c>
      <c r="BA1071" s="57">
        <v>46308.625</v>
      </c>
      <c r="BB1071" t="s">
        <v>5901</v>
      </c>
      <c r="BC1071">
        <v>2026</v>
      </c>
      <c r="BD1071">
        <v>10</v>
      </c>
      <c r="BE1071">
        <v>13</v>
      </c>
      <c r="BF1071" s="6">
        <f t="shared" si="48"/>
        <v>46308</v>
      </c>
      <c r="BG1071">
        <f t="shared" si="49"/>
        <v>-0.625</v>
      </c>
      <c r="BH1071" t="str">
        <f t="shared" si="50"/>
        <v>COMPLY</v>
      </c>
      <c r="BI1071" t="str">
        <f>VLOOKUP(H1071,Sheet2!$A$1:$B$270,2,FALSE)</f>
        <v>BOJONEGORO</v>
      </c>
    </row>
    <row r="1072" spans="1:61">
      <c r="A1072">
        <v>1071</v>
      </c>
      <c r="B1072">
        <v>1002624815</v>
      </c>
      <c r="C1072">
        <v>3</v>
      </c>
      <c r="D1072" t="s">
        <v>38</v>
      </c>
      <c r="E1072">
        <v>5</v>
      </c>
      <c r="F1072" t="s">
        <v>92</v>
      </c>
      <c r="G1072" t="s">
        <v>97</v>
      </c>
      <c r="H1072" t="s">
        <v>297</v>
      </c>
      <c r="I1072" t="s">
        <v>212</v>
      </c>
      <c r="J1072" t="s">
        <v>213</v>
      </c>
      <c r="K1072" t="s">
        <v>149</v>
      </c>
      <c r="L1072" t="s">
        <v>214</v>
      </c>
      <c r="M1072" t="s">
        <v>1919</v>
      </c>
      <c r="N1072" t="s">
        <v>215</v>
      </c>
      <c r="O1072" s="57">
        <v>46301.653252314813</v>
      </c>
      <c r="P1072" s="57">
        <v>46304.376261574071</v>
      </c>
      <c r="Q1072">
        <v>69405265</v>
      </c>
      <c r="S1072">
        <v>152647206563</v>
      </c>
      <c r="T1072" t="s">
        <v>3615</v>
      </c>
      <c r="U1072" t="s">
        <v>3616</v>
      </c>
      <c r="V1072" t="s">
        <v>3617</v>
      </c>
      <c r="Z1072">
        <v>112.002631270227</v>
      </c>
      <c r="AA1072">
        <v>-6.8304083520787504</v>
      </c>
      <c r="AB1072" t="s">
        <v>3618</v>
      </c>
      <c r="AC1072" t="s">
        <v>235</v>
      </c>
      <c r="AL1072" t="s">
        <v>217</v>
      </c>
      <c r="AM1072" t="s">
        <v>3619</v>
      </c>
      <c r="AN1072" t="s">
        <v>6</v>
      </c>
      <c r="AO1072" s="57">
        <v>46183.663668981484</v>
      </c>
      <c r="AP1072" s="57">
        <v>46303.333333333336</v>
      </c>
      <c r="AQ1072" t="s">
        <v>841</v>
      </c>
      <c r="AR1072" t="s">
        <v>12</v>
      </c>
      <c r="AS1072" t="s">
        <v>844</v>
      </c>
      <c r="AT1072" t="s">
        <v>220</v>
      </c>
      <c r="AV1072" t="s">
        <v>1627</v>
      </c>
      <c r="AW1072" t="s">
        <v>3620</v>
      </c>
      <c r="AX1072" t="s">
        <v>222</v>
      </c>
      <c r="BA1072" s="57">
        <v>46303.333333333336</v>
      </c>
      <c r="BB1072" t="s">
        <v>3619</v>
      </c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str">
        <f>VLOOKUP(H1072,Sheet2!$A$1:$B$270,2,FALSE)</f>
        <v>BOJONEGORO</v>
      </c>
    </row>
    <row r="1073" spans="1:61">
      <c r="A1073">
        <v>1072</v>
      </c>
      <c r="B1073">
        <v>1002616902</v>
      </c>
      <c r="C1073">
        <v>3</v>
      </c>
      <c r="D1073" t="s">
        <v>38</v>
      </c>
      <c r="E1073">
        <v>5</v>
      </c>
      <c r="F1073" t="s">
        <v>92</v>
      </c>
      <c r="G1073" t="s">
        <v>97</v>
      </c>
      <c r="H1073" t="s">
        <v>461</v>
      </c>
      <c r="I1073" t="s">
        <v>212</v>
      </c>
      <c r="J1073" t="s">
        <v>213</v>
      </c>
      <c r="K1073" t="s">
        <v>149</v>
      </c>
      <c r="M1073" t="s">
        <v>76</v>
      </c>
      <c r="N1073" t="s">
        <v>215</v>
      </c>
      <c r="O1073" s="57">
        <v>46296.358287037037</v>
      </c>
      <c r="P1073" s="57">
        <v>46297.448020833333</v>
      </c>
      <c r="Q1073">
        <v>69402022</v>
      </c>
      <c r="S1073">
        <v>152646206273</v>
      </c>
      <c r="T1073" t="s">
        <v>1316</v>
      </c>
      <c r="U1073" t="s">
        <v>1317</v>
      </c>
      <c r="V1073" t="s">
        <v>1318</v>
      </c>
      <c r="Z1073">
        <v>111.96432128548599</v>
      </c>
      <c r="AA1073">
        <v>-7.0930767066443199</v>
      </c>
      <c r="AB1073" t="s">
        <v>1319</v>
      </c>
      <c r="AC1073" t="s">
        <v>284</v>
      </c>
      <c r="AL1073" t="s">
        <v>217</v>
      </c>
      <c r="AM1073" t="s">
        <v>1320</v>
      </c>
      <c r="AN1073" t="s">
        <v>6</v>
      </c>
      <c r="AO1073" s="57">
        <v>46032.392847222225</v>
      </c>
      <c r="AP1073" s="57">
        <v>46297.333333333336</v>
      </c>
      <c r="AR1073" t="s">
        <v>218</v>
      </c>
      <c r="AS1073" t="s">
        <v>844</v>
      </c>
      <c r="AT1073" t="s">
        <v>230</v>
      </c>
      <c r="AU1073">
        <v>20261002</v>
      </c>
      <c r="AV1073" t="s">
        <v>221</v>
      </c>
      <c r="AW1073" t="s">
        <v>540</v>
      </c>
      <c r="AX1073" t="s">
        <v>222</v>
      </c>
      <c r="BA1073" s="57">
        <v>46297.333333333336</v>
      </c>
      <c r="BB1073" t="s">
        <v>1320</v>
      </c>
      <c r="BC1073">
        <v>2026</v>
      </c>
      <c r="BD1073">
        <v>10</v>
      </c>
      <c r="BE1073">
        <v>2</v>
      </c>
      <c r="BF1073" s="6">
        <f t="shared" si="48"/>
        <v>46297</v>
      </c>
      <c r="BG1073">
        <f t="shared" si="49"/>
        <v>-0.33333333333575865</v>
      </c>
      <c r="BH1073" t="str">
        <f t="shared" si="50"/>
        <v>COMPLY</v>
      </c>
      <c r="BI1073" t="str">
        <f>VLOOKUP(H1073,Sheet2!$A$1:$B$270,2,FALSE)</f>
        <v>BOJONEGORO</v>
      </c>
    </row>
    <row r="1074" spans="1:61">
      <c r="A1074">
        <v>1073</v>
      </c>
      <c r="B1074">
        <v>1002621096</v>
      </c>
      <c r="C1074">
        <v>3</v>
      </c>
      <c r="D1074" t="s">
        <v>38</v>
      </c>
      <c r="E1074">
        <v>5</v>
      </c>
      <c r="F1074" t="s">
        <v>92</v>
      </c>
      <c r="G1074" t="s">
        <v>97</v>
      </c>
      <c r="H1074" t="s">
        <v>461</v>
      </c>
      <c r="I1074" t="s">
        <v>212</v>
      </c>
      <c r="J1074" t="s">
        <v>213</v>
      </c>
      <c r="K1074" t="s">
        <v>149</v>
      </c>
      <c r="L1074" t="s">
        <v>214</v>
      </c>
      <c r="M1074" t="s">
        <v>76</v>
      </c>
      <c r="N1074" t="s">
        <v>215</v>
      </c>
      <c r="O1074" s="57">
        <v>46298.658101851855</v>
      </c>
      <c r="P1074" s="57">
        <v>46300.433067129627</v>
      </c>
      <c r="Q1074">
        <v>69403698</v>
      </c>
      <c r="S1074">
        <v>152646206276</v>
      </c>
      <c r="T1074" t="s">
        <v>2332</v>
      </c>
      <c r="U1074" t="s">
        <v>2333</v>
      </c>
      <c r="V1074" t="s">
        <v>2334</v>
      </c>
      <c r="Z1074">
        <v>111.99862266222701</v>
      </c>
      <c r="AA1074">
        <v>-7.0649775207912899</v>
      </c>
      <c r="AB1074" t="s">
        <v>2335</v>
      </c>
      <c r="AC1074" t="s">
        <v>235</v>
      </c>
      <c r="AL1074" t="s">
        <v>217</v>
      </c>
      <c r="AM1074" t="s">
        <v>2336</v>
      </c>
      <c r="AN1074" t="s">
        <v>6</v>
      </c>
      <c r="AO1074" s="57">
        <v>46091.663622685184</v>
      </c>
      <c r="AP1074" s="57">
        <v>46299.625</v>
      </c>
      <c r="AR1074" t="s">
        <v>218</v>
      </c>
      <c r="AS1074" t="s">
        <v>844</v>
      </c>
      <c r="AT1074" t="s">
        <v>230</v>
      </c>
      <c r="AU1074">
        <v>20261005</v>
      </c>
      <c r="AV1074" t="s">
        <v>221</v>
      </c>
      <c r="AW1074" t="s">
        <v>880</v>
      </c>
      <c r="AX1074" t="s">
        <v>222</v>
      </c>
      <c r="BA1074" s="57">
        <v>46299.625</v>
      </c>
      <c r="BB1074" t="s">
        <v>2336</v>
      </c>
      <c r="BC1074">
        <v>2026</v>
      </c>
      <c r="BD1074">
        <v>10</v>
      </c>
      <c r="BE1074">
        <v>5</v>
      </c>
      <c r="BF1074" s="6">
        <f t="shared" si="48"/>
        <v>46300</v>
      </c>
      <c r="BG1074">
        <f t="shared" si="49"/>
        <v>0.375</v>
      </c>
      <c r="BH1074" t="str">
        <f t="shared" si="50"/>
        <v>COMPLY</v>
      </c>
      <c r="BI1074" t="str">
        <f>VLOOKUP(H1074,Sheet2!$A$1:$B$270,2,FALSE)</f>
        <v>BOJONEGORO</v>
      </c>
    </row>
    <row r="1075" spans="1:61">
      <c r="A1075">
        <v>1074</v>
      </c>
      <c r="B1075">
        <v>1002626367</v>
      </c>
      <c r="C1075">
        <v>3</v>
      </c>
      <c r="D1075" t="s">
        <v>38</v>
      </c>
      <c r="E1075">
        <v>5</v>
      </c>
      <c r="F1075" t="s">
        <v>92</v>
      </c>
      <c r="G1075" t="s">
        <v>97</v>
      </c>
      <c r="H1075" t="s">
        <v>461</v>
      </c>
      <c r="I1075" t="s">
        <v>212</v>
      </c>
      <c r="J1075" t="s">
        <v>213</v>
      </c>
      <c r="K1075" t="s">
        <v>149</v>
      </c>
      <c r="L1075" t="s">
        <v>214</v>
      </c>
      <c r="M1075" t="s">
        <v>76</v>
      </c>
      <c r="N1075" t="s">
        <v>215</v>
      </c>
      <c r="O1075" s="57">
        <v>46302.603888888887</v>
      </c>
      <c r="P1075" s="57">
        <v>46303.461608796293</v>
      </c>
      <c r="Q1075">
        <v>69405937</v>
      </c>
      <c r="S1075">
        <v>152646203598</v>
      </c>
      <c r="T1075" t="s">
        <v>4299</v>
      </c>
      <c r="U1075" t="s">
        <v>4300</v>
      </c>
      <c r="V1075" t="s">
        <v>4301</v>
      </c>
      <c r="Z1075">
        <v>112.130394</v>
      </c>
      <c r="AA1075">
        <v>-7.0020870000000004</v>
      </c>
      <c r="AB1075" t="s">
        <v>4302</v>
      </c>
      <c r="AC1075" t="s">
        <v>235</v>
      </c>
      <c r="AL1075" t="s">
        <v>217</v>
      </c>
      <c r="AM1075" t="s">
        <v>4303</v>
      </c>
      <c r="AN1075" t="s">
        <v>6</v>
      </c>
      <c r="AO1075" s="57">
        <v>46213.611087962963</v>
      </c>
      <c r="AP1075" s="57">
        <v>46303.458333333336</v>
      </c>
      <c r="AR1075" t="s">
        <v>218</v>
      </c>
      <c r="AS1075" t="s">
        <v>844</v>
      </c>
      <c r="AT1075" t="s">
        <v>230</v>
      </c>
      <c r="AU1075">
        <v>20261008</v>
      </c>
      <c r="AV1075" t="s">
        <v>221</v>
      </c>
      <c r="AW1075" t="s">
        <v>883</v>
      </c>
      <c r="AX1075" t="s">
        <v>222</v>
      </c>
      <c r="BA1075" s="57">
        <v>46303.458333333336</v>
      </c>
      <c r="BB1075" t="s">
        <v>4303</v>
      </c>
      <c r="BC1075">
        <v>2026</v>
      </c>
      <c r="BD1075">
        <v>10</v>
      </c>
      <c r="BE1075">
        <v>8</v>
      </c>
      <c r="BF1075" s="6">
        <f t="shared" si="48"/>
        <v>46303</v>
      </c>
      <c r="BG1075">
        <f t="shared" si="49"/>
        <v>-0.45833333333575865</v>
      </c>
      <c r="BH1075" t="str">
        <f t="shared" si="50"/>
        <v>COMPLY</v>
      </c>
      <c r="BI1075" t="str">
        <f>VLOOKUP(H1075,Sheet2!$A$1:$B$270,2,FALSE)</f>
        <v>BOJONEGORO</v>
      </c>
    </row>
    <row r="1076" spans="1:61">
      <c r="A1076">
        <v>1075</v>
      </c>
      <c r="B1076">
        <v>1002627207</v>
      </c>
      <c r="C1076">
        <v>3</v>
      </c>
      <c r="D1076" t="s">
        <v>38</v>
      </c>
      <c r="E1076">
        <v>5</v>
      </c>
      <c r="F1076" t="s">
        <v>92</v>
      </c>
      <c r="G1076" t="s">
        <v>97</v>
      </c>
      <c r="H1076" t="s">
        <v>251</v>
      </c>
      <c r="I1076" t="s">
        <v>212</v>
      </c>
      <c r="J1076" t="s">
        <v>213</v>
      </c>
      <c r="K1076" t="s">
        <v>149</v>
      </c>
      <c r="M1076" t="s">
        <v>1626</v>
      </c>
      <c r="N1076" t="s">
        <v>215</v>
      </c>
      <c r="O1076" s="57">
        <v>46303.391203703701</v>
      </c>
      <c r="P1076" s="57">
        <v>46307.083518518521</v>
      </c>
      <c r="Q1076">
        <v>69406269</v>
      </c>
      <c r="S1076">
        <v>152612240636</v>
      </c>
      <c r="T1076" t="s">
        <v>4304</v>
      </c>
      <c r="U1076" t="s">
        <v>4305</v>
      </c>
      <c r="Z1076">
        <v>112.134296894073</v>
      </c>
      <c r="AA1076">
        <v>-6.9069785693089401</v>
      </c>
      <c r="AB1076" t="s">
        <v>4306</v>
      </c>
      <c r="AC1076" t="s">
        <v>229</v>
      </c>
      <c r="AO1076" s="57">
        <v>46244.392905092594</v>
      </c>
      <c r="AR1076" t="s">
        <v>1631</v>
      </c>
      <c r="AS1076" t="s">
        <v>219</v>
      </c>
      <c r="AT1076" t="s">
        <v>230</v>
      </c>
      <c r="AV1076" t="s">
        <v>3020</v>
      </c>
      <c r="AW1076" t="s">
        <v>540</v>
      </c>
      <c r="AX1076" t="s">
        <v>222</v>
      </c>
      <c r="AZ1076" t="s">
        <v>3020</v>
      </c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str">
        <f>VLOOKUP(H1076,Sheet2!$A$1:$B$270,2,FALSE)</f>
        <v>BOJONEGORO</v>
      </c>
    </row>
    <row r="1077" spans="1:61">
      <c r="A1077">
        <v>1076</v>
      </c>
      <c r="B1077">
        <v>1002627221</v>
      </c>
      <c r="C1077">
        <v>3</v>
      </c>
      <c r="D1077" t="s">
        <v>38</v>
      </c>
      <c r="E1077">
        <v>5</v>
      </c>
      <c r="F1077" t="s">
        <v>92</v>
      </c>
      <c r="G1077" t="s">
        <v>97</v>
      </c>
      <c r="H1077" t="s">
        <v>251</v>
      </c>
      <c r="I1077" t="s">
        <v>212</v>
      </c>
      <c r="J1077" t="s">
        <v>213</v>
      </c>
      <c r="K1077" t="s">
        <v>149</v>
      </c>
      <c r="M1077" t="s">
        <v>1626</v>
      </c>
      <c r="N1077" t="s">
        <v>215</v>
      </c>
      <c r="O1077" s="57">
        <v>46303.394583333335</v>
      </c>
      <c r="P1077" s="57">
        <v>46307.083518518521</v>
      </c>
      <c r="Q1077">
        <v>69406278</v>
      </c>
      <c r="S1077">
        <v>152612240637</v>
      </c>
      <c r="T1077" t="s">
        <v>4304</v>
      </c>
      <c r="U1077" t="s">
        <v>4305</v>
      </c>
      <c r="Z1077">
        <v>112.134082317352</v>
      </c>
      <c r="AA1077">
        <v>-6.9067442478295096</v>
      </c>
      <c r="AB1077" t="s">
        <v>4306</v>
      </c>
      <c r="AC1077" t="s">
        <v>229</v>
      </c>
      <c r="AO1077" s="57">
        <v>46244.403275462966</v>
      </c>
      <c r="AR1077" t="s">
        <v>1631</v>
      </c>
      <c r="AS1077" t="s">
        <v>219</v>
      </c>
      <c r="AT1077" t="s">
        <v>230</v>
      </c>
      <c r="AV1077" t="s">
        <v>3020</v>
      </c>
      <c r="AW1077" t="s">
        <v>540</v>
      </c>
      <c r="AX1077" t="s">
        <v>222</v>
      </c>
      <c r="AZ1077" t="s">
        <v>3020</v>
      </c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str">
        <f>VLOOKUP(H1077,Sheet2!$A$1:$B$270,2,FALSE)</f>
        <v>BOJONEGORO</v>
      </c>
    </row>
    <row r="1078" spans="1:61">
      <c r="A1078">
        <v>1077</v>
      </c>
      <c r="B1078">
        <v>1002617187</v>
      </c>
      <c r="C1078">
        <v>3</v>
      </c>
      <c r="D1078" t="s">
        <v>45</v>
      </c>
      <c r="E1078">
        <v>5</v>
      </c>
      <c r="F1078" t="s">
        <v>113</v>
      </c>
      <c r="G1078" t="s">
        <v>109</v>
      </c>
      <c r="H1078" t="s">
        <v>300</v>
      </c>
      <c r="I1078" t="s">
        <v>212</v>
      </c>
      <c r="J1078" t="s">
        <v>213</v>
      </c>
      <c r="K1078" t="s">
        <v>149</v>
      </c>
      <c r="L1078" t="s">
        <v>214</v>
      </c>
      <c r="M1078" t="s">
        <v>76</v>
      </c>
      <c r="N1078" t="s">
        <v>215</v>
      </c>
      <c r="O1078" s="57">
        <v>46296.410127314812</v>
      </c>
      <c r="P1078" s="57">
        <v>46297.902013888888</v>
      </c>
      <c r="Q1078">
        <v>69402104</v>
      </c>
      <c r="S1078">
        <v>172521216812</v>
      </c>
      <c r="T1078" t="s">
        <v>1321</v>
      </c>
      <c r="U1078" t="s">
        <v>1322</v>
      </c>
      <c r="V1078" t="s">
        <v>1323</v>
      </c>
      <c r="Z1078">
        <v>124.890847764909</v>
      </c>
      <c r="AA1078">
        <v>-9.0988937736841393</v>
      </c>
      <c r="AB1078" t="s">
        <v>1324</v>
      </c>
      <c r="AC1078" t="s">
        <v>216</v>
      </c>
      <c r="AL1078" t="s">
        <v>217</v>
      </c>
      <c r="AM1078" t="s">
        <v>1325</v>
      </c>
      <c r="AN1078" t="s">
        <v>6</v>
      </c>
      <c r="AO1078" s="57">
        <v>46032.413738425923</v>
      </c>
      <c r="AP1078" s="57">
        <v>46298.625</v>
      </c>
      <c r="AR1078" t="s">
        <v>218</v>
      </c>
      <c r="AS1078" t="s">
        <v>219</v>
      </c>
      <c r="AT1078" t="s">
        <v>230</v>
      </c>
      <c r="AU1078">
        <v>20261002</v>
      </c>
      <c r="AV1078" t="s">
        <v>221</v>
      </c>
      <c r="AW1078" t="s">
        <v>884</v>
      </c>
      <c r="AX1078" t="s">
        <v>222</v>
      </c>
      <c r="BA1078" s="57">
        <v>46298.625</v>
      </c>
      <c r="BB1078" t="s">
        <v>1325</v>
      </c>
      <c r="BC1078">
        <v>2026</v>
      </c>
      <c r="BD1078">
        <v>10</v>
      </c>
      <c r="BE1078">
        <v>2</v>
      </c>
      <c r="BF1078" s="6">
        <f t="shared" si="48"/>
        <v>46297</v>
      </c>
      <c r="BG1078">
        <f t="shared" si="49"/>
        <v>-1.625</v>
      </c>
      <c r="BH1078" t="str">
        <f t="shared" si="50"/>
        <v>COMPLY</v>
      </c>
      <c r="BI1078" t="str">
        <f>VLOOKUP(H1078,Sheet2!$A$1:$B$270,2,FALSE)</f>
        <v>ATAMBUA</v>
      </c>
    </row>
    <row r="1079" spans="1:61">
      <c r="A1079">
        <v>1078</v>
      </c>
      <c r="B1079">
        <v>1002633151</v>
      </c>
      <c r="C1079">
        <v>3</v>
      </c>
      <c r="D1079" t="s">
        <v>45</v>
      </c>
      <c r="E1079">
        <v>5</v>
      </c>
      <c r="F1079" t="s">
        <v>113</v>
      </c>
      <c r="G1079" t="s">
        <v>113</v>
      </c>
      <c r="H1079" t="s">
        <v>402</v>
      </c>
      <c r="I1079" t="s">
        <v>212</v>
      </c>
      <c r="J1079" t="s">
        <v>213</v>
      </c>
      <c r="K1079" t="s">
        <v>149</v>
      </c>
      <c r="L1079" t="s">
        <v>214</v>
      </c>
      <c r="M1079" t="s">
        <v>224</v>
      </c>
      <c r="N1079" t="s">
        <v>215</v>
      </c>
      <c r="O1079" s="57">
        <v>46307.601168981484</v>
      </c>
      <c r="P1079" s="57">
        <v>46308.482546296298</v>
      </c>
      <c r="Q1079">
        <v>69408726</v>
      </c>
      <c r="S1079">
        <v>172522660862</v>
      </c>
      <c r="T1079" t="s">
        <v>6465</v>
      </c>
      <c r="U1079" t="s">
        <v>6466</v>
      </c>
      <c r="V1079" t="s">
        <v>6467</v>
      </c>
      <c r="Z1079">
        <v>123.0479251</v>
      </c>
      <c r="AA1079">
        <v>-10.7287664</v>
      </c>
      <c r="AB1079" t="s">
        <v>6468</v>
      </c>
      <c r="AC1079" t="s">
        <v>235</v>
      </c>
      <c r="AL1079" t="s">
        <v>217</v>
      </c>
      <c r="AM1079" t="s">
        <v>6469</v>
      </c>
      <c r="AN1079" t="s">
        <v>6</v>
      </c>
      <c r="AO1079" s="57">
        <v>46366.611539351848</v>
      </c>
      <c r="AP1079" s="57">
        <v>46308.458333333336</v>
      </c>
      <c r="AR1079" t="s">
        <v>18</v>
      </c>
      <c r="AS1079" t="s">
        <v>219</v>
      </c>
      <c r="AT1079" t="s">
        <v>220</v>
      </c>
      <c r="AV1079" t="s">
        <v>226</v>
      </c>
      <c r="AW1079" t="s">
        <v>869</v>
      </c>
      <c r="AX1079" t="s">
        <v>222</v>
      </c>
      <c r="BA1079" s="57">
        <v>46308.458333333336</v>
      </c>
      <c r="BB1079" t="s">
        <v>6469</v>
      </c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str">
        <f>VLOOKUP(H1079,Sheet2!$A$1:$B$270,2,FALSE)</f>
        <v>KUPANG</v>
      </c>
    </row>
    <row r="1080" spans="1:61">
      <c r="A1080">
        <v>1079</v>
      </c>
      <c r="B1080">
        <v>1002632651</v>
      </c>
      <c r="C1080">
        <v>3</v>
      </c>
      <c r="D1080" t="s">
        <v>45</v>
      </c>
      <c r="E1080">
        <v>5</v>
      </c>
      <c r="F1080" t="s">
        <v>113</v>
      </c>
      <c r="G1080" t="s">
        <v>113</v>
      </c>
      <c r="H1080" t="s">
        <v>315</v>
      </c>
      <c r="I1080" t="s">
        <v>212</v>
      </c>
      <c r="J1080" t="s">
        <v>213</v>
      </c>
      <c r="K1080" t="s">
        <v>149</v>
      </c>
      <c r="L1080" t="s">
        <v>214</v>
      </c>
      <c r="M1080" t="s">
        <v>224</v>
      </c>
      <c r="N1080" t="s">
        <v>215</v>
      </c>
      <c r="O1080" s="57">
        <v>46307.485115740739</v>
      </c>
      <c r="P1080" s="57">
        <v>46308.343564814815</v>
      </c>
      <c r="Q1080">
        <v>69408536</v>
      </c>
      <c r="S1080">
        <v>172503813989</v>
      </c>
      <c r="T1080" t="s">
        <v>6470</v>
      </c>
      <c r="U1080" t="s">
        <v>6471</v>
      </c>
      <c r="V1080" t="s">
        <v>6472</v>
      </c>
      <c r="Z1080">
        <v>123.695596419274</v>
      </c>
      <c r="AA1080">
        <v>-10.139360355246501</v>
      </c>
      <c r="AB1080" t="s">
        <v>6473</v>
      </c>
      <c r="AC1080" t="s">
        <v>216</v>
      </c>
      <c r="AL1080" t="s">
        <v>217</v>
      </c>
      <c r="AM1080" t="s">
        <v>6474</v>
      </c>
      <c r="AN1080" t="s">
        <v>6</v>
      </c>
      <c r="AO1080" s="57">
        <v>46366.486458333333</v>
      </c>
      <c r="AP1080" s="57">
        <v>46308.333333333336</v>
      </c>
      <c r="AR1080" t="s">
        <v>18</v>
      </c>
      <c r="AS1080" t="s">
        <v>113</v>
      </c>
      <c r="AT1080" t="s">
        <v>230</v>
      </c>
      <c r="AV1080" t="s">
        <v>226</v>
      </c>
      <c r="AW1080" t="s">
        <v>877</v>
      </c>
      <c r="AX1080" t="s">
        <v>222</v>
      </c>
      <c r="BA1080" s="57">
        <v>46308.333333333336</v>
      </c>
      <c r="BB1080" t="s">
        <v>6474</v>
      </c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str">
        <f>VLOOKUP(H1080,Sheet2!$A$1:$B$270,2,FALSE)</f>
        <v>KUPANG</v>
      </c>
    </row>
    <row r="1081" spans="1:61">
      <c r="A1081">
        <v>1080</v>
      </c>
      <c r="B1081">
        <v>1002632737</v>
      </c>
      <c r="C1081">
        <v>3</v>
      </c>
      <c r="D1081" t="s">
        <v>45</v>
      </c>
      <c r="E1081">
        <v>5</v>
      </c>
      <c r="F1081" t="s">
        <v>113</v>
      </c>
      <c r="G1081" t="s">
        <v>113</v>
      </c>
      <c r="H1081" t="s">
        <v>315</v>
      </c>
      <c r="I1081" t="s">
        <v>212</v>
      </c>
      <c r="J1081" t="s">
        <v>213</v>
      </c>
      <c r="K1081" t="s">
        <v>149</v>
      </c>
      <c r="L1081" t="s">
        <v>214</v>
      </c>
      <c r="M1081" t="s">
        <v>224</v>
      </c>
      <c r="N1081" t="s">
        <v>215</v>
      </c>
      <c r="O1081" s="57">
        <v>46307.505960648145</v>
      </c>
      <c r="P1081" s="57">
        <v>46308.467638888891</v>
      </c>
      <c r="Q1081">
        <v>69408579</v>
      </c>
      <c r="S1081">
        <v>172503813991</v>
      </c>
      <c r="T1081" t="s">
        <v>6475</v>
      </c>
      <c r="U1081" t="s">
        <v>6476</v>
      </c>
      <c r="V1081" t="s">
        <v>6477</v>
      </c>
      <c r="Z1081">
        <v>123.641184</v>
      </c>
      <c r="AA1081">
        <v>-10.182528</v>
      </c>
      <c r="AB1081" t="s">
        <v>6478</v>
      </c>
      <c r="AC1081" t="s">
        <v>235</v>
      </c>
      <c r="AL1081" t="s">
        <v>217</v>
      </c>
      <c r="AM1081" t="s">
        <v>6012</v>
      </c>
      <c r="AN1081" t="s">
        <v>6</v>
      </c>
      <c r="AO1081" s="57">
        <v>46366.517546296294</v>
      </c>
      <c r="AP1081" s="57">
        <v>46308.458333333336</v>
      </c>
      <c r="AR1081" t="s">
        <v>18</v>
      </c>
      <c r="AS1081" t="s">
        <v>113</v>
      </c>
      <c r="AT1081" t="s">
        <v>230</v>
      </c>
      <c r="AV1081" t="s">
        <v>226</v>
      </c>
      <c r="AW1081" t="s">
        <v>877</v>
      </c>
      <c r="AX1081" t="s">
        <v>222</v>
      </c>
      <c r="BA1081" s="57">
        <v>46308.458333333336</v>
      </c>
      <c r="BB1081" t="s">
        <v>6012</v>
      </c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str">
        <f>VLOOKUP(H1081,Sheet2!$A$1:$B$270,2,FALSE)</f>
        <v>KUPANG</v>
      </c>
    </row>
    <row r="1082" spans="1:61">
      <c r="A1082">
        <v>1081</v>
      </c>
      <c r="B1082">
        <v>1002617257</v>
      </c>
      <c r="C1082">
        <v>3</v>
      </c>
      <c r="D1082" t="s">
        <v>45</v>
      </c>
      <c r="E1082">
        <v>5</v>
      </c>
      <c r="F1082" t="s">
        <v>113</v>
      </c>
      <c r="G1082" t="s">
        <v>113</v>
      </c>
      <c r="H1082" t="s">
        <v>315</v>
      </c>
      <c r="I1082" t="s">
        <v>212</v>
      </c>
      <c r="J1082" t="s">
        <v>213</v>
      </c>
      <c r="K1082" t="s">
        <v>149</v>
      </c>
      <c r="L1082" t="s">
        <v>214</v>
      </c>
      <c r="M1082" t="s">
        <v>542</v>
      </c>
      <c r="N1082" t="s">
        <v>215</v>
      </c>
      <c r="O1082" s="57">
        <v>46296.422013888892</v>
      </c>
      <c r="P1082" s="57">
        <v>46296.422025462962</v>
      </c>
      <c r="Q1082">
        <v>69397425</v>
      </c>
      <c r="T1082" t="s">
        <v>903</v>
      </c>
      <c r="V1082" t="s">
        <v>904</v>
      </c>
      <c r="Z1082">
        <v>123.67400000000001</v>
      </c>
      <c r="AA1082">
        <v>-10.186500000000001</v>
      </c>
      <c r="AB1082" t="s">
        <v>905</v>
      </c>
      <c r="AC1082" t="s">
        <v>216</v>
      </c>
      <c r="AL1082" t="s">
        <v>217</v>
      </c>
      <c r="AM1082" t="s">
        <v>902</v>
      </c>
      <c r="AN1082" t="s">
        <v>6</v>
      </c>
      <c r="AO1082" s="57">
        <v>46032.434247685182</v>
      </c>
      <c r="AP1082" s="57">
        <v>46290</v>
      </c>
      <c r="AR1082" t="s">
        <v>543</v>
      </c>
      <c r="AS1082" t="s">
        <v>113</v>
      </c>
      <c r="AT1082" t="s">
        <v>230</v>
      </c>
      <c r="AV1082" t="s">
        <v>1331</v>
      </c>
      <c r="AW1082" t="s">
        <v>883</v>
      </c>
      <c r="AX1082" t="s">
        <v>222</v>
      </c>
      <c r="BA1082" s="57">
        <v>46290.333333333336</v>
      </c>
      <c r="BB1082" t="s">
        <v>902</v>
      </c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str">
        <f>VLOOKUP(H1082,Sheet2!$A$1:$B$270,2,FALSE)</f>
        <v>KUPANG</v>
      </c>
    </row>
    <row r="1083" spans="1:61">
      <c r="A1083">
        <v>1082</v>
      </c>
      <c r="B1083">
        <v>1002632214</v>
      </c>
      <c r="C1083">
        <v>3</v>
      </c>
      <c r="D1083" t="s">
        <v>45</v>
      </c>
      <c r="E1083">
        <v>5</v>
      </c>
      <c r="F1083" t="s">
        <v>113</v>
      </c>
      <c r="G1083" t="s">
        <v>113</v>
      </c>
      <c r="H1083" t="s">
        <v>315</v>
      </c>
      <c r="I1083" t="s">
        <v>212</v>
      </c>
      <c r="J1083" t="s">
        <v>213</v>
      </c>
      <c r="K1083" t="s">
        <v>149</v>
      </c>
      <c r="M1083" t="s">
        <v>1626</v>
      </c>
      <c r="N1083" t="s">
        <v>895</v>
      </c>
      <c r="O1083" s="57">
        <v>46307.411874999998</v>
      </c>
      <c r="P1083" s="57">
        <v>46309.36273148148</v>
      </c>
      <c r="Q1083">
        <v>69402110</v>
      </c>
      <c r="T1083" t="s">
        <v>1326</v>
      </c>
      <c r="V1083" t="s">
        <v>1328</v>
      </c>
      <c r="Z1083">
        <v>123.6427</v>
      </c>
      <c r="AA1083">
        <v>-10.156912</v>
      </c>
      <c r="AB1083" t="s">
        <v>1329</v>
      </c>
      <c r="AC1083" t="s">
        <v>283</v>
      </c>
      <c r="AL1083" t="s">
        <v>217</v>
      </c>
      <c r="AM1083" t="s">
        <v>1330</v>
      </c>
      <c r="AN1083" t="s">
        <v>6</v>
      </c>
      <c r="AO1083" s="57">
        <v>46366.413472222222</v>
      </c>
      <c r="AP1083" s="57">
        <v>46297</v>
      </c>
      <c r="AR1083" t="s">
        <v>1631</v>
      </c>
      <c r="AS1083" t="s">
        <v>113</v>
      </c>
      <c r="AT1083" t="s">
        <v>230</v>
      </c>
      <c r="AV1083" t="s">
        <v>6831</v>
      </c>
      <c r="AW1083" t="s">
        <v>540</v>
      </c>
      <c r="AX1083" t="s">
        <v>222</v>
      </c>
      <c r="AZ1083" t="s">
        <v>6831</v>
      </c>
      <c r="BA1083" s="57">
        <v>46297.458333333336</v>
      </c>
      <c r="BB1083" t="s">
        <v>1330</v>
      </c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str">
        <f>VLOOKUP(H1083,Sheet2!$A$1:$B$270,2,FALSE)</f>
        <v>KUPANG</v>
      </c>
    </row>
    <row r="1084" spans="1:61">
      <c r="A1084">
        <v>1083</v>
      </c>
      <c r="B1084">
        <v>1002617177</v>
      </c>
      <c r="C1084">
        <v>3</v>
      </c>
      <c r="D1084" t="s">
        <v>45</v>
      </c>
      <c r="E1084">
        <v>5</v>
      </c>
      <c r="F1084" t="s">
        <v>113</v>
      </c>
      <c r="G1084" t="s">
        <v>113</v>
      </c>
      <c r="H1084" t="s">
        <v>315</v>
      </c>
      <c r="I1084" t="s">
        <v>212</v>
      </c>
      <c r="J1084" t="s">
        <v>213</v>
      </c>
      <c r="K1084" t="s">
        <v>149</v>
      </c>
      <c r="M1084" t="s">
        <v>1919</v>
      </c>
      <c r="N1084" t="s">
        <v>895</v>
      </c>
      <c r="O1084" s="57">
        <v>46296.409583333334</v>
      </c>
      <c r="P1084" s="57">
        <v>46307.412349537037</v>
      </c>
      <c r="Q1084">
        <v>69402110</v>
      </c>
      <c r="S1084">
        <v>172503813931</v>
      </c>
      <c r="T1084" t="s">
        <v>1326</v>
      </c>
      <c r="U1084" t="s">
        <v>1327</v>
      </c>
      <c r="V1084" t="s">
        <v>1328</v>
      </c>
      <c r="Z1084">
        <v>123.6427059</v>
      </c>
      <c r="AA1084">
        <v>-10.156912699999999</v>
      </c>
      <c r="AB1084" t="s">
        <v>1329</v>
      </c>
      <c r="AC1084" t="s">
        <v>283</v>
      </c>
      <c r="AL1084" t="s">
        <v>217</v>
      </c>
      <c r="AM1084" t="s">
        <v>1330</v>
      </c>
      <c r="AN1084" t="s">
        <v>6</v>
      </c>
      <c r="AO1084" s="57">
        <v>46032.413738425923</v>
      </c>
      <c r="AP1084" s="57">
        <v>46297.458333333336</v>
      </c>
      <c r="AQ1084" t="s">
        <v>838</v>
      </c>
      <c r="AR1084" t="s">
        <v>12</v>
      </c>
      <c r="AS1084" t="s">
        <v>113</v>
      </c>
      <c r="AT1084" t="s">
        <v>230</v>
      </c>
      <c r="AV1084" t="s">
        <v>1627</v>
      </c>
      <c r="AW1084" t="s">
        <v>540</v>
      </c>
      <c r="AX1084" t="s">
        <v>222</v>
      </c>
      <c r="BA1084" s="57">
        <v>46297.458333333336</v>
      </c>
      <c r="BB1084" t="s">
        <v>1330</v>
      </c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str">
        <f>VLOOKUP(H1084,Sheet2!$A$1:$B$270,2,FALSE)</f>
        <v>KUPANG</v>
      </c>
    </row>
    <row r="1085" spans="1:61">
      <c r="A1085">
        <v>1084</v>
      </c>
      <c r="B1085">
        <v>1002617806</v>
      </c>
      <c r="C1085">
        <v>3</v>
      </c>
      <c r="D1085" t="s">
        <v>45</v>
      </c>
      <c r="E1085">
        <v>5</v>
      </c>
      <c r="F1085" t="s">
        <v>113</v>
      </c>
      <c r="G1085" t="s">
        <v>113</v>
      </c>
      <c r="H1085" t="s">
        <v>406</v>
      </c>
      <c r="I1085" t="s">
        <v>212</v>
      </c>
      <c r="J1085" t="s">
        <v>213</v>
      </c>
      <c r="K1085" t="s">
        <v>149</v>
      </c>
      <c r="L1085" t="s">
        <v>214</v>
      </c>
      <c r="M1085" t="s">
        <v>76</v>
      </c>
      <c r="N1085" t="s">
        <v>215</v>
      </c>
      <c r="O1085" s="57">
        <v>46296.549062500002</v>
      </c>
      <c r="P1085" s="57">
        <v>46297.770231481481</v>
      </c>
      <c r="Q1085">
        <v>69402338</v>
      </c>
      <c r="S1085">
        <v>172502813927</v>
      </c>
      <c r="T1085" t="s">
        <v>1332</v>
      </c>
      <c r="U1085" t="s">
        <v>1333</v>
      </c>
      <c r="V1085" t="s">
        <v>1334</v>
      </c>
      <c r="Z1085">
        <v>123.6017471</v>
      </c>
      <c r="AA1085">
        <v>-10.176331599999999</v>
      </c>
      <c r="AB1085" t="s">
        <v>1335</v>
      </c>
      <c r="AC1085" t="s">
        <v>235</v>
      </c>
      <c r="AL1085" t="s">
        <v>217</v>
      </c>
      <c r="AM1085" t="s">
        <v>1336</v>
      </c>
      <c r="AN1085" t="s">
        <v>6</v>
      </c>
      <c r="AO1085" s="57">
        <v>46032.559305555558</v>
      </c>
      <c r="AP1085" s="57">
        <v>46297.458333333336</v>
      </c>
      <c r="AR1085" t="s">
        <v>218</v>
      </c>
      <c r="AS1085" t="s">
        <v>113</v>
      </c>
      <c r="AT1085" t="s">
        <v>230</v>
      </c>
      <c r="AU1085">
        <v>20261002</v>
      </c>
      <c r="AV1085" t="s">
        <v>221</v>
      </c>
      <c r="AW1085" t="s">
        <v>802</v>
      </c>
      <c r="AX1085" t="s">
        <v>222</v>
      </c>
      <c r="BA1085" s="57">
        <v>46297.458333333336</v>
      </c>
      <c r="BB1085" t="s">
        <v>1336</v>
      </c>
      <c r="BC1085">
        <v>2026</v>
      </c>
      <c r="BD1085">
        <v>10</v>
      </c>
      <c r="BE1085">
        <v>2</v>
      </c>
      <c r="BF1085" s="6">
        <f t="shared" si="48"/>
        <v>46297</v>
      </c>
      <c r="BG1085">
        <f t="shared" si="49"/>
        <v>-0.45833333333575865</v>
      </c>
      <c r="BH1085" t="str">
        <f t="shared" si="50"/>
        <v>COMPLY</v>
      </c>
      <c r="BI1085" t="str">
        <f>VLOOKUP(H1085,Sheet2!$A$1:$B$270,2,FALSE)</f>
        <v>KUPANG</v>
      </c>
    </row>
    <row r="1086" spans="1:61">
      <c r="A1086">
        <v>1085</v>
      </c>
      <c r="B1086">
        <v>1002618763</v>
      </c>
      <c r="C1086">
        <v>3</v>
      </c>
      <c r="D1086" t="s">
        <v>45</v>
      </c>
      <c r="E1086">
        <v>5</v>
      </c>
      <c r="F1086" t="s">
        <v>113</v>
      </c>
      <c r="G1086" t="s">
        <v>113</v>
      </c>
      <c r="H1086" t="s">
        <v>406</v>
      </c>
      <c r="I1086" t="s">
        <v>212</v>
      </c>
      <c r="J1086" t="s">
        <v>213</v>
      </c>
      <c r="K1086" t="s">
        <v>149</v>
      </c>
      <c r="L1086" t="s">
        <v>214</v>
      </c>
      <c r="M1086" t="s">
        <v>76</v>
      </c>
      <c r="N1086" t="s">
        <v>215</v>
      </c>
      <c r="O1086" s="57">
        <v>46296.743506944447</v>
      </c>
      <c r="P1086" s="57">
        <v>46301.748402777775</v>
      </c>
      <c r="Q1086">
        <v>69402662</v>
      </c>
      <c r="S1086">
        <v>172502813216</v>
      </c>
      <c r="T1086" t="s">
        <v>1337</v>
      </c>
      <c r="U1086" t="s">
        <v>1338</v>
      </c>
      <c r="V1086" t="s">
        <v>1339</v>
      </c>
      <c r="Z1086">
        <v>123.59496660000001</v>
      </c>
      <c r="AA1086">
        <v>-10.156082100000001</v>
      </c>
      <c r="AB1086" t="s">
        <v>1340</v>
      </c>
      <c r="AC1086" t="s">
        <v>216</v>
      </c>
      <c r="AL1086" t="s">
        <v>217</v>
      </c>
      <c r="AM1086" t="s">
        <v>1341</v>
      </c>
      <c r="AN1086" t="s">
        <v>6</v>
      </c>
      <c r="AO1086" s="57">
        <v>46032.746898148151</v>
      </c>
      <c r="AP1086" s="57">
        <v>46297.625</v>
      </c>
      <c r="AR1086" t="s">
        <v>218</v>
      </c>
      <c r="AS1086" t="s">
        <v>113</v>
      </c>
      <c r="AT1086" t="s">
        <v>230</v>
      </c>
      <c r="AU1086">
        <v>20261006</v>
      </c>
      <c r="AV1086" t="s">
        <v>221</v>
      </c>
      <c r="AW1086" t="s">
        <v>876</v>
      </c>
      <c r="AX1086" t="s">
        <v>222</v>
      </c>
      <c r="BA1086" s="57">
        <v>46297.625</v>
      </c>
      <c r="BB1086" t="s">
        <v>1341</v>
      </c>
      <c r="BC1086">
        <v>2026</v>
      </c>
      <c r="BD1086">
        <v>10</v>
      </c>
      <c r="BE1086">
        <v>6</v>
      </c>
      <c r="BF1086" s="6">
        <f t="shared" si="48"/>
        <v>46301</v>
      </c>
      <c r="BG1086">
        <f t="shared" si="49"/>
        <v>3.375</v>
      </c>
      <c r="BH1086" t="str">
        <f t="shared" si="50"/>
        <v>NOT COMPLY</v>
      </c>
      <c r="BI1086" t="str">
        <f>VLOOKUP(H1086,Sheet2!$A$1:$B$270,2,FALSE)</f>
        <v>KUPANG</v>
      </c>
    </row>
    <row r="1087" spans="1:61">
      <c r="A1087">
        <v>1086</v>
      </c>
      <c r="B1087">
        <v>1002620236</v>
      </c>
      <c r="C1087">
        <v>3</v>
      </c>
      <c r="D1087" t="s">
        <v>45</v>
      </c>
      <c r="E1087">
        <v>5</v>
      </c>
      <c r="F1087" t="s">
        <v>113</v>
      </c>
      <c r="G1087" t="s">
        <v>113</v>
      </c>
      <c r="H1087" t="s">
        <v>406</v>
      </c>
      <c r="I1087" t="s">
        <v>212</v>
      </c>
      <c r="J1087" t="s">
        <v>213</v>
      </c>
      <c r="K1087" t="s">
        <v>149</v>
      </c>
      <c r="L1087" t="s">
        <v>214</v>
      </c>
      <c r="M1087" t="s">
        <v>76</v>
      </c>
      <c r="N1087" t="s">
        <v>215</v>
      </c>
      <c r="O1087" s="57">
        <v>46297.640740740739</v>
      </c>
      <c r="P1087" s="57">
        <v>46300.491608796299</v>
      </c>
      <c r="Q1087">
        <v>69403258</v>
      </c>
      <c r="S1087">
        <v>172502813396</v>
      </c>
      <c r="T1087" t="s">
        <v>2341</v>
      </c>
      <c r="U1087" t="s">
        <v>2342</v>
      </c>
      <c r="V1087" t="s">
        <v>2343</v>
      </c>
      <c r="Z1087">
        <v>123.61100709999999</v>
      </c>
      <c r="AA1087">
        <v>-10.1728284</v>
      </c>
      <c r="AB1087" t="s">
        <v>2344</v>
      </c>
      <c r="AC1087" t="s">
        <v>235</v>
      </c>
      <c r="AL1087" t="s">
        <v>217</v>
      </c>
      <c r="AM1087" t="s">
        <v>2345</v>
      </c>
      <c r="AN1087" t="s">
        <v>6</v>
      </c>
      <c r="AO1087" s="57">
        <v>46063.652951388889</v>
      </c>
      <c r="AP1087" s="57">
        <v>46298.625</v>
      </c>
      <c r="AR1087" t="s">
        <v>218</v>
      </c>
      <c r="AS1087" t="s">
        <v>113</v>
      </c>
      <c r="AT1087" t="s">
        <v>230</v>
      </c>
      <c r="AU1087">
        <v>20261005</v>
      </c>
      <c r="AV1087" t="s">
        <v>221</v>
      </c>
      <c r="AW1087" t="s">
        <v>923</v>
      </c>
      <c r="AX1087" t="s">
        <v>222</v>
      </c>
      <c r="BA1087" s="57">
        <v>46298.625</v>
      </c>
      <c r="BB1087" t="s">
        <v>2345</v>
      </c>
      <c r="BC1087">
        <v>2026</v>
      </c>
      <c r="BD1087">
        <v>10</v>
      </c>
      <c r="BE1087">
        <v>5</v>
      </c>
      <c r="BF1087" s="6">
        <f t="shared" si="48"/>
        <v>46300</v>
      </c>
      <c r="BG1087">
        <f t="shared" si="49"/>
        <v>1.375</v>
      </c>
      <c r="BH1087" t="str">
        <f t="shared" si="50"/>
        <v>NOT COMPLY</v>
      </c>
      <c r="BI1087" t="str">
        <f>VLOOKUP(H1087,Sheet2!$A$1:$B$270,2,FALSE)</f>
        <v>KUPANG</v>
      </c>
    </row>
    <row r="1088" spans="1:61">
      <c r="A1088">
        <v>1087</v>
      </c>
      <c r="B1088">
        <v>1002620326</v>
      </c>
      <c r="C1088">
        <v>3</v>
      </c>
      <c r="D1088" t="s">
        <v>45</v>
      </c>
      <c r="E1088">
        <v>5</v>
      </c>
      <c r="F1088" t="s">
        <v>113</v>
      </c>
      <c r="G1088" t="s">
        <v>113</v>
      </c>
      <c r="H1088" t="s">
        <v>406</v>
      </c>
      <c r="I1088" t="s">
        <v>212</v>
      </c>
      <c r="J1088" t="s">
        <v>213</v>
      </c>
      <c r="K1088" t="s">
        <v>149</v>
      </c>
      <c r="L1088" t="s">
        <v>214</v>
      </c>
      <c r="M1088" t="s">
        <v>76</v>
      </c>
      <c r="N1088" t="s">
        <v>215</v>
      </c>
      <c r="O1088" s="57">
        <v>46297.657337962963</v>
      </c>
      <c r="P1088" s="57">
        <v>46300.673402777778</v>
      </c>
      <c r="Q1088">
        <v>69403285</v>
      </c>
      <c r="S1088">
        <v>172502813398</v>
      </c>
      <c r="T1088" t="s">
        <v>2346</v>
      </c>
      <c r="U1088" t="s">
        <v>2347</v>
      </c>
      <c r="V1088" t="s">
        <v>2348</v>
      </c>
      <c r="Z1088">
        <v>123.613508082926</v>
      </c>
      <c r="AA1088">
        <v>-10.1786373183068</v>
      </c>
      <c r="AB1088" t="s">
        <v>2349</v>
      </c>
      <c r="AC1088" t="s">
        <v>216</v>
      </c>
      <c r="AL1088" t="s">
        <v>217</v>
      </c>
      <c r="AM1088" t="s">
        <v>2350</v>
      </c>
      <c r="AN1088" t="s">
        <v>6</v>
      </c>
      <c r="AO1088" s="57">
        <v>46063.663495370369</v>
      </c>
      <c r="AP1088" s="57">
        <v>46298.625</v>
      </c>
      <c r="AR1088" t="s">
        <v>218</v>
      </c>
      <c r="AS1088" t="s">
        <v>113</v>
      </c>
      <c r="AT1088" t="s">
        <v>230</v>
      </c>
      <c r="AU1088">
        <v>20261005</v>
      </c>
      <c r="AV1088" t="s">
        <v>221</v>
      </c>
      <c r="AW1088" t="s">
        <v>883</v>
      </c>
      <c r="AX1088" t="s">
        <v>222</v>
      </c>
      <c r="BA1088" s="57">
        <v>46298.625</v>
      </c>
      <c r="BB1088" t="s">
        <v>2350</v>
      </c>
      <c r="BC1088">
        <v>2026</v>
      </c>
      <c r="BD1088">
        <v>10</v>
      </c>
      <c r="BE1088">
        <v>5</v>
      </c>
      <c r="BF1088" s="6">
        <f t="shared" si="48"/>
        <v>46300</v>
      </c>
      <c r="BG1088">
        <f t="shared" si="49"/>
        <v>1.375</v>
      </c>
      <c r="BH1088" t="str">
        <f t="shared" si="50"/>
        <v>NOT COMPLY</v>
      </c>
      <c r="BI1088" t="str">
        <f>VLOOKUP(H1088,Sheet2!$A$1:$B$270,2,FALSE)</f>
        <v>KUPANG</v>
      </c>
    </row>
    <row r="1089" spans="1:61">
      <c r="A1089">
        <v>1088</v>
      </c>
      <c r="B1089">
        <v>1002619312</v>
      </c>
      <c r="C1089">
        <v>3</v>
      </c>
      <c r="D1089" t="s">
        <v>45</v>
      </c>
      <c r="E1089">
        <v>5</v>
      </c>
      <c r="F1089" t="s">
        <v>113</v>
      </c>
      <c r="G1089" t="s">
        <v>113</v>
      </c>
      <c r="H1089" t="s">
        <v>406</v>
      </c>
      <c r="I1089" t="s">
        <v>212</v>
      </c>
      <c r="J1089" t="s">
        <v>213</v>
      </c>
      <c r="K1089" t="s">
        <v>149</v>
      </c>
      <c r="L1089" t="s">
        <v>214</v>
      </c>
      <c r="M1089" t="s">
        <v>76</v>
      </c>
      <c r="N1089" t="s">
        <v>215</v>
      </c>
      <c r="O1089" s="57">
        <v>46297.432395833333</v>
      </c>
      <c r="P1089" s="57">
        <v>46308.376064814816</v>
      </c>
      <c r="Q1089">
        <v>69402857</v>
      </c>
      <c r="S1089">
        <v>172502813390</v>
      </c>
      <c r="T1089" t="s">
        <v>2337</v>
      </c>
      <c r="U1089" t="s">
        <v>2338</v>
      </c>
      <c r="V1089" t="s">
        <v>2339</v>
      </c>
      <c r="Z1089">
        <v>123.6307018</v>
      </c>
      <c r="AA1089">
        <v>-10.167846000000001</v>
      </c>
      <c r="AB1089" t="s">
        <v>2340</v>
      </c>
      <c r="AC1089" t="s">
        <v>235</v>
      </c>
      <c r="AL1089" t="s">
        <v>217</v>
      </c>
      <c r="AM1089" t="s">
        <v>1860</v>
      </c>
      <c r="AN1089" t="s">
        <v>6</v>
      </c>
      <c r="AO1089" s="57">
        <v>46063.444386574076</v>
      </c>
      <c r="AP1089" s="57">
        <v>46298.333333333336</v>
      </c>
      <c r="AR1089" t="s">
        <v>218</v>
      </c>
      <c r="AS1089" t="s">
        <v>113</v>
      </c>
      <c r="AT1089" t="s">
        <v>230</v>
      </c>
      <c r="AU1089">
        <v>20261013</v>
      </c>
      <c r="AV1089" t="s">
        <v>221</v>
      </c>
      <c r="AW1089" t="s">
        <v>877</v>
      </c>
      <c r="AX1089" t="s">
        <v>222</v>
      </c>
      <c r="BA1089" s="57">
        <v>46298.333333333336</v>
      </c>
      <c r="BB1089" t="s">
        <v>1860</v>
      </c>
      <c r="BC1089">
        <v>2026</v>
      </c>
      <c r="BD1089">
        <v>10</v>
      </c>
      <c r="BE1089">
        <v>13</v>
      </c>
      <c r="BF1089" s="6">
        <f t="shared" si="48"/>
        <v>46308</v>
      </c>
      <c r="BG1089">
        <f t="shared" si="49"/>
        <v>9.6666666666642413</v>
      </c>
      <c r="BH1089" t="str">
        <f t="shared" si="50"/>
        <v>NOT COMPLY</v>
      </c>
      <c r="BI1089" t="str">
        <f>VLOOKUP(H1089,Sheet2!$A$1:$B$270,2,FALSE)</f>
        <v>KUPANG</v>
      </c>
    </row>
    <row r="1090" spans="1:61">
      <c r="A1090">
        <v>1089</v>
      </c>
      <c r="B1090">
        <v>1002621034</v>
      </c>
      <c r="C1090">
        <v>3</v>
      </c>
      <c r="D1090" t="s">
        <v>45</v>
      </c>
      <c r="E1090">
        <v>5</v>
      </c>
      <c r="F1090" t="s">
        <v>113</v>
      </c>
      <c r="G1090" t="s">
        <v>113</v>
      </c>
      <c r="H1090" t="s">
        <v>406</v>
      </c>
      <c r="I1090" t="s">
        <v>212</v>
      </c>
      <c r="J1090" t="s">
        <v>213</v>
      </c>
      <c r="K1090" t="s">
        <v>149</v>
      </c>
      <c r="L1090" t="s">
        <v>214</v>
      </c>
      <c r="M1090" t="s">
        <v>76</v>
      </c>
      <c r="N1090" t="s">
        <v>215</v>
      </c>
      <c r="O1090" s="57">
        <v>46298.593506944446</v>
      </c>
      <c r="P1090" s="57">
        <v>46302.682199074072</v>
      </c>
      <c r="Q1090">
        <v>69403649</v>
      </c>
      <c r="S1090">
        <v>172502813753</v>
      </c>
      <c r="T1090" t="s">
        <v>2351</v>
      </c>
      <c r="U1090" t="s">
        <v>2352</v>
      </c>
      <c r="V1090" t="s">
        <v>2353</v>
      </c>
      <c r="Z1090">
        <v>123.613802455365</v>
      </c>
      <c r="AA1090">
        <v>-10.2085447515353</v>
      </c>
      <c r="AB1090" t="s">
        <v>2354</v>
      </c>
      <c r="AC1090" t="s">
        <v>216</v>
      </c>
      <c r="AL1090" t="s">
        <v>217</v>
      </c>
      <c r="AM1090" t="s">
        <v>2355</v>
      </c>
      <c r="AN1090" t="s">
        <v>6</v>
      </c>
      <c r="AO1090" s="57">
        <v>46091.600613425922</v>
      </c>
      <c r="AP1090" s="57">
        <v>46300.333333333336</v>
      </c>
      <c r="AR1090" t="s">
        <v>218</v>
      </c>
      <c r="AS1090" t="s">
        <v>113</v>
      </c>
      <c r="AT1090" t="s">
        <v>230</v>
      </c>
      <c r="AU1090">
        <v>20261007</v>
      </c>
      <c r="AV1090" t="s">
        <v>221</v>
      </c>
      <c r="AW1090" t="s">
        <v>880</v>
      </c>
      <c r="AX1090" t="s">
        <v>222</v>
      </c>
      <c r="BA1090" s="57">
        <v>46300.333333333336</v>
      </c>
      <c r="BB1090" t="s">
        <v>2355</v>
      </c>
      <c r="BC1090">
        <v>2026</v>
      </c>
      <c r="BD1090">
        <v>10</v>
      </c>
      <c r="BE1090">
        <v>7</v>
      </c>
      <c r="BF1090" s="6">
        <f t="shared" ref="BF1090:BF1153" si="51">DATE(BC1090,BD1090,BE1090)</f>
        <v>46302</v>
      </c>
      <c r="BG1090">
        <f t="shared" ref="BG1090:BG1153" si="52">BF1090-BA1090</f>
        <v>1.6666666666642413</v>
      </c>
      <c r="BH1090" t="str">
        <f t="shared" ref="BH1090:BH1153" si="53">IF(BG1090=1,"COMPLY",IF(BG1090&lt;1,"COMPLY","NOT COMPLY"))</f>
        <v>NOT COMPLY</v>
      </c>
      <c r="BI1090" t="str">
        <f>VLOOKUP(H1090,Sheet2!$A$1:$B$270,2,FALSE)</f>
        <v>KUPANG</v>
      </c>
    </row>
    <row r="1091" spans="1:61">
      <c r="A1091">
        <v>1090</v>
      </c>
      <c r="B1091">
        <v>1002624124</v>
      </c>
      <c r="C1091">
        <v>3</v>
      </c>
      <c r="D1091" t="s">
        <v>45</v>
      </c>
      <c r="E1091">
        <v>5</v>
      </c>
      <c r="F1091" t="s">
        <v>113</v>
      </c>
      <c r="G1091" t="s">
        <v>113</v>
      </c>
      <c r="H1091" t="s">
        <v>406</v>
      </c>
      <c r="I1091" t="s">
        <v>212</v>
      </c>
      <c r="J1091" t="s">
        <v>213</v>
      </c>
      <c r="K1091" t="s">
        <v>149</v>
      </c>
      <c r="L1091" t="s">
        <v>214</v>
      </c>
      <c r="M1091" t="s">
        <v>76</v>
      </c>
      <c r="N1091" t="s">
        <v>215</v>
      </c>
      <c r="O1091" s="57">
        <v>46301.501851851855</v>
      </c>
      <c r="P1091" s="57">
        <v>46303.570613425924</v>
      </c>
      <c r="Q1091">
        <v>69404959</v>
      </c>
      <c r="S1091">
        <v>172502813403</v>
      </c>
      <c r="T1091" t="s">
        <v>3625</v>
      </c>
      <c r="U1091" t="s">
        <v>3626</v>
      </c>
      <c r="V1091" t="s">
        <v>3627</v>
      </c>
      <c r="Z1091">
        <v>123.6207824</v>
      </c>
      <c r="AA1091">
        <v>-10.1882503</v>
      </c>
      <c r="AB1091" t="s">
        <v>3628</v>
      </c>
      <c r="AC1091" t="s">
        <v>235</v>
      </c>
      <c r="AL1091" t="s">
        <v>217</v>
      </c>
      <c r="AM1091" t="s">
        <v>3629</v>
      </c>
      <c r="AN1091" t="s">
        <v>6</v>
      </c>
      <c r="AO1091" s="57">
        <v>46183.517812500002</v>
      </c>
      <c r="AP1091" s="57">
        <v>46302.333333333336</v>
      </c>
      <c r="AR1091" t="s">
        <v>218</v>
      </c>
      <c r="AS1091" t="s">
        <v>113</v>
      </c>
      <c r="AT1091" t="s">
        <v>230</v>
      </c>
      <c r="AU1091">
        <v>20261008</v>
      </c>
      <c r="AV1091" t="s">
        <v>221</v>
      </c>
      <c r="AW1091" t="s">
        <v>877</v>
      </c>
      <c r="AX1091" t="s">
        <v>222</v>
      </c>
      <c r="BA1091" s="57">
        <v>46302.333333333336</v>
      </c>
      <c r="BB1091" t="s">
        <v>3629</v>
      </c>
      <c r="BC1091">
        <v>2026</v>
      </c>
      <c r="BD1091">
        <v>10</v>
      </c>
      <c r="BE1091">
        <v>8</v>
      </c>
      <c r="BF1091" s="6">
        <f t="shared" si="51"/>
        <v>46303</v>
      </c>
      <c r="BG1091">
        <f t="shared" si="52"/>
        <v>0.66666666666424135</v>
      </c>
      <c r="BH1091" t="str">
        <f t="shared" si="53"/>
        <v>COMPLY</v>
      </c>
      <c r="BI1091" t="str">
        <f>VLOOKUP(H1091,Sheet2!$A$1:$B$270,2,FALSE)</f>
        <v>KUPANG</v>
      </c>
    </row>
    <row r="1092" spans="1:61">
      <c r="A1092">
        <v>1091</v>
      </c>
      <c r="B1092">
        <v>1002625179</v>
      </c>
      <c r="C1092">
        <v>3</v>
      </c>
      <c r="D1092" t="s">
        <v>45</v>
      </c>
      <c r="E1092">
        <v>5</v>
      </c>
      <c r="F1092" t="s">
        <v>113</v>
      </c>
      <c r="G1092" t="s">
        <v>113</v>
      </c>
      <c r="H1092" t="s">
        <v>406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46301.785115740742</v>
      </c>
      <c r="P1092" s="57">
        <v>46307.32708333333</v>
      </c>
      <c r="Q1092">
        <v>69405405</v>
      </c>
      <c r="S1092">
        <v>172502813588</v>
      </c>
      <c r="T1092" t="s">
        <v>3630</v>
      </c>
      <c r="U1092" t="s">
        <v>3631</v>
      </c>
      <c r="V1092" t="s">
        <v>3632</v>
      </c>
      <c r="Z1092">
        <v>123.61342351936101</v>
      </c>
      <c r="AA1092">
        <v>-10.1544614454676</v>
      </c>
      <c r="AB1092" t="s">
        <v>3633</v>
      </c>
      <c r="AC1092" t="s">
        <v>235</v>
      </c>
      <c r="AL1092" t="s">
        <v>217</v>
      </c>
      <c r="AM1092" t="s">
        <v>3634</v>
      </c>
      <c r="AN1092" t="s">
        <v>6</v>
      </c>
      <c r="AO1092" s="57">
        <v>46183.788287037038</v>
      </c>
      <c r="AP1092" s="57">
        <v>46302.625</v>
      </c>
      <c r="AR1092" t="s">
        <v>218</v>
      </c>
      <c r="AS1092" t="s">
        <v>113</v>
      </c>
      <c r="AT1092" t="s">
        <v>230</v>
      </c>
      <c r="AU1092">
        <v>20261012</v>
      </c>
      <c r="AV1092" t="s">
        <v>221</v>
      </c>
      <c r="AW1092" t="s">
        <v>236</v>
      </c>
      <c r="AX1092" t="s">
        <v>222</v>
      </c>
      <c r="BA1092" s="57">
        <v>46302.625</v>
      </c>
      <c r="BB1092" t="s">
        <v>3634</v>
      </c>
      <c r="BC1092">
        <v>2026</v>
      </c>
      <c r="BD1092">
        <v>10</v>
      </c>
      <c r="BE1092">
        <v>12</v>
      </c>
      <c r="BF1092" s="6">
        <f t="shared" si="51"/>
        <v>46307</v>
      </c>
      <c r="BG1092">
        <f t="shared" si="52"/>
        <v>4.375</v>
      </c>
      <c r="BH1092" t="str">
        <f t="shared" si="53"/>
        <v>NOT COMPLY</v>
      </c>
      <c r="BI1092" t="str">
        <f>VLOOKUP(H1092,Sheet2!$A$1:$B$270,2,FALSE)</f>
        <v>KUPANG</v>
      </c>
    </row>
    <row r="1093" spans="1:61">
      <c r="A1093">
        <v>1092</v>
      </c>
      <c r="B1093">
        <v>1002628009</v>
      </c>
      <c r="C1093">
        <v>3</v>
      </c>
      <c r="D1093" t="s">
        <v>45</v>
      </c>
      <c r="E1093">
        <v>5</v>
      </c>
      <c r="F1093" t="s">
        <v>113</v>
      </c>
      <c r="G1093" t="s">
        <v>113</v>
      </c>
      <c r="H1093" t="s">
        <v>406</v>
      </c>
      <c r="I1093" t="s">
        <v>212</v>
      </c>
      <c r="J1093" t="s">
        <v>213</v>
      </c>
      <c r="K1093" t="s">
        <v>149</v>
      </c>
      <c r="L1093" t="s">
        <v>214</v>
      </c>
      <c r="M1093" t="s">
        <v>76</v>
      </c>
      <c r="N1093" t="s">
        <v>215</v>
      </c>
      <c r="O1093" s="57">
        <v>46303.653171296297</v>
      </c>
      <c r="P1093" s="57">
        <v>46307.904791666668</v>
      </c>
      <c r="Q1093">
        <v>69406656</v>
      </c>
      <c r="S1093">
        <v>172502813051</v>
      </c>
      <c r="T1093" t="s">
        <v>4758</v>
      </c>
      <c r="U1093" t="s">
        <v>4759</v>
      </c>
      <c r="V1093" t="s">
        <v>4760</v>
      </c>
      <c r="Z1093">
        <v>123.61622194426199</v>
      </c>
      <c r="AA1093">
        <v>-10.1733066793324</v>
      </c>
      <c r="AB1093" t="s">
        <v>4761</v>
      </c>
      <c r="AC1093" t="s">
        <v>235</v>
      </c>
      <c r="AL1093" t="s">
        <v>217</v>
      </c>
      <c r="AM1093" t="s">
        <v>4706</v>
      </c>
      <c r="AN1093" t="s">
        <v>6</v>
      </c>
      <c r="AO1093" s="57">
        <v>46244.684513888889</v>
      </c>
      <c r="AP1093" s="57">
        <v>46304.625</v>
      </c>
      <c r="AR1093" t="s">
        <v>218</v>
      </c>
      <c r="AS1093" t="s">
        <v>113</v>
      </c>
      <c r="AT1093" t="s">
        <v>230</v>
      </c>
      <c r="AU1093">
        <v>20261012</v>
      </c>
      <c r="AV1093" t="s">
        <v>221</v>
      </c>
      <c r="AW1093" t="s">
        <v>923</v>
      </c>
      <c r="AX1093" t="s">
        <v>222</v>
      </c>
      <c r="BA1093" s="57">
        <v>46304.625</v>
      </c>
      <c r="BB1093" t="s">
        <v>4706</v>
      </c>
      <c r="BC1093">
        <v>2026</v>
      </c>
      <c r="BD1093">
        <v>10</v>
      </c>
      <c r="BE1093">
        <v>12</v>
      </c>
      <c r="BF1093" s="6">
        <f t="shared" si="51"/>
        <v>46307</v>
      </c>
      <c r="BG1093">
        <f t="shared" si="52"/>
        <v>2.375</v>
      </c>
      <c r="BH1093" t="str">
        <f t="shared" si="53"/>
        <v>NOT COMPLY</v>
      </c>
      <c r="BI1093" t="str">
        <f>VLOOKUP(H1093,Sheet2!$A$1:$B$270,2,FALSE)</f>
        <v>KUPANG</v>
      </c>
    </row>
    <row r="1094" spans="1:61">
      <c r="A1094">
        <v>1093</v>
      </c>
      <c r="B1094">
        <v>1002628991</v>
      </c>
      <c r="C1094">
        <v>3</v>
      </c>
      <c r="D1094" t="s">
        <v>45</v>
      </c>
      <c r="E1094">
        <v>5</v>
      </c>
      <c r="F1094" t="s">
        <v>113</v>
      </c>
      <c r="G1094" t="s">
        <v>113</v>
      </c>
      <c r="H1094" t="s">
        <v>406</v>
      </c>
      <c r="I1094" t="s">
        <v>212</v>
      </c>
      <c r="J1094" t="s">
        <v>213</v>
      </c>
      <c r="K1094" t="s">
        <v>149</v>
      </c>
      <c r="L1094" t="s">
        <v>214</v>
      </c>
      <c r="M1094" t="s">
        <v>224</v>
      </c>
      <c r="N1094" t="s">
        <v>215</v>
      </c>
      <c r="O1094" s="57">
        <v>46304.401782407411</v>
      </c>
      <c r="P1094" s="57">
        <v>46305.343298611115</v>
      </c>
      <c r="Q1094">
        <v>69407076</v>
      </c>
      <c r="S1094">
        <v>172502813410</v>
      </c>
      <c r="T1094" t="s">
        <v>5648</v>
      </c>
      <c r="U1094" t="s">
        <v>5649</v>
      </c>
      <c r="V1094" t="s">
        <v>5650</v>
      </c>
      <c r="Z1094">
        <v>123.627497062299</v>
      </c>
      <c r="AA1094">
        <v>-10.217267014160999</v>
      </c>
      <c r="AB1094" t="s">
        <v>5651</v>
      </c>
      <c r="AC1094" t="s">
        <v>235</v>
      </c>
      <c r="AL1094" t="s">
        <v>217</v>
      </c>
      <c r="AM1094" t="s">
        <v>5652</v>
      </c>
      <c r="AN1094" t="s">
        <v>6</v>
      </c>
      <c r="AO1094" s="57">
        <v>46275.402615740742</v>
      </c>
      <c r="AP1094" s="57">
        <v>46305.333333333336</v>
      </c>
      <c r="AR1094" t="s">
        <v>18</v>
      </c>
      <c r="AS1094" t="s">
        <v>113</v>
      </c>
      <c r="AT1094" t="s">
        <v>230</v>
      </c>
      <c r="AV1094" t="s">
        <v>226</v>
      </c>
      <c r="AW1094" t="s">
        <v>877</v>
      </c>
      <c r="AX1094" t="s">
        <v>222</v>
      </c>
      <c r="BA1094" s="57">
        <v>46305.333333333336</v>
      </c>
      <c r="BB1094" t="s">
        <v>5652</v>
      </c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str">
        <f>VLOOKUP(H1094,Sheet2!$A$1:$B$270,2,FALSE)</f>
        <v>KUPANG</v>
      </c>
    </row>
    <row r="1095" spans="1:61">
      <c r="A1095">
        <v>1094</v>
      </c>
      <c r="B1095">
        <v>1002632811</v>
      </c>
      <c r="C1095">
        <v>3</v>
      </c>
      <c r="D1095" t="s">
        <v>45</v>
      </c>
      <c r="E1095">
        <v>5</v>
      </c>
      <c r="F1095" t="s">
        <v>113</v>
      </c>
      <c r="G1095" t="s">
        <v>113</v>
      </c>
      <c r="H1095" t="s">
        <v>406</v>
      </c>
      <c r="I1095" t="s">
        <v>212</v>
      </c>
      <c r="J1095" t="s">
        <v>213</v>
      </c>
      <c r="K1095" t="s">
        <v>149</v>
      </c>
      <c r="L1095" t="s">
        <v>214</v>
      </c>
      <c r="M1095" t="s">
        <v>224</v>
      </c>
      <c r="N1095" t="s">
        <v>215</v>
      </c>
      <c r="O1095" s="57">
        <v>46307.531018518515</v>
      </c>
      <c r="P1095" s="57">
        <v>46308.472870370373</v>
      </c>
      <c r="Q1095">
        <v>69408618</v>
      </c>
      <c r="S1095">
        <v>172502813967</v>
      </c>
      <c r="T1095" t="s">
        <v>6479</v>
      </c>
      <c r="U1095" t="s">
        <v>6480</v>
      </c>
      <c r="V1095" t="s">
        <v>6481</v>
      </c>
      <c r="Z1095">
        <v>123.62544920000001</v>
      </c>
      <c r="AA1095">
        <v>-10.164024299999999</v>
      </c>
      <c r="AB1095" t="s">
        <v>6482</v>
      </c>
      <c r="AC1095" t="s">
        <v>235</v>
      </c>
      <c r="AL1095" t="s">
        <v>217</v>
      </c>
      <c r="AM1095" t="s">
        <v>6357</v>
      </c>
      <c r="AN1095" t="s">
        <v>6</v>
      </c>
      <c r="AO1095" s="57">
        <v>46366.538518518515</v>
      </c>
      <c r="AP1095" s="57">
        <v>46308.458333333336</v>
      </c>
      <c r="AR1095" t="s">
        <v>18</v>
      </c>
      <c r="AS1095" t="s">
        <v>113</v>
      </c>
      <c r="AT1095" t="s">
        <v>230</v>
      </c>
      <c r="AV1095" t="s">
        <v>226</v>
      </c>
      <c r="AW1095" t="s">
        <v>877</v>
      </c>
      <c r="AX1095" t="s">
        <v>222</v>
      </c>
      <c r="BA1095" s="57">
        <v>46308.458333333336</v>
      </c>
      <c r="BB1095" t="s">
        <v>6357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str">
        <f>VLOOKUP(H1095,Sheet2!$A$1:$B$270,2,FALSE)</f>
        <v>KUPANG</v>
      </c>
    </row>
    <row r="1096" spans="1:61">
      <c r="A1096">
        <v>1095</v>
      </c>
      <c r="B1096">
        <v>1002634874</v>
      </c>
      <c r="C1096">
        <v>3</v>
      </c>
      <c r="D1096" t="s">
        <v>45</v>
      </c>
      <c r="E1096">
        <v>5</v>
      </c>
      <c r="F1096" t="s">
        <v>113</v>
      </c>
      <c r="G1096" t="s">
        <v>113</v>
      </c>
      <c r="H1096" t="s">
        <v>406</v>
      </c>
      <c r="I1096" t="s">
        <v>212</v>
      </c>
      <c r="J1096" t="s">
        <v>213</v>
      </c>
      <c r="K1096" t="s">
        <v>149</v>
      </c>
      <c r="L1096" t="s">
        <v>214</v>
      </c>
      <c r="M1096" t="s">
        <v>224</v>
      </c>
      <c r="N1096" t="s">
        <v>215</v>
      </c>
      <c r="O1096" s="57">
        <v>46308.521932870368</v>
      </c>
      <c r="P1096" s="57">
        <v>46309.472175925926</v>
      </c>
      <c r="Q1096">
        <v>69409334</v>
      </c>
      <c r="S1096">
        <v>172502813426</v>
      </c>
      <c r="T1096" t="s">
        <v>6488</v>
      </c>
      <c r="U1096" t="s">
        <v>6489</v>
      </c>
      <c r="V1096" t="s">
        <v>6490</v>
      </c>
      <c r="Z1096">
        <v>123.569942</v>
      </c>
      <c r="AA1096">
        <v>-10.175926</v>
      </c>
      <c r="AB1096" t="s">
        <v>6491</v>
      </c>
      <c r="AC1096" t="s">
        <v>235</v>
      </c>
      <c r="AL1096" t="s">
        <v>217</v>
      </c>
      <c r="AM1096" t="s">
        <v>6492</v>
      </c>
      <c r="AN1096" t="s">
        <v>6</v>
      </c>
      <c r="AO1096" t="s">
        <v>6282</v>
      </c>
      <c r="AP1096" s="57">
        <v>46309.458333333336</v>
      </c>
      <c r="AR1096" t="s">
        <v>18</v>
      </c>
      <c r="AS1096" t="s">
        <v>113</v>
      </c>
      <c r="AT1096" t="s">
        <v>230</v>
      </c>
      <c r="AV1096" t="s">
        <v>226</v>
      </c>
      <c r="AW1096" t="s">
        <v>877</v>
      </c>
      <c r="AX1096" t="s">
        <v>222</v>
      </c>
      <c r="BA1096" s="57">
        <v>46309.458333333336</v>
      </c>
      <c r="BB1096" t="s">
        <v>6492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str">
        <f>VLOOKUP(H1096,Sheet2!$A$1:$B$270,2,FALSE)</f>
        <v>KUPANG</v>
      </c>
    </row>
    <row r="1097" spans="1:61">
      <c r="A1097">
        <v>1096</v>
      </c>
      <c r="B1097">
        <v>1002632827</v>
      </c>
      <c r="C1097">
        <v>3</v>
      </c>
      <c r="D1097" t="s">
        <v>45</v>
      </c>
      <c r="E1097">
        <v>5</v>
      </c>
      <c r="F1097" t="s">
        <v>113</v>
      </c>
      <c r="G1097" t="s">
        <v>113</v>
      </c>
      <c r="H1097" t="s">
        <v>406</v>
      </c>
      <c r="I1097" t="s">
        <v>212</v>
      </c>
      <c r="J1097" t="s">
        <v>213</v>
      </c>
      <c r="K1097" t="s">
        <v>149</v>
      </c>
      <c r="L1097" t="s">
        <v>214</v>
      </c>
      <c r="M1097" t="s">
        <v>238</v>
      </c>
      <c r="N1097" t="s">
        <v>215</v>
      </c>
      <c r="O1097" s="57">
        <v>46307.536585648151</v>
      </c>
      <c r="P1097" s="57">
        <v>46307.537511574075</v>
      </c>
      <c r="Q1097">
        <v>69408620</v>
      </c>
      <c r="S1097">
        <v>172502813968</v>
      </c>
      <c r="T1097" t="s">
        <v>6483</v>
      </c>
      <c r="U1097" t="s">
        <v>6484</v>
      </c>
      <c r="V1097" t="s">
        <v>6485</v>
      </c>
      <c r="Z1097">
        <v>123.630987033247</v>
      </c>
      <c r="AA1097">
        <v>-10.155603519181</v>
      </c>
      <c r="AB1097" t="s">
        <v>6486</v>
      </c>
      <c r="AC1097" t="s">
        <v>216</v>
      </c>
      <c r="AL1097" t="s">
        <v>217</v>
      </c>
      <c r="AM1097" t="s">
        <v>6487</v>
      </c>
      <c r="AN1097" t="s">
        <v>6</v>
      </c>
      <c r="AO1097" s="57">
        <v>46366.538518518515</v>
      </c>
      <c r="AP1097" s="57">
        <v>46310.333333333336</v>
      </c>
      <c r="AR1097" t="s">
        <v>239</v>
      </c>
      <c r="AS1097" t="s">
        <v>113</v>
      </c>
      <c r="AT1097" t="s">
        <v>230</v>
      </c>
      <c r="AV1097" t="s">
        <v>238</v>
      </c>
      <c r="AW1097" t="s">
        <v>876</v>
      </c>
      <c r="AX1097" t="s">
        <v>222</v>
      </c>
      <c r="BA1097" s="57">
        <v>46310.333333333336</v>
      </c>
      <c r="BB1097" t="s">
        <v>6487</v>
      </c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str">
        <f>VLOOKUP(H1097,Sheet2!$A$1:$B$270,2,FALSE)</f>
        <v>KUPANG</v>
      </c>
    </row>
    <row r="1098" spans="1:61">
      <c r="A1098">
        <v>1097</v>
      </c>
      <c r="B1098">
        <v>1002632209</v>
      </c>
      <c r="C1098">
        <v>3</v>
      </c>
      <c r="D1098" t="s">
        <v>45</v>
      </c>
      <c r="E1098">
        <v>5</v>
      </c>
      <c r="F1098" t="s">
        <v>113</v>
      </c>
      <c r="G1098" t="s">
        <v>113</v>
      </c>
      <c r="H1098" t="s">
        <v>406</v>
      </c>
      <c r="I1098" t="s">
        <v>212</v>
      </c>
      <c r="J1098" t="s">
        <v>213</v>
      </c>
      <c r="K1098" t="s">
        <v>149</v>
      </c>
      <c r="L1098" t="s">
        <v>214</v>
      </c>
      <c r="M1098" t="s">
        <v>2115</v>
      </c>
      <c r="N1098" t="s">
        <v>215</v>
      </c>
      <c r="O1098" s="57">
        <v>46307.410474537035</v>
      </c>
      <c r="P1098" s="57">
        <v>46309.391701388886</v>
      </c>
      <c r="Q1098">
        <v>69404913</v>
      </c>
      <c r="T1098" t="s">
        <v>3621</v>
      </c>
      <c r="V1098" t="s">
        <v>3623</v>
      </c>
      <c r="Z1098">
        <v>123.62289</v>
      </c>
      <c r="AA1098">
        <v>-10.187469</v>
      </c>
      <c r="AB1098" t="s">
        <v>3624</v>
      </c>
      <c r="AC1098" t="s">
        <v>235</v>
      </c>
      <c r="AL1098" t="s">
        <v>217</v>
      </c>
      <c r="AM1098" t="s">
        <v>3400</v>
      </c>
      <c r="AN1098" t="s">
        <v>6</v>
      </c>
      <c r="AO1098" s="57">
        <v>46366.413472222222</v>
      </c>
      <c r="AP1098" s="57">
        <v>46302</v>
      </c>
      <c r="AR1098" t="s">
        <v>543</v>
      </c>
      <c r="AS1098" t="s">
        <v>113</v>
      </c>
      <c r="AT1098" t="s">
        <v>230</v>
      </c>
      <c r="AV1098" t="s">
        <v>2120</v>
      </c>
      <c r="AW1098" t="s">
        <v>877</v>
      </c>
      <c r="AX1098" t="s">
        <v>222</v>
      </c>
      <c r="BA1098" s="57">
        <v>46302.333333333336</v>
      </c>
      <c r="BB1098" t="s">
        <v>3400</v>
      </c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str">
        <f>VLOOKUP(H1098,Sheet2!$A$1:$B$270,2,FALSE)</f>
        <v>KUPANG</v>
      </c>
    </row>
    <row r="1099" spans="1:61">
      <c r="A1099">
        <v>1098</v>
      </c>
      <c r="B1099">
        <v>1002624008</v>
      </c>
      <c r="C1099">
        <v>3</v>
      </c>
      <c r="D1099" t="s">
        <v>45</v>
      </c>
      <c r="E1099">
        <v>5</v>
      </c>
      <c r="F1099" t="s">
        <v>113</v>
      </c>
      <c r="G1099" t="s">
        <v>113</v>
      </c>
      <c r="H1099" t="s">
        <v>406</v>
      </c>
      <c r="I1099" t="s">
        <v>212</v>
      </c>
      <c r="J1099" t="s">
        <v>213</v>
      </c>
      <c r="K1099" t="s">
        <v>149</v>
      </c>
      <c r="L1099" t="s">
        <v>214</v>
      </c>
      <c r="M1099" t="s">
        <v>1919</v>
      </c>
      <c r="N1099" t="s">
        <v>215</v>
      </c>
      <c r="O1099" s="57">
        <v>46301.476168981484</v>
      </c>
      <c r="P1099" s="57">
        <v>46307.410960648151</v>
      </c>
      <c r="Q1099">
        <v>69404913</v>
      </c>
      <c r="S1099">
        <v>172502813401</v>
      </c>
      <c r="T1099" t="s">
        <v>3621</v>
      </c>
      <c r="U1099" t="s">
        <v>3622</v>
      </c>
      <c r="V1099" t="s">
        <v>3623</v>
      </c>
      <c r="Z1099">
        <v>123.6228907</v>
      </c>
      <c r="AA1099">
        <v>-10.187469800000001</v>
      </c>
      <c r="AB1099" t="s">
        <v>3624</v>
      </c>
      <c r="AC1099" t="s">
        <v>235</v>
      </c>
      <c r="AL1099" t="s">
        <v>217</v>
      </c>
      <c r="AM1099" t="s">
        <v>3400</v>
      </c>
      <c r="AN1099" t="s">
        <v>6</v>
      </c>
      <c r="AO1099" s="57">
        <v>46183.486203703702</v>
      </c>
      <c r="AP1099" s="57">
        <v>46302.333333333336</v>
      </c>
      <c r="AQ1099" t="s">
        <v>838</v>
      </c>
      <c r="AR1099" t="s">
        <v>12</v>
      </c>
      <c r="AS1099" t="s">
        <v>113</v>
      </c>
      <c r="AT1099" t="s">
        <v>230</v>
      </c>
      <c r="AV1099" t="s">
        <v>1627</v>
      </c>
      <c r="AW1099" t="s">
        <v>877</v>
      </c>
      <c r="AX1099" t="s">
        <v>222</v>
      </c>
      <c r="BA1099" s="57">
        <v>46302.333333333336</v>
      </c>
      <c r="BB1099" t="s">
        <v>3400</v>
      </c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str">
        <f>VLOOKUP(H1099,Sheet2!$A$1:$B$270,2,FALSE)</f>
        <v>KUPANG</v>
      </c>
    </row>
    <row r="1100" spans="1:61">
      <c r="A1100">
        <v>1099</v>
      </c>
      <c r="B1100">
        <v>1002627462</v>
      </c>
      <c r="C1100">
        <v>3</v>
      </c>
      <c r="D1100" t="s">
        <v>45</v>
      </c>
      <c r="E1100">
        <v>5</v>
      </c>
      <c r="F1100" t="s">
        <v>113</v>
      </c>
      <c r="G1100" t="s">
        <v>120</v>
      </c>
      <c r="H1100" t="s">
        <v>465</v>
      </c>
      <c r="I1100" t="s">
        <v>212</v>
      </c>
      <c r="J1100" t="s">
        <v>213</v>
      </c>
      <c r="K1100" t="s">
        <v>149</v>
      </c>
      <c r="M1100" t="s">
        <v>76</v>
      </c>
      <c r="N1100" t="s">
        <v>215</v>
      </c>
      <c r="O1100" s="57">
        <v>46303.449803240743</v>
      </c>
      <c r="P1100" s="57">
        <v>46305.455717592595</v>
      </c>
      <c r="Q1100">
        <v>69406387</v>
      </c>
      <c r="S1100">
        <v>172504801869</v>
      </c>
      <c r="T1100" t="s">
        <v>2356</v>
      </c>
      <c r="U1100" t="s">
        <v>2357</v>
      </c>
      <c r="V1100" t="s">
        <v>4762</v>
      </c>
      <c r="Z1100">
        <v>121.9164851</v>
      </c>
      <c r="AA1100">
        <v>-10.446868200000001</v>
      </c>
      <c r="AB1100" t="s">
        <v>2358</v>
      </c>
      <c r="AC1100" t="s">
        <v>229</v>
      </c>
      <c r="AL1100" t="s">
        <v>217</v>
      </c>
      <c r="AM1100" t="s">
        <v>4763</v>
      </c>
      <c r="AN1100" t="s">
        <v>6</v>
      </c>
      <c r="AO1100" s="57">
        <v>46244.476064814815</v>
      </c>
      <c r="AP1100" s="57">
        <v>46305.333333333336</v>
      </c>
      <c r="AR1100" t="s">
        <v>218</v>
      </c>
      <c r="AS1100" t="s">
        <v>219</v>
      </c>
      <c r="AT1100" t="s">
        <v>230</v>
      </c>
      <c r="AU1100">
        <v>20261010</v>
      </c>
      <c r="AV1100" t="s">
        <v>221</v>
      </c>
      <c r="AW1100" t="s">
        <v>540</v>
      </c>
      <c r="AX1100" t="s">
        <v>222</v>
      </c>
      <c r="BA1100" s="57">
        <v>46305.333333333336</v>
      </c>
      <c r="BB1100" t="s">
        <v>4763</v>
      </c>
      <c r="BC1100">
        <v>2026</v>
      </c>
      <c r="BD1100">
        <v>10</v>
      </c>
      <c r="BE1100">
        <v>10</v>
      </c>
      <c r="BF1100" s="6">
        <f t="shared" si="51"/>
        <v>46305</v>
      </c>
      <c r="BG1100">
        <f t="shared" si="52"/>
        <v>-0.33333333333575865</v>
      </c>
      <c r="BH1100" t="str">
        <f t="shared" si="53"/>
        <v>COMPLY</v>
      </c>
      <c r="BI1100" t="str">
        <f>VLOOKUP(H1100,Sheet2!$A$1:$B$270,2,FALSE)</f>
        <v>WAINGAPU</v>
      </c>
    </row>
    <row r="1101" spans="1:61">
      <c r="A1101">
        <v>1100</v>
      </c>
      <c r="B1101">
        <v>1002620003</v>
      </c>
      <c r="C1101">
        <v>3</v>
      </c>
      <c r="D1101" t="s">
        <v>45</v>
      </c>
      <c r="E1101">
        <v>5</v>
      </c>
      <c r="F1101" t="s">
        <v>113</v>
      </c>
      <c r="G1101" t="s">
        <v>120</v>
      </c>
      <c r="H1101" t="s">
        <v>465</v>
      </c>
      <c r="I1101" t="s">
        <v>212</v>
      </c>
      <c r="J1101" t="s">
        <v>213</v>
      </c>
      <c r="K1101" t="s">
        <v>149</v>
      </c>
      <c r="M1101" t="s">
        <v>1626</v>
      </c>
      <c r="N1101" t="s">
        <v>215</v>
      </c>
      <c r="O1101" s="57">
        <v>46297.603761574072</v>
      </c>
      <c r="P1101" s="57">
        <v>46301.083715277775</v>
      </c>
      <c r="Q1101">
        <v>69403166</v>
      </c>
      <c r="S1101">
        <v>172504801744</v>
      </c>
      <c r="T1101" t="s">
        <v>2356</v>
      </c>
      <c r="U1101" t="s">
        <v>2357</v>
      </c>
      <c r="Z1101">
        <v>121.91690537228099</v>
      </c>
      <c r="AA1101">
        <v>-10.446968552249499</v>
      </c>
      <c r="AB1101" t="s">
        <v>2358</v>
      </c>
      <c r="AC1101" t="s">
        <v>2359</v>
      </c>
      <c r="AO1101" s="57">
        <v>46063.61105324074</v>
      </c>
      <c r="AR1101" t="s">
        <v>1631</v>
      </c>
      <c r="AS1101" t="s">
        <v>219</v>
      </c>
      <c r="AT1101" t="s">
        <v>230</v>
      </c>
      <c r="AV1101" t="s">
        <v>3020</v>
      </c>
      <c r="AW1101" t="s">
        <v>1474</v>
      </c>
      <c r="AX1101" t="s">
        <v>222</v>
      </c>
      <c r="AZ1101" t="s">
        <v>3020</v>
      </c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str">
        <f>VLOOKUP(H1101,Sheet2!$A$1:$B$270,2,FALSE)</f>
        <v>WAINGAPU</v>
      </c>
    </row>
    <row r="1102" spans="1:61">
      <c r="A1102">
        <v>1101</v>
      </c>
      <c r="B1102">
        <v>1002620421</v>
      </c>
      <c r="C1102">
        <v>3</v>
      </c>
      <c r="D1102" t="s">
        <v>45</v>
      </c>
      <c r="E1102">
        <v>5</v>
      </c>
      <c r="F1102" t="s">
        <v>113</v>
      </c>
      <c r="G1102" t="s">
        <v>119</v>
      </c>
      <c r="H1102" t="s">
        <v>367</v>
      </c>
      <c r="I1102" t="s">
        <v>212</v>
      </c>
      <c r="J1102" t="s">
        <v>213</v>
      </c>
      <c r="K1102" t="s">
        <v>149</v>
      </c>
      <c r="L1102" t="s">
        <v>214</v>
      </c>
      <c r="M1102" t="s">
        <v>76</v>
      </c>
      <c r="N1102" t="s">
        <v>215</v>
      </c>
      <c r="O1102" s="57">
        <v>46297.681006944447</v>
      </c>
      <c r="P1102" s="57">
        <v>46298.696226851855</v>
      </c>
      <c r="Q1102">
        <v>69403298</v>
      </c>
      <c r="S1102">
        <v>172516597756</v>
      </c>
      <c r="T1102" t="s">
        <v>2360</v>
      </c>
      <c r="U1102" t="s">
        <v>2361</v>
      </c>
      <c r="V1102" t="s">
        <v>2362</v>
      </c>
      <c r="Z1102">
        <v>119.38501599999999</v>
      </c>
      <c r="AA1102">
        <v>-9.6343960000000006</v>
      </c>
      <c r="AB1102" t="s">
        <v>2363</v>
      </c>
      <c r="AC1102" t="s">
        <v>235</v>
      </c>
      <c r="AL1102" t="s">
        <v>217</v>
      </c>
      <c r="AM1102" t="s">
        <v>2364</v>
      </c>
      <c r="AN1102" t="s">
        <v>6</v>
      </c>
      <c r="AO1102" s="57">
        <v>46063.684548611112</v>
      </c>
      <c r="AP1102" s="57">
        <v>46298.625</v>
      </c>
      <c r="AR1102" t="s">
        <v>218</v>
      </c>
      <c r="AS1102" t="s">
        <v>119</v>
      </c>
      <c r="AT1102" t="s">
        <v>2365</v>
      </c>
      <c r="AU1102">
        <v>20261003</v>
      </c>
      <c r="AV1102" t="s">
        <v>221</v>
      </c>
      <c r="AW1102" t="s">
        <v>2366</v>
      </c>
      <c r="AX1102" t="s">
        <v>222</v>
      </c>
      <c r="BA1102" s="57">
        <v>46298.625</v>
      </c>
      <c r="BB1102" t="s">
        <v>2364</v>
      </c>
      <c r="BC1102">
        <v>2026</v>
      </c>
      <c r="BD1102">
        <v>10</v>
      </c>
      <c r="BE1102">
        <v>3</v>
      </c>
      <c r="BF1102" s="6">
        <f t="shared" si="51"/>
        <v>46298</v>
      </c>
      <c r="BG1102">
        <f t="shared" si="52"/>
        <v>-0.625</v>
      </c>
      <c r="BH1102" t="str">
        <f t="shared" si="53"/>
        <v>COMPLY</v>
      </c>
      <c r="BI1102" t="str">
        <f>VLOOKUP(H1102,Sheet2!$A$1:$B$270,2,FALSE)</f>
        <v>WAINGAPU</v>
      </c>
    </row>
    <row r="1103" spans="1:61">
      <c r="A1103">
        <v>1102</v>
      </c>
      <c r="B1103">
        <v>1002620730</v>
      </c>
      <c r="C1103">
        <v>3</v>
      </c>
      <c r="D1103" t="s">
        <v>45</v>
      </c>
      <c r="E1103">
        <v>5</v>
      </c>
      <c r="F1103" t="s">
        <v>113</v>
      </c>
      <c r="G1103" t="s">
        <v>119</v>
      </c>
      <c r="H1103" t="s">
        <v>367</v>
      </c>
      <c r="I1103" t="s">
        <v>212</v>
      </c>
      <c r="J1103" t="s">
        <v>213</v>
      </c>
      <c r="K1103" t="s">
        <v>149</v>
      </c>
      <c r="L1103" t="s">
        <v>214</v>
      </c>
      <c r="M1103" t="s">
        <v>1919</v>
      </c>
      <c r="N1103" t="s">
        <v>215</v>
      </c>
      <c r="O1103" s="57">
        <v>46298.349004629628</v>
      </c>
      <c r="P1103" s="57">
        <v>46303.459722222222</v>
      </c>
      <c r="Q1103">
        <v>69403453</v>
      </c>
      <c r="S1103">
        <v>172516597755</v>
      </c>
      <c r="T1103" t="s">
        <v>2360</v>
      </c>
      <c r="U1103" t="s">
        <v>2367</v>
      </c>
      <c r="V1103" t="s">
        <v>2368</v>
      </c>
      <c r="Z1103">
        <v>119.385746368753</v>
      </c>
      <c r="AA1103">
        <v>-9.6342574625225499</v>
      </c>
      <c r="AB1103" t="s">
        <v>2369</v>
      </c>
      <c r="AC1103" t="s">
        <v>235</v>
      </c>
      <c r="AL1103" t="s">
        <v>217</v>
      </c>
      <c r="AM1103" t="s">
        <v>2370</v>
      </c>
      <c r="AN1103" t="s">
        <v>6</v>
      </c>
      <c r="AO1103" s="57">
        <v>46091.350902777776</v>
      </c>
      <c r="AP1103" s="57">
        <v>46301.333333333336</v>
      </c>
      <c r="AQ1103" t="s">
        <v>841</v>
      </c>
      <c r="AR1103" t="s">
        <v>12</v>
      </c>
      <c r="AS1103" t="s">
        <v>119</v>
      </c>
      <c r="AT1103" t="s">
        <v>2365</v>
      </c>
      <c r="AV1103" t="s">
        <v>1627</v>
      </c>
      <c r="AW1103" t="s">
        <v>2371</v>
      </c>
      <c r="AX1103" t="s">
        <v>222</v>
      </c>
      <c r="BA1103" s="57">
        <v>46301.333333333336</v>
      </c>
      <c r="BB1103" t="s">
        <v>2370</v>
      </c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str">
        <f>VLOOKUP(H1103,Sheet2!$A$1:$B$270,2,FALSE)</f>
        <v>WAINGAPU</v>
      </c>
    </row>
    <row r="1104" spans="1:61">
      <c r="A1104">
        <v>1103</v>
      </c>
      <c r="B1104">
        <v>1002624149</v>
      </c>
      <c r="C1104">
        <v>3</v>
      </c>
      <c r="D1104" t="s">
        <v>45</v>
      </c>
      <c r="E1104">
        <v>5</v>
      </c>
      <c r="F1104" t="s">
        <v>113</v>
      </c>
      <c r="G1104" t="s">
        <v>120</v>
      </c>
      <c r="H1104" t="s">
        <v>310</v>
      </c>
      <c r="I1104" t="s">
        <v>212</v>
      </c>
      <c r="J1104" t="s">
        <v>213</v>
      </c>
      <c r="K1104" t="s">
        <v>149</v>
      </c>
      <c r="L1104" t="s">
        <v>214</v>
      </c>
      <c r="M1104" t="s">
        <v>76</v>
      </c>
      <c r="N1104" t="s">
        <v>215</v>
      </c>
      <c r="O1104" s="57">
        <v>46301.51358796296</v>
      </c>
      <c r="P1104" s="57">
        <v>46302.647106481483</v>
      </c>
      <c r="Q1104">
        <v>69404986</v>
      </c>
      <c r="S1104">
        <v>172517222773</v>
      </c>
      <c r="T1104" t="s">
        <v>3635</v>
      </c>
      <c r="U1104" t="s">
        <v>3636</v>
      </c>
      <c r="V1104" t="s">
        <v>3637</v>
      </c>
      <c r="Z1104">
        <v>120.2620086</v>
      </c>
      <c r="AA1104">
        <v>-9.6544629000000004</v>
      </c>
      <c r="AB1104" t="s">
        <v>3638</v>
      </c>
      <c r="AC1104" t="s">
        <v>235</v>
      </c>
      <c r="AL1104" t="s">
        <v>217</v>
      </c>
      <c r="AM1104" t="s">
        <v>3639</v>
      </c>
      <c r="AN1104" t="s">
        <v>6</v>
      </c>
      <c r="AO1104" s="57">
        <v>46183.517812500002</v>
      </c>
      <c r="AP1104" s="57">
        <v>46302.625</v>
      </c>
      <c r="AR1104" t="s">
        <v>218</v>
      </c>
      <c r="AS1104" t="s">
        <v>219</v>
      </c>
      <c r="AT1104" t="s">
        <v>230</v>
      </c>
      <c r="AU1104">
        <v>20261007</v>
      </c>
      <c r="AV1104" t="s">
        <v>221</v>
      </c>
      <c r="AW1104" t="s">
        <v>880</v>
      </c>
      <c r="AX1104" t="s">
        <v>222</v>
      </c>
      <c r="BA1104" s="57">
        <v>46302.625</v>
      </c>
      <c r="BB1104" t="s">
        <v>3639</v>
      </c>
      <c r="BC1104">
        <v>2026</v>
      </c>
      <c r="BD1104">
        <v>10</v>
      </c>
      <c r="BE1104">
        <v>7</v>
      </c>
      <c r="BF1104" s="6">
        <f t="shared" si="51"/>
        <v>46302</v>
      </c>
      <c r="BG1104">
        <f t="shared" si="52"/>
        <v>-0.625</v>
      </c>
      <c r="BH1104" t="str">
        <f t="shared" si="53"/>
        <v>COMPLY</v>
      </c>
      <c r="BI1104" t="str">
        <f>VLOOKUP(H1104,Sheet2!$A$1:$B$270,2,FALSE)</f>
        <v>WAINGAPU</v>
      </c>
    </row>
    <row r="1105" spans="1:61">
      <c r="A1105">
        <v>1104</v>
      </c>
      <c r="B1105">
        <v>1002634493</v>
      </c>
      <c r="C1105">
        <v>3</v>
      </c>
      <c r="D1105" t="s">
        <v>45</v>
      </c>
      <c r="E1105">
        <v>5</v>
      </c>
      <c r="F1105" t="s">
        <v>113</v>
      </c>
      <c r="G1105" t="s">
        <v>120</v>
      </c>
      <c r="H1105" t="s">
        <v>310</v>
      </c>
      <c r="I1105" t="s">
        <v>212</v>
      </c>
      <c r="J1105" t="s">
        <v>213</v>
      </c>
      <c r="K1105" t="s">
        <v>149</v>
      </c>
      <c r="L1105" t="s">
        <v>214</v>
      </c>
      <c r="M1105" t="s">
        <v>224</v>
      </c>
      <c r="N1105" t="s">
        <v>215</v>
      </c>
      <c r="O1105" s="57">
        <v>46308.443506944444</v>
      </c>
      <c r="P1105" s="57">
        <v>46309.499016203707</v>
      </c>
      <c r="Q1105">
        <v>69409208</v>
      </c>
      <c r="S1105">
        <v>172517222807</v>
      </c>
      <c r="T1105" t="s">
        <v>6493</v>
      </c>
      <c r="U1105" t="s">
        <v>6494</v>
      </c>
      <c r="V1105" t="s">
        <v>6495</v>
      </c>
      <c r="Z1105">
        <v>120.25572</v>
      </c>
      <c r="AA1105">
        <v>-9.6595390000000005</v>
      </c>
      <c r="AB1105" t="s">
        <v>6496</v>
      </c>
      <c r="AC1105" t="s">
        <v>235</v>
      </c>
      <c r="AL1105" t="s">
        <v>217</v>
      </c>
      <c r="AM1105" t="s">
        <v>6497</v>
      </c>
      <c r="AN1105" t="s">
        <v>6</v>
      </c>
      <c r="AO1105" t="s">
        <v>5845</v>
      </c>
      <c r="AP1105" s="57">
        <v>46309.625</v>
      </c>
      <c r="AR1105" t="s">
        <v>18</v>
      </c>
      <c r="AS1105" t="s">
        <v>219</v>
      </c>
      <c r="AT1105" t="s">
        <v>230</v>
      </c>
      <c r="AV1105" t="s">
        <v>226</v>
      </c>
      <c r="AW1105" t="s">
        <v>1768</v>
      </c>
      <c r="AX1105" t="s">
        <v>222</v>
      </c>
      <c r="BA1105" s="57">
        <v>46309.625</v>
      </c>
      <c r="BB1105" t="s">
        <v>6497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str">
        <f>VLOOKUP(H1105,Sheet2!$A$1:$B$270,2,FALSE)</f>
        <v>WAINGAPU</v>
      </c>
    </row>
    <row r="1106" spans="1:61">
      <c r="A1106">
        <v>1105</v>
      </c>
      <c r="B1106">
        <v>1002631191</v>
      </c>
      <c r="C1106">
        <v>3</v>
      </c>
      <c r="D1106" t="s">
        <v>45</v>
      </c>
      <c r="E1106">
        <v>5</v>
      </c>
      <c r="F1106" t="s">
        <v>113</v>
      </c>
      <c r="G1106" t="s">
        <v>120</v>
      </c>
      <c r="H1106" t="s">
        <v>310</v>
      </c>
      <c r="I1106" t="s">
        <v>212</v>
      </c>
      <c r="J1106" t="s">
        <v>213</v>
      </c>
      <c r="K1106" t="s">
        <v>149</v>
      </c>
      <c r="L1106" t="s">
        <v>214</v>
      </c>
      <c r="M1106" t="s">
        <v>255</v>
      </c>
      <c r="N1106" t="s">
        <v>215</v>
      </c>
      <c r="O1106" s="57">
        <v>46305.743460648147</v>
      </c>
      <c r="P1106" s="57">
        <v>46309.534444444442</v>
      </c>
      <c r="Q1106">
        <v>69408048</v>
      </c>
      <c r="S1106">
        <v>172517222792</v>
      </c>
      <c r="T1106" t="s">
        <v>5653</v>
      </c>
      <c r="U1106" t="s">
        <v>5654</v>
      </c>
      <c r="V1106" t="s">
        <v>5655</v>
      </c>
      <c r="Z1106">
        <v>120.6647093</v>
      </c>
      <c r="AA1106">
        <v>-9.8908865000000006</v>
      </c>
      <c r="AB1106" t="s">
        <v>5656</v>
      </c>
      <c r="AC1106" t="s">
        <v>235</v>
      </c>
      <c r="AL1106" t="s">
        <v>217</v>
      </c>
      <c r="AM1106" t="s">
        <v>5026</v>
      </c>
      <c r="AN1106" t="s">
        <v>6</v>
      </c>
      <c r="AO1106" s="57">
        <v>46305.75708333333</v>
      </c>
      <c r="AP1106" s="57">
        <v>46306.625</v>
      </c>
      <c r="AR1106" t="s">
        <v>256</v>
      </c>
      <c r="AS1106" t="s">
        <v>219</v>
      </c>
      <c r="AT1106" t="s">
        <v>230</v>
      </c>
      <c r="AV1106" t="s">
        <v>257</v>
      </c>
      <c r="AW1106" t="s">
        <v>877</v>
      </c>
      <c r="AX1106" t="s">
        <v>222</v>
      </c>
      <c r="BA1106" s="57">
        <v>46306.625</v>
      </c>
      <c r="BB1106" t="s">
        <v>5026</v>
      </c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str">
        <f>VLOOKUP(H1106,Sheet2!$A$1:$B$270,2,FALSE)</f>
        <v>WAINGAPU</v>
      </c>
    </row>
    <row r="1107" spans="1:61">
      <c r="A1107">
        <v>1106</v>
      </c>
      <c r="B1107">
        <v>1002625846</v>
      </c>
      <c r="C1107">
        <v>3</v>
      </c>
      <c r="D1107" t="s">
        <v>42</v>
      </c>
      <c r="E1107">
        <v>5</v>
      </c>
      <c r="F1107" t="s">
        <v>102</v>
      </c>
      <c r="G1107" t="s">
        <v>99</v>
      </c>
      <c r="H1107" t="s">
        <v>373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46302.485115740739</v>
      </c>
      <c r="P1107" s="57">
        <v>46302.611724537041</v>
      </c>
      <c r="Q1107">
        <v>69405701</v>
      </c>
      <c r="S1107">
        <v>152524211220</v>
      </c>
      <c r="T1107" t="s">
        <v>4307</v>
      </c>
      <c r="U1107" t="s">
        <v>3641</v>
      </c>
      <c r="V1107" t="s">
        <v>4308</v>
      </c>
      <c r="Z1107">
        <v>114.175707</v>
      </c>
      <c r="AA1107">
        <v>-8.4298634999999997</v>
      </c>
      <c r="AB1107" t="s">
        <v>4309</v>
      </c>
      <c r="AC1107" t="s">
        <v>235</v>
      </c>
      <c r="AL1107" t="s">
        <v>217</v>
      </c>
      <c r="AM1107" t="s">
        <v>3823</v>
      </c>
      <c r="AN1107" t="s">
        <v>6</v>
      </c>
      <c r="AO1107" s="57">
        <v>46213.486516203702</v>
      </c>
      <c r="AP1107" s="57">
        <v>46303.333333333336</v>
      </c>
      <c r="AR1107" t="s">
        <v>218</v>
      </c>
      <c r="AS1107" t="s">
        <v>556</v>
      </c>
      <c r="AT1107" t="s">
        <v>230</v>
      </c>
      <c r="AU1107">
        <v>20261007</v>
      </c>
      <c r="AV1107" t="s">
        <v>221</v>
      </c>
      <c r="AW1107" t="s">
        <v>1851</v>
      </c>
      <c r="AX1107" t="s">
        <v>222</v>
      </c>
      <c r="BA1107" s="57">
        <v>46303.333333333336</v>
      </c>
      <c r="BB1107" t="s">
        <v>3823</v>
      </c>
      <c r="BC1107">
        <v>2026</v>
      </c>
      <c r="BD1107">
        <v>10</v>
      </c>
      <c r="BE1107">
        <v>7</v>
      </c>
      <c r="BF1107" s="6">
        <f t="shared" si="51"/>
        <v>46302</v>
      </c>
      <c r="BG1107">
        <f t="shared" si="52"/>
        <v>-1.3333333333357587</v>
      </c>
      <c r="BH1107" t="str">
        <f t="shared" si="53"/>
        <v>COMPLY</v>
      </c>
      <c r="BI1107" t="str">
        <f>VLOOKUP(H1107,Sheet2!$A$1:$B$270,2,FALSE)</f>
        <v>BANYUWANGI</v>
      </c>
    </row>
    <row r="1108" spans="1:61">
      <c r="A1108">
        <v>1107</v>
      </c>
      <c r="B1108">
        <v>1002627645</v>
      </c>
      <c r="C1108">
        <v>3</v>
      </c>
      <c r="D1108" t="s">
        <v>42</v>
      </c>
      <c r="E1108">
        <v>5</v>
      </c>
      <c r="F1108" t="s">
        <v>102</v>
      </c>
      <c r="G1108" t="s">
        <v>99</v>
      </c>
      <c r="H1108" t="s">
        <v>373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46303.547893518517</v>
      </c>
      <c r="P1108" s="57">
        <v>46304.700127314813</v>
      </c>
      <c r="Q1108">
        <v>69406463</v>
      </c>
      <c r="S1108">
        <v>152524211226</v>
      </c>
      <c r="T1108" t="s">
        <v>4764</v>
      </c>
      <c r="U1108" t="s">
        <v>4765</v>
      </c>
      <c r="V1108" t="s">
        <v>4766</v>
      </c>
      <c r="Z1108">
        <v>114.1751471</v>
      </c>
      <c r="AA1108">
        <v>-8.4276760999999993</v>
      </c>
      <c r="AB1108" t="s">
        <v>4767</v>
      </c>
      <c r="AC1108" t="s">
        <v>235</v>
      </c>
      <c r="AL1108" t="s">
        <v>217</v>
      </c>
      <c r="AM1108" t="s">
        <v>4555</v>
      </c>
      <c r="AN1108" t="s">
        <v>6</v>
      </c>
      <c r="AO1108" s="57">
        <v>46244.569814814815</v>
      </c>
      <c r="AP1108" s="57">
        <v>46304.458333333336</v>
      </c>
      <c r="AR1108" t="s">
        <v>218</v>
      </c>
      <c r="AS1108" t="s">
        <v>556</v>
      </c>
      <c r="AT1108" t="s">
        <v>230</v>
      </c>
      <c r="AU1108">
        <v>20261009</v>
      </c>
      <c r="AV1108" t="s">
        <v>221</v>
      </c>
      <c r="AW1108" t="s">
        <v>879</v>
      </c>
      <c r="AX1108" t="s">
        <v>222</v>
      </c>
      <c r="BA1108" s="57">
        <v>46304.458333333336</v>
      </c>
      <c r="BB1108" t="s">
        <v>4555</v>
      </c>
      <c r="BC1108">
        <v>2026</v>
      </c>
      <c r="BD1108">
        <v>10</v>
      </c>
      <c r="BE1108">
        <v>9</v>
      </c>
      <c r="BF1108" s="6">
        <f t="shared" si="51"/>
        <v>46304</v>
      </c>
      <c r="BG1108">
        <f t="shared" si="52"/>
        <v>-0.45833333333575865</v>
      </c>
      <c r="BH1108" t="str">
        <f t="shared" si="53"/>
        <v>COMPLY</v>
      </c>
      <c r="BI1108" t="str">
        <f>VLOOKUP(H1108,Sheet2!$A$1:$B$270,2,FALSE)</f>
        <v>BANYUWANGI</v>
      </c>
    </row>
    <row r="1109" spans="1:61">
      <c r="A1109">
        <v>1108</v>
      </c>
      <c r="B1109">
        <v>1002631918</v>
      </c>
      <c r="C1109">
        <v>3</v>
      </c>
      <c r="D1109" t="s">
        <v>42</v>
      </c>
      <c r="E1109">
        <v>5</v>
      </c>
      <c r="F1109" t="s">
        <v>102</v>
      </c>
      <c r="G1109" t="s">
        <v>99</v>
      </c>
      <c r="H1109" t="s">
        <v>373</v>
      </c>
      <c r="I1109" t="s">
        <v>212</v>
      </c>
      <c r="J1109" t="s">
        <v>213</v>
      </c>
      <c r="K1109" t="s">
        <v>149</v>
      </c>
      <c r="L1109" t="s">
        <v>214</v>
      </c>
      <c r="M1109" t="s">
        <v>76</v>
      </c>
      <c r="N1109" t="s">
        <v>215</v>
      </c>
      <c r="O1109" s="57">
        <v>46307.349004629628</v>
      </c>
      <c r="P1109" s="57">
        <v>46307.688298611109</v>
      </c>
      <c r="Q1109">
        <v>69408309</v>
      </c>
      <c r="S1109">
        <v>152524211400</v>
      </c>
      <c r="T1109" t="s">
        <v>6498</v>
      </c>
      <c r="U1109" t="s">
        <v>6499</v>
      </c>
      <c r="V1109" t="s">
        <v>6500</v>
      </c>
      <c r="Z1109">
        <v>114.215441308915</v>
      </c>
      <c r="AA1109">
        <v>-8.4030583783807309</v>
      </c>
      <c r="AB1109" t="s">
        <v>6501</v>
      </c>
      <c r="AC1109" t="s">
        <v>216</v>
      </c>
      <c r="AL1109" t="s">
        <v>217</v>
      </c>
      <c r="AM1109" t="s">
        <v>5481</v>
      </c>
      <c r="AN1109" t="s">
        <v>6</v>
      </c>
      <c r="AO1109" s="57">
        <v>46366.350844907407</v>
      </c>
      <c r="AP1109" s="57">
        <v>46308.333333333336</v>
      </c>
      <c r="AR1109" t="s">
        <v>218</v>
      </c>
      <c r="AS1109" t="s">
        <v>556</v>
      </c>
      <c r="AT1109" t="s">
        <v>230</v>
      </c>
      <c r="AU1109">
        <v>20261012</v>
      </c>
      <c r="AV1109" t="s">
        <v>221</v>
      </c>
      <c r="AW1109" t="s">
        <v>876</v>
      </c>
      <c r="AX1109" t="s">
        <v>222</v>
      </c>
      <c r="BA1109" s="57">
        <v>46308.333333333336</v>
      </c>
      <c r="BB1109" t="s">
        <v>5481</v>
      </c>
      <c r="BC1109">
        <v>2026</v>
      </c>
      <c r="BD1109">
        <v>10</v>
      </c>
      <c r="BE1109">
        <v>12</v>
      </c>
      <c r="BF1109" s="6">
        <f t="shared" si="51"/>
        <v>46307</v>
      </c>
      <c r="BG1109">
        <f t="shared" si="52"/>
        <v>-1.3333333333357587</v>
      </c>
      <c r="BH1109" t="str">
        <f t="shared" si="53"/>
        <v>COMPLY</v>
      </c>
      <c r="BI1109" t="str">
        <f>VLOOKUP(H1109,Sheet2!$A$1:$B$270,2,FALSE)</f>
        <v>BANYUWANGI</v>
      </c>
    </row>
    <row r="1110" spans="1:61">
      <c r="A1110">
        <v>1109</v>
      </c>
      <c r="B1110">
        <v>1002624398</v>
      </c>
      <c r="C1110">
        <v>3</v>
      </c>
      <c r="D1110" t="s">
        <v>42</v>
      </c>
      <c r="E1110">
        <v>5</v>
      </c>
      <c r="F1110" t="s">
        <v>102</v>
      </c>
      <c r="G1110" t="s">
        <v>99</v>
      </c>
      <c r="H1110" t="s">
        <v>373</v>
      </c>
      <c r="I1110" t="s">
        <v>212</v>
      </c>
      <c r="J1110" t="s">
        <v>213</v>
      </c>
      <c r="K1110" t="s">
        <v>149</v>
      </c>
      <c r="L1110" t="s">
        <v>214</v>
      </c>
      <c r="M1110" t="s">
        <v>1919</v>
      </c>
      <c r="N1110" t="s">
        <v>215</v>
      </c>
      <c r="O1110" s="57">
        <v>46301.57476851852</v>
      </c>
      <c r="P1110" s="57">
        <v>46308.522199074076</v>
      </c>
      <c r="Q1110">
        <v>69405078</v>
      </c>
      <c r="S1110">
        <v>152524211051</v>
      </c>
      <c r="T1110" t="s">
        <v>3640</v>
      </c>
      <c r="U1110" t="s">
        <v>3641</v>
      </c>
      <c r="V1110" t="s">
        <v>3642</v>
      </c>
      <c r="Z1110">
        <v>114.176154993474</v>
      </c>
      <c r="AA1110">
        <v>-8.4304671780619493</v>
      </c>
      <c r="AB1110" t="s">
        <v>3643</v>
      </c>
      <c r="AC1110" t="s">
        <v>216</v>
      </c>
      <c r="AL1110" t="s">
        <v>217</v>
      </c>
      <c r="AM1110" t="s">
        <v>3446</v>
      </c>
      <c r="AN1110" t="s">
        <v>6</v>
      </c>
      <c r="AO1110" s="57">
        <v>46183.601145833331</v>
      </c>
      <c r="AP1110" s="57">
        <v>46302.458333333336</v>
      </c>
      <c r="AQ1110" t="s">
        <v>841</v>
      </c>
      <c r="AR1110" t="s">
        <v>12</v>
      </c>
      <c r="AS1110" t="s">
        <v>556</v>
      </c>
      <c r="AT1110" t="s">
        <v>220</v>
      </c>
      <c r="AV1110" t="s">
        <v>1627</v>
      </c>
      <c r="AW1110" t="s">
        <v>3644</v>
      </c>
      <c r="AX1110" t="s">
        <v>222</v>
      </c>
      <c r="BA1110" s="57">
        <v>46302.458333333336</v>
      </c>
      <c r="BB1110" t="s">
        <v>3446</v>
      </c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str">
        <f>VLOOKUP(H1110,Sheet2!$A$1:$B$270,2,FALSE)</f>
        <v>BANYUWANGI</v>
      </c>
    </row>
    <row r="1111" spans="1:61">
      <c r="A1111">
        <v>1110</v>
      </c>
      <c r="B1111">
        <v>1002627649</v>
      </c>
      <c r="C1111">
        <v>3</v>
      </c>
      <c r="D1111" t="s">
        <v>42</v>
      </c>
      <c r="E1111">
        <v>5</v>
      </c>
      <c r="F1111" t="s">
        <v>102</v>
      </c>
      <c r="G1111" t="s">
        <v>99</v>
      </c>
      <c r="H1111" t="s">
        <v>373</v>
      </c>
      <c r="I1111" t="s">
        <v>212</v>
      </c>
      <c r="J1111" t="s">
        <v>213</v>
      </c>
      <c r="K1111" t="s">
        <v>149</v>
      </c>
      <c r="L1111" t="s">
        <v>214</v>
      </c>
      <c r="M1111" t="s">
        <v>1919</v>
      </c>
      <c r="N1111" t="s">
        <v>215</v>
      </c>
      <c r="O1111" s="57">
        <v>46303.548900462964</v>
      </c>
      <c r="P1111" s="57">
        <v>46308.517152777778</v>
      </c>
      <c r="Q1111">
        <v>69406463</v>
      </c>
      <c r="S1111">
        <v>152524211226</v>
      </c>
      <c r="T1111" t="s">
        <v>4764</v>
      </c>
      <c r="U1111" t="s">
        <v>4765</v>
      </c>
      <c r="V1111" t="s">
        <v>4766</v>
      </c>
      <c r="Z1111">
        <v>114.1751471</v>
      </c>
      <c r="AA1111">
        <v>-8.4276760999999993</v>
      </c>
      <c r="AB1111" t="s">
        <v>4767</v>
      </c>
      <c r="AC1111" t="s">
        <v>235</v>
      </c>
      <c r="AL1111" t="s">
        <v>217</v>
      </c>
      <c r="AM1111" t="s">
        <v>4555</v>
      </c>
      <c r="AN1111" t="s">
        <v>6</v>
      </c>
      <c r="AO1111" s="57">
        <v>46244.569814814815</v>
      </c>
      <c r="AP1111" s="57">
        <v>46304.458333333336</v>
      </c>
      <c r="AR1111" t="s">
        <v>12</v>
      </c>
      <c r="AS1111" t="s">
        <v>556</v>
      </c>
      <c r="AT1111" t="s">
        <v>230</v>
      </c>
      <c r="AV1111" t="s">
        <v>1627</v>
      </c>
      <c r="AW1111" t="s">
        <v>879</v>
      </c>
      <c r="AX1111" t="s">
        <v>222</v>
      </c>
      <c r="BA1111" s="57">
        <v>46304.458333333336</v>
      </c>
      <c r="BB1111" t="s">
        <v>4555</v>
      </c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str">
        <f>VLOOKUP(H1111,Sheet2!$A$1:$B$270,2,FALSE)</f>
        <v>BANYUWANGI</v>
      </c>
    </row>
    <row r="1112" spans="1:61">
      <c r="A1112">
        <v>1111</v>
      </c>
      <c r="B1112">
        <v>1002627653</v>
      </c>
      <c r="C1112">
        <v>3</v>
      </c>
      <c r="D1112" t="s">
        <v>42</v>
      </c>
      <c r="E1112">
        <v>5</v>
      </c>
      <c r="F1112" t="s">
        <v>102</v>
      </c>
      <c r="G1112" t="s">
        <v>99</v>
      </c>
      <c r="H1112" t="s">
        <v>373</v>
      </c>
      <c r="I1112" t="s">
        <v>212</v>
      </c>
      <c r="J1112" t="s">
        <v>213</v>
      </c>
      <c r="K1112" t="s">
        <v>149</v>
      </c>
      <c r="L1112" t="s">
        <v>214</v>
      </c>
      <c r="M1112" t="s">
        <v>1919</v>
      </c>
      <c r="N1112" t="s">
        <v>215</v>
      </c>
      <c r="O1112" s="57">
        <v>46303.549722222226</v>
      </c>
      <c r="P1112" s="57">
        <v>46308.517268518517</v>
      </c>
      <c r="Q1112">
        <v>69406463</v>
      </c>
      <c r="S1112">
        <v>152524211226</v>
      </c>
      <c r="T1112" t="s">
        <v>4764</v>
      </c>
      <c r="U1112" t="s">
        <v>4765</v>
      </c>
      <c r="V1112" t="s">
        <v>4766</v>
      </c>
      <c r="Z1112">
        <v>114.1751471</v>
      </c>
      <c r="AA1112">
        <v>-8.4276760999999993</v>
      </c>
      <c r="AB1112" t="s">
        <v>4767</v>
      </c>
      <c r="AC1112" t="s">
        <v>235</v>
      </c>
      <c r="AL1112" t="s">
        <v>217</v>
      </c>
      <c r="AM1112" t="s">
        <v>4555</v>
      </c>
      <c r="AN1112" t="s">
        <v>6</v>
      </c>
      <c r="AO1112" s="57">
        <v>46244.569814814815</v>
      </c>
      <c r="AP1112" s="57">
        <v>46304.458333333336</v>
      </c>
      <c r="AR1112" t="s">
        <v>12</v>
      </c>
      <c r="AS1112" t="s">
        <v>556</v>
      </c>
      <c r="AT1112" t="s">
        <v>230</v>
      </c>
      <c r="AV1112" t="s">
        <v>1627</v>
      </c>
      <c r="AW1112" t="s">
        <v>879</v>
      </c>
      <c r="AX1112" t="s">
        <v>222</v>
      </c>
      <c r="BA1112" s="57">
        <v>46304.458333333336</v>
      </c>
      <c r="BB1112" t="s">
        <v>4555</v>
      </c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str">
        <f>VLOOKUP(H1112,Sheet2!$A$1:$B$270,2,FALSE)</f>
        <v>BANYUWANGI</v>
      </c>
    </row>
    <row r="1113" spans="1:61">
      <c r="A1113">
        <v>1112</v>
      </c>
      <c r="B1113">
        <v>1002630702</v>
      </c>
      <c r="C1113">
        <v>3</v>
      </c>
      <c r="D1113" t="s">
        <v>42</v>
      </c>
      <c r="E1113">
        <v>5</v>
      </c>
      <c r="F1113" t="s">
        <v>102</v>
      </c>
      <c r="G1113" t="s">
        <v>99</v>
      </c>
      <c r="H1113" t="s">
        <v>280</v>
      </c>
      <c r="I1113" t="s">
        <v>212</v>
      </c>
      <c r="J1113" t="s">
        <v>213</v>
      </c>
      <c r="K1113" t="s">
        <v>149</v>
      </c>
      <c r="L1113" t="s">
        <v>214</v>
      </c>
      <c r="M1113" t="s">
        <v>76</v>
      </c>
      <c r="N1113" t="s">
        <v>215</v>
      </c>
      <c r="O1113" s="57">
        <v>46305.428877314815</v>
      </c>
      <c r="P1113" s="57">
        <v>46305.859756944446</v>
      </c>
      <c r="Q1113">
        <v>69407787</v>
      </c>
      <c r="S1113">
        <v>152519204366</v>
      </c>
      <c r="T1113" t="s">
        <v>5657</v>
      </c>
      <c r="U1113" t="s">
        <v>5658</v>
      </c>
      <c r="V1113" t="s">
        <v>5659</v>
      </c>
      <c r="Z1113">
        <v>114.162902869284</v>
      </c>
      <c r="AA1113">
        <v>-8.3681866379614593</v>
      </c>
      <c r="AB1113" t="s">
        <v>5660</v>
      </c>
      <c r="AC1113" t="s">
        <v>216</v>
      </c>
      <c r="AL1113" t="s">
        <v>217</v>
      </c>
      <c r="AM1113" t="s">
        <v>5661</v>
      </c>
      <c r="AN1113" t="s">
        <v>6</v>
      </c>
      <c r="AO1113" s="57">
        <v>46305.434131944443</v>
      </c>
      <c r="AP1113" s="57">
        <v>46306.333333333336</v>
      </c>
      <c r="AR1113" t="s">
        <v>218</v>
      </c>
      <c r="AS1113" t="s">
        <v>556</v>
      </c>
      <c r="AT1113" t="s">
        <v>230</v>
      </c>
      <c r="AU1113">
        <v>20261010</v>
      </c>
      <c r="AV1113" t="s">
        <v>221</v>
      </c>
      <c r="AW1113" t="s">
        <v>877</v>
      </c>
      <c r="AX1113" t="s">
        <v>222</v>
      </c>
      <c r="BA1113" s="57">
        <v>46306.333333333336</v>
      </c>
      <c r="BB1113" t="s">
        <v>5661</v>
      </c>
      <c r="BC1113">
        <v>2026</v>
      </c>
      <c r="BD1113">
        <v>10</v>
      </c>
      <c r="BE1113">
        <v>10</v>
      </c>
      <c r="BF1113" s="6">
        <f t="shared" si="51"/>
        <v>46305</v>
      </c>
      <c r="BG1113">
        <f t="shared" si="52"/>
        <v>-1.3333333333357587</v>
      </c>
      <c r="BH1113" t="str">
        <f t="shared" si="53"/>
        <v>COMPLY</v>
      </c>
      <c r="BI1113" t="str">
        <f>VLOOKUP(H1113,Sheet2!$A$1:$B$270,2,FALSE)</f>
        <v>BANYUWANGI</v>
      </c>
    </row>
    <row r="1114" spans="1:61">
      <c r="A1114">
        <v>1113</v>
      </c>
      <c r="B1114">
        <v>1002624219</v>
      </c>
      <c r="C1114">
        <v>3</v>
      </c>
      <c r="D1114" t="s">
        <v>42</v>
      </c>
      <c r="E1114">
        <v>5</v>
      </c>
      <c r="F1114" t="s">
        <v>102</v>
      </c>
      <c r="G1114" t="s">
        <v>99</v>
      </c>
      <c r="H1114" t="s">
        <v>463</v>
      </c>
      <c r="I1114" t="s">
        <v>212</v>
      </c>
      <c r="J1114" t="s">
        <v>213</v>
      </c>
      <c r="K1114" t="s">
        <v>149</v>
      </c>
      <c r="L1114" t="s">
        <v>214</v>
      </c>
      <c r="M1114" t="s">
        <v>76</v>
      </c>
      <c r="N1114" t="s">
        <v>215</v>
      </c>
      <c r="O1114" s="57">
        <v>46301.540682870371</v>
      </c>
      <c r="P1114" s="57">
        <v>46301.790162037039</v>
      </c>
      <c r="Q1114">
        <v>69404978</v>
      </c>
      <c r="S1114">
        <v>152523202056</v>
      </c>
      <c r="T1114" t="s">
        <v>3645</v>
      </c>
      <c r="U1114" t="s">
        <v>3646</v>
      </c>
      <c r="V1114" t="s">
        <v>3647</v>
      </c>
      <c r="Z1114">
        <v>114.112551435828</v>
      </c>
      <c r="AA1114">
        <v>-8.2821713072810308</v>
      </c>
      <c r="AB1114" t="s">
        <v>3648</v>
      </c>
      <c r="AC1114" t="s">
        <v>216</v>
      </c>
      <c r="AL1114" t="s">
        <v>217</v>
      </c>
      <c r="AM1114" t="s">
        <v>3446</v>
      </c>
      <c r="AN1114" t="s">
        <v>6</v>
      </c>
      <c r="AO1114" s="57">
        <v>46183.559259259258</v>
      </c>
      <c r="AP1114" s="57">
        <v>46302.458333333336</v>
      </c>
      <c r="AR1114" t="s">
        <v>218</v>
      </c>
      <c r="AS1114" t="s">
        <v>556</v>
      </c>
      <c r="AT1114" t="s">
        <v>230</v>
      </c>
      <c r="AU1114">
        <v>20261006</v>
      </c>
      <c r="AV1114" t="s">
        <v>221</v>
      </c>
      <c r="AW1114" t="s">
        <v>875</v>
      </c>
      <c r="AX1114" t="s">
        <v>222</v>
      </c>
      <c r="BA1114" s="57">
        <v>46302.458333333336</v>
      </c>
      <c r="BB1114" t="s">
        <v>3446</v>
      </c>
      <c r="BC1114">
        <v>2026</v>
      </c>
      <c r="BD1114">
        <v>10</v>
      </c>
      <c r="BE1114">
        <v>6</v>
      </c>
      <c r="BF1114" s="6">
        <f t="shared" si="51"/>
        <v>46301</v>
      </c>
      <c r="BG1114">
        <f t="shared" si="52"/>
        <v>-1.4583333333357587</v>
      </c>
      <c r="BH1114" t="str">
        <f t="shared" si="53"/>
        <v>COMPLY</v>
      </c>
      <c r="BI1114" t="str">
        <f>VLOOKUP(H1114,Sheet2!$A$1:$B$270,2,FALSE)</f>
        <v>BANYUWANGI</v>
      </c>
    </row>
    <row r="1115" spans="1:61">
      <c r="A1115">
        <v>1114</v>
      </c>
      <c r="B1115">
        <v>1002621356</v>
      </c>
      <c r="C1115">
        <v>3</v>
      </c>
      <c r="D1115" t="s">
        <v>42</v>
      </c>
      <c r="E1115">
        <v>5</v>
      </c>
      <c r="F1115" t="s">
        <v>102</v>
      </c>
      <c r="G1115" t="s">
        <v>99</v>
      </c>
      <c r="H1115" t="s">
        <v>489</v>
      </c>
      <c r="I1115" t="s">
        <v>212</v>
      </c>
      <c r="J1115" t="s">
        <v>213</v>
      </c>
      <c r="K1115" t="s">
        <v>149</v>
      </c>
      <c r="L1115" t="s">
        <v>214</v>
      </c>
      <c r="M1115" t="s">
        <v>76</v>
      </c>
      <c r="N1115" t="s">
        <v>215</v>
      </c>
      <c r="O1115" s="57">
        <v>46299.518495370372</v>
      </c>
      <c r="P1115" s="57">
        <v>46301.567256944443</v>
      </c>
      <c r="Q1115">
        <v>69403861</v>
      </c>
      <c r="S1115">
        <v>152520202480</v>
      </c>
      <c r="T1115" t="s">
        <v>2372</v>
      </c>
      <c r="U1115" t="s">
        <v>2373</v>
      </c>
      <c r="V1115" t="s">
        <v>2374</v>
      </c>
      <c r="Z1115">
        <v>113.982499502599</v>
      </c>
      <c r="AA1115">
        <v>-8.29811331704847</v>
      </c>
      <c r="AB1115" t="s">
        <v>2375</v>
      </c>
      <c r="AC1115" t="s">
        <v>216</v>
      </c>
      <c r="AL1115" t="s">
        <v>217</v>
      </c>
      <c r="AM1115" t="s">
        <v>2376</v>
      </c>
      <c r="AN1115" t="s">
        <v>6</v>
      </c>
      <c r="AO1115" s="57">
        <v>46122.528171296297</v>
      </c>
      <c r="AP1115" s="57">
        <v>46300.458333333336</v>
      </c>
      <c r="AR1115" t="s">
        <v>218</v>
      </c>
      <c r="AS1115" t="s">
        <v>556</v>
      </c>
      <c r="AT1115" t="s">
        <v>230</v>
      </c>
      <c r="AU1115">
        <v>20261006</v>
      </c>
      <c r="AV1115" t="s">
        <v>221</v>
      </c>
      <c r="AW1115" t="s">
        <v>875</v>
      </c>
      <c r="AX1115" t="s">
        <v>222</v>
      </c>
      <c r="BA1115" s="57">
        <v>46300.458333333336</v>
      </c>
      <c r="BB1115" t="s">
        <v>2376</v>
      </c>
      <c r="BC1115">
        <v>2026</v>
      </c>
      <c r="BD1115">
        <v>10</v>
      </c>
      <c r="BE1115">
        <v>6</v>
      </c>
      <c r="BF1115" s="6">
        <f t="shared" si="51"/>
        <v>46301</v>
      </c>
      <c r="BG1115">
        <f t="shared" si="52"/>
        <v>0.54166666666424135</v>
      </c>
      <c r="BH1115" t="str">
        <f t="shared" si="53"/>
        <v>COMPLY</v>
      </c>
      <c r="BI1115" t="str">
        <f>VLOOKUP(H1115,Sheet2!$A$1:$B$270,2,FALSE)</f>
        <v>BANYUWANGI</v>
      </c>
    </row>
    <row r="1116" spans="1:61">
      <c r="A1116">
        <v>1115</v>
      </c>
      <c r="B1116">
        <v>1002632780</v>
      </c>
      <c r="C1116">
        <v>3</v>
      </c>
      <c r="D1116" t="s">
        <v>42</v>
      </c>
      <c r="E1116">
        <v>5</v>
      </c>
      <c r="F1116" t="s">
        <v>102</v>
      </c>
      <c r="G1116" t="s">
        <v>99</v>
      </c>
      <c r="H1116" t="s">
        <v>489</v>
      </c>
      <c r="I1116" t="s">
        <v>212</v>
      </c>
      <c r="J1116" t="s">
        <v>213</v>
      </c>
      <c r="K1116" t="s">
        <v>149</v>
      </c>
      <c r="L1116" t="s">
        <v>214</v>
      </c>
      <c r="M1116" t="s">
        <v>76</v>
      </c>
      <c r="N1116" t="s">
        <v>215</v>
      </c>
      <c r="O1116" s="57">
        <v>46307.519895833335</v>
      </c>
      <c r="P1116" s="57">
        <v>46308.554618055554</v>
      </c>
      <c r="Q1116">
        <v>69408587</v>
      </c>
      <c r="S1116">
        <v>152520202611</v>
      </c>
      <c r="T1116" t="s">
        <v>6502</v>
      </c>
      <c r="U1116" t="s">
        <v>6503</v>
      </c>
      <c r="V1116" t="s">
        <v>6504</v>
      </c>
      <c r="Z1116">
        <v>113.9877656</v>
      </c>
      <c r="AA1116">
        <v>-8.2892375000000005</v>
      </c>
      <c r="AB1116" t="s">
        <v>6505</v>
      </c>
      <c r="AC1116" t="s">
        <v>216</v>
      </c>
      <c r="AL1116" t="s">
        <v>217</v>
      </c>
      <c r="AM1116" t="s">
        <v>5834</v>
      </c>
      <c r="AN1116" t="s">
        <v>6</v>
      </c>
      <c r="AO1116" s="57">
        <v>46366.538518518515</v>
      </c>
      <c r="AP1116" s="57">
        <v>46308.458333333336</v>
      </c>
      <c r="AR1116" t="s">
        <v>218</v>
      </c>
      <c r="AS1116" t="s">
        <v>556</v>
      </c>
      <c r="AT1116" t="s">
        <v>220</v>
      </c>
      <c r="AU1116">
        <v>20261013</v>
      </c>
      <c r="AV1116" t="s">
        <v>221</v>
      </c>
      <c r="AW1116" t="s">
        <v>2552</v>
      </c>
      <c r="AX1116" t="s">
        <v>222</v>
      </c>
      <c r="BA1116" s="57">
        <v>46308.458333333336</v>
      </c>
      <c r="BB1116" t="s">
        <v>5834</v>
      </c>
      <c r="BC1116">
        <v>2026</v>
      </c>
      <c r="BD1116">
        <v>10</v>
      </c>
      <c r="BE1116">
        <v>13</v>
      </c>
      <c r="BF1116" s="6">
        <f t="shared" si="51"/>
        <v>46308</v>
      </c>
      <c r="BG1116">
        <f t="shared" si="52"/>
        <v>-0.45833333333575865</v>
      </c>
      <c r="BH1116" t="str">
        <f t="shared" si="53"/>
        <v>COMPLY</v>
      </c>
      <c r="BI1116" t="str">
        <f>VLOOKUP(H1116,Sheet2!$A$1:$B$270,2,FALSE)</f>
        <v>BANYUWANGI</v>
      </c>
    </row>
    <row r="1117" spans="1:61">
      <c r="A1117">
        <v>1116</v>
      </c>
      <c r="B1117">
        <v>1002618758</v>
      </c>
      <c r="C1117">
        <v>3</v>
      </c>
      <c r="D1117" t="s">
        <v>42</v>
      </c>
      <c r="E1117">
        <v>5</v>
      </c>
      <c r="F1117" t="s">
        <v>102</v>
      </c>
      <c r="G1117" t="s">
        <v>99</v>
      </c>
      <c r="H1117" t="s">
        <v>488</v>
      </c>
      <c r="I1117" t="s">
        <v>212</v>
      </c>
      <c r="J1117" t="s">
        <v>213</v>
      </c>
      <c r="K1117" t="s">
        <v>149</v>
      </c>
      <c r="L1117" t="s">
        <v>214</v>
      </c>
      <c r="M1117" t="s">
        <v>76</v>
      </c>
      <c r="N1117" t="s">
        <v>215</v>
      </c>
      <c r="O1117" s="57">
        <v>46296.742754629631</v>
      </c>
      <c r="P1117" s="57">
        <v>46297.480393518519</v>
      </c>
      <c r="Q1117">
        <v>69402657</v>
      </c>
      <c r="S1117">
        <v>152521203623</v>
      </c>
      <c r="T1117" t="s">
        <v>1342</v>
      </c>
      <c r="U1117" t="s">
        <v>1343</v>
      </c>
      <c r="V1117" t="s">
        <v>1344</v>
      </c>
      <c r="Z1117">
        <v>114.048638418316</v>
      </c>
      <c r="AA1117">
        <v>-8.5835215538648306</v>
      </c>
      <c r="AB1117" t="s">
        <v>1345</v>
      </c>
      <c r="AC1117" t="s">
        <v>216</v>
      </c>
      <c r="AL1117" t="s">
        <v>217</v>
      </c>
      <c r="AM1117" t="s">
        <v>1346</v>
      </c>
      <c r="AN1117" t="s">
        <v>6</v>
      </c>
      <c r="AO1117" s="57">
        <v>46032.746898148151</v>
      </c>
      <c r="AP1117" s="57">
        <v>46297.625</v>
      </c>
      <c r="AR1117" t="s">
        <v>218</v>
      </c>
      <c r="AS1117" t="s">
        <v>556</v>
      </c>
      <c r="AT1117" t="s">
        <v>230</v>
      </c>
      <c r="AU1117">
        <v>20261002</v>
      </c>
      <c r="AV1117" t="s">
        <v>221</v>
      </c>
      <c r="AW1117" t="s">
        <v>875</v>
      </c>
      <c r="AX1117" t="s">
        <v>222</v>
      </c>
      <c r="BA1117" s="57">
        <v>46297.625</v>
      </c>
      <c r="BB1117" t="s">
        <v>1346</v>
      </c>
      <c r="BC1117">
        <v>2026</v>
      </c>
      <c r="BD1117">
        <v>10</v>
      </c>
      <c r="BE1117">
        <v>2</v>
      </c>
      <c r="BF1117" s="6">
        <f t="shared" si="51"/>
        <v>46297</v>
      </c>
      <c r="BG1117">
        <f t="shared" si="52"/>
        <v>-0.625</v>
      </c>
      <c r="BH1117" t="str">
        <f t="shared" si="53"/>
        <v>COMPLY</v>
      </c>
      <c r="BI1117" t="str">
        <f>VLOOKUP(H1117,Sheet2!$A$1:$B$270,2,FALSE)</f>
        <v>BANYUWANGI</v>
      </c>
    </row>
    <row r="1118" spans="1:61">
      <c r="A1118">
        <v>1117</v>
      </c>
      <c r="B1118">
        <v>1002632380</v>
      </c>
      <c r="C1118">
        <v>3</v>
      </c>
      <c r="D1118" t="s">
        <v>42</v>
      </c>
      <c r="E1118">
        <v>5</v>
      </c>
      <c r="F1118" t="s">
        <v>102</v>
      </c>
      <c r="G1118" t="s">
        <v>99</v>
      </c>
      <c r="H1118" t="s">
        <v>339</v>
      </c>
      <c r="I1118" t="s">
        <v>212</v>
      </c>
      <c r="J1118" t="s">
        <v>213</v>
      </c>
      <c r="K1118" t="s">
        <v>149</v>
      </c>
      <c r="M1118" t="s">
        <v>76</v>
      </c>
      <c r="N1118" t="s">
        <v>215</v>
      </c>
      <c r="O1118" s="57">
        <v>46307.438981481479</v>
      </c>
      <c r="P1118" s="57">
        <v>46308.801782407405</v>
      </c>
      <c r="Q1118">
        <v>69408444</v>
      </c>
      <c r="S1118">
        <v>152516207627</v>
      </c>
      <c r="T1118" t="s">
        <v>3664</v>
      </c>
      <c r="U1118" t="s">
        <v>6506</v>
      </c>
      <c r="V1118" t="s">
        <v>6507</v>
      </c>
      <c r="Z1118">
        <v>114.287961493243</v>
      </c>
      <c r="AA1118">
        <v>-8.3388580549257707</v>
      </c>
      <c r="AB1118" t="s">
        <v>3666</v>
      </c>
      <c r="AC1118" t="s">
        <v>225</v>
      </c>
      <c r="AL1118" t="s">
        <v>217</v>
      </c>
      <c r="AM1118" t="s">
        <v>6508</v>
      </c>
      <c r="AN1118" t="s">
        <v>6</v>
      </c>
      <c r="AO1118" s="57">
        <v>46366.455150462964</v>
      </c>
      <c r="AP1118" s="57">
        <v>46308.333333333336</v>
      </c>
      <c r="AR1118" t="s">
        <v>218</v>
      </c>
      <c r="AS1118" t="s">
        <v>99</v>
      </c>
      <c r="AT1118" t="s">
        <v>230</v>
      </c>
      <c r="AU1118">
        <v>20261013</v>
      </c>
      <c r="AV1118" t="s">
        <v>221</v>
      </c>
      <c r="AW1118" t="s">
        <v>6509</v>
      </c>
      <c r="AX1118" t="s">
        <v>222</v>
      </c>
      <c r="BA1118" s="57">
        <v>46308.333333333336</v>
      </c>
      <c r="BB1118" t="s">
        <v>6508</v>
      </c>
      <c r="BC1118">
        <v>2026</v>
      </c>
      <c r="BD1118">
        <v>10</v>
      </c>
      <c r="BE1118">
        <v>13</v>
      </c>
      <c r="BF1118" s="6">
        <f t="shared" si="51"/>
        <v>46308</v>
      </c>
      <c r="BG1118">
        <f t="shared" si="52"/>
        <v>-0.33333333333575865</v>
      </c>
      <c r="BH1118" t="str">
        <f t="shared" si="53"/>
        <v>COMPLY</v>
      </c>
      <c r="BI1118" t="str">
        <f>VLOOKUP(H1118,Sheet2!$A$1:$B$270,2,FALSE)</f>
        <v>BANYUWANGI</v>
      </c>
    </row>
    <row r="1119" spans="1:61">
      <c r="A1119">
        <v>1118</v>
      </c>
      <c r="B1119">
        <v>1002622458</v>
      </c>
      <c r="C1119">
        <v>3</v>
      </c>
      <c r="D1119" t="s">
        <v>42</v>
      </c>
      <c r="E1119">
        <v>5</v>
      </c>
      <c r="F1119" t="s">
        <v>102</v>
      </c>
      <c r="G1119" t="s">
        <v>99</v>
      </c>
      <c r="H1119" t="s">
        <v>448</v>
      </c>
      <c r="I1119" t="s">
        <v>212</v>
      </c>
      <c r="J1119" t="s">
        <v>213</v>
      </c>
      <c r="K1119" t="s">
        <v>149</v>
      </c>
      <c r="M1119" t="s">
        <v>76</v>
      </c>
      <c r="N1119" t="s">
        <v>215</v>
      </c>
      <c r="O1119" s="57">
        <v>46300.56758101852</v>
      </c>
      <c r="P1119" s="57">
        <v>46302.388761574075</v>
      </c>
      <c r="Q1119">
        <v>69404365</v>
      </c>
      <c r="S1119">
        <v>152518202041</v>
      </c>
      <c r="T1119" t="s">
        <v>3021</v>
      </c>
      <c r="U1119" t="s">
        <v>3022</v>
      </c>
      <c r="V1119" t="s">
        <v>3023</v>
      </c>
      <c r="Z1119">
        <v>114.40366419999999</v>
      </c>
      <c r="AA1119">
        <v>-7.9987057999999998</v>
      </c>
      <c r="AB1119" t="s">
        <v>3024</v>
      </c>
      <c r="AC1119" t="s">
        <v>284</v>
      </c>
      <c r="AL1119" t="s">
        <v>217</v>
      </c>
      <c r="AM1119" t="s">
        <v>3025</v>
      </c>
      <c r="AN1119" t="s">
        <v>6</v>
      </c>
      <c r="AO1119" s="57">
        <v>46152.569618055553</v>
      </c>
      <c r="AP1119" s="57">
        <v>46301.625</v>
      </c>
      <c r="AR1119" t="s">
        <v>218</v>
      </c>
      <c r="AS1119" t="s">
        <v>99</v>
      </c>
      <c r="AT1119" t="s">
        <v>230</v>
      </c>
      <c r="AU1119">
        <v>20261007</v>
      </c>
      <c r="AV1119" t="s">
        <v>221</v>
      </c>
      <c r="AW1119" t="s">
        <v>539</v>
      </c>
      <c r="AX1119" t="s">
        <v>222</v>
      </c>
      <c r="BA1119" s="57">
        <v>46301.625</v>
      </c>
      <c r="BB1119" t="s">
        <v>3025</v>
      </c>
      <c r="BC1119">
        <v>2026</v>
      </c>
      <c r="BD1119">
        <v>10</v>
      </c>
      <c r="BE1119">
        <v>7</v>
      </c>
      <c r="BF1119" s="6">
        <f t="shared" si="51"/>
        <v>46302</v>
      </c>
      <c r="BG1119">
        <f t="shared" si="52"/>
        <v>0.375</v>
      </c>
      <c r="BH1119" t="str">
        <f t="shared" si="53"/>
        <v>COMPLY</v>
      </c>
      <c r="BI1119" t="str">
        <f>VLOOKUP(H1119,Sheet2!$A$1:$B$270,2,FALSE)</f>
        <v>BANYUWANGI</v>
      </c>
    </row>
    <row r="1120" spans="1:61">
      <c r="A1120">
        <v>1119</v>
      </c>
      <c r="B1120">
        <v>1002620410</v>
      </c>
      <c r="C1120">
        <v>3</v>
      </c>
      <c r="D1120" t="s">
        <v>42</v>
      </c>
      <c r="E1120">
        <v>5</v>
      </c>
      <c r="F1120" t="s">
        <v>102</v>
      </c>
      <c r="G1120" t="s">
        <v>100</v>
      </c>
      <c r="H1120" t="s">
        <v>275</v>
      </c>
      <c r="I1120" t="s">
        <v>212</v>
      </c>
      <c r="J1120" t="s">
        <v>213</v>
      </c>
      <c r="K1120" t="s">
        <v>149</v>
      </c>
      <c r="L1120" t="s">
        <v>214</v>
      </c>
      <c r="M1120" t="s">
        <v>76</v>
      </c>
      <c r="N1120" t="s">
        <v>215</v>
      </c>
      <c r="O1120" s="57">
        <v>46297.676099537035</v>
      </c>
      <c r="P1120" s="57">
        <v>46298.581689814811</v>
      </c>
      <c r="Q1120">
        <v>69403306</v>
      </c>
      <c r="S1120">
        <v>152507223987</v>
      </c>
      <c r="T1120" t="s">
        <v>2377</v>
      </c>
      <c r="U1120" t="s">
        <v>2378</v>
      </c>
      <c r="V1120" t="s">
        <v>2379</v>
      </c>
      <c r="Z1120">
        <v>113.9235102</v>
      </c>
      <c r="AA1120">
        <v>-7.8683870000000002</v>
      </c>
      <c r="AB1120" t="s">
        <v>2380</v>
      </c>
      <c r="AC1120" t="s">
        <v>235</v>
      </c>
      <c r="AL1120" t="s">
        <v>217</v>
      </c>
      <c r="AM1120" t="s">
        <v>2381</v>
      </c>
      <c r="AN1120" t="s">
        <v>6</v>
      </c>
      <c r="AO1120" s="57">
        <v>46063.684548611112</v>
      </c>
      <c r="AP1120" s="57">
        <v>46298.625</v>
      </c>
      <c r="AR1120" t="s">
        <v>218</v>
      </c>
      <c r="AS1120" t="s">
        <v>100</v>
      </c>
      <c r="AT1120" t="s">
        <v>230</v>
      </c>
      <c r="AU1120">
        <v>20261003</v>
      </c>
      <c r="AV1120" t="s">
        <v>221</v>
      </c>
      <c r="AW1120" t="s">
        <v>881</v>
      </c>
      <c r="AX1120" t="s">
        <v>222</v>
      </c>
      <c r="BA1120" s="57">
        <v>46298.625</v>
      </c>
      <c r="BB1120" t="s">
        <v>2381</v>
      </c>
      <c r="BC1120">
        <v>2026</v>
      </c>
      <c r="BD1120">
        <v>10</v>
      </c>
      <c r="BE1120">
        <v>3</v>
      </c>
      <c r="BF1120" s="6">
        <f t="shared" si="51"/>
        <v>46298</v>
      </c>
      <c r="BG1120">
        <f t="shared" si="52"/>
        <v>-0.625</v>
      </c>
      <c r="BH1120" t="str">
        <f t="shared" si="53"/>
        <v>COMPLY</v>
      </c>
      <c r="BI1120" t="str">
        <f>VLOOKUP(H1120,Sheet2!$A$1:$B$270,2,FALSE)</f>
        <v>JEMBER</v>
      </c>
    </row>
    <row r="1121" spans="1:61">
      <c r="A1121">
        <v>1120</v>
      </c>
      <c r="B1121">
        <v>1002621925</v>
      </c>
      <c r="C1121">
        <v>3</v>
      </c>
      <c r="D1121" t="s">
        <v>42</v>
      </c>
      <c r="E1121">
        <v>5</v>
      </c>
      <c r="F1121" t="s">
        <v>102</v>
      </c>
      <c r="G1121" t="s">
        <v>100</v>
      </c>
      <c r="H1121" t="s">
        <v>275</v>
      </c>
      <c r="I1121" t="s">
        <v>212</v>
      </c>
      <c r="J1121" t="s">
        <v>213</v>
      </c>
      <c r="K1121" t="s">
        <v>149</v>
      </c>
      <c r="L1121" t="s">
        <v>214</v>
      </c>
      <c r="M1121" t="s">
        <v>76</v>
      </c>
      <c r="N1121" t="s">
        <v>215</v>
      </c>
      <c r="O1121" s="57">
        <v>46300.43236111111</v>
      </c>
      <c r="P1121" s="57">
        <v>46300.87300925926</v>
      </c>
      <c r="Q1121">
        <v>69404138</v>
      </c>
      <c r="S1121">
        <v>152507224000</v>
      </c>
      <c r="T1121" t="s">
        <v>3026</v>
      </c>
      <c r="U1121" t="s">
        <v>3027</v>
      </c>
      <c r="V1121" t="s">
        <v>3028</v>
      </c>
      <c r="Z1121">
        <v>113.810461238548</v>
      </c>
      <c r="AA1121">
        <v>-7.9427268156077897</v>
      </c>
      <c r="AB1121" t="s">
        <v>3029</v>
      </c>
      <c r="AC1121" t="s">
        <v>235</v>
      </c>
      <c r="AL1121" t="s">
        <v>217</v>
      </c>
      <c r="AM1121" t="s">
        <v>3030</v>
      </c>
      <c r="AN1121" t="s">
        <v>6</v>
      </c>
      <c r="AO1121" s="57">
        <v>46152.444537037038</v>
      </c>
      <c r="AP1121" s="57">
        <v>46301.333333333336</v>
      </c>
      <c r="AR1121" t="s">
        <v>218</v>
      </c>
      <c r="AS1121" t="s">
        <v>100</v>
      </c>
      <c r="AT1121" t="s">
        <v>220</v>
      </c>
      <c r="AU1121">
        <v>20261005</v>
      </c>
      <c r="AV1121" t="s">
        <v>221</v>
      </c>
      <c r="AW1121" t="s">
        <v>3031</v>
      </c>
      <c r="AX1121" t="s">
        <v>222</v>
      </c>
      <c r="BA1121" s="57">
        <v>46301.333333333336</v>
      </c>
      <c r="BB1121" t="s">
        <v>3030</v>
      </c>
      <c r="BC1121">
        <v>2026</v>
      </c>
      <c r="BD1121">
        <v>10</v>
      </c>
      <c r="BE1121">
        <v>5</v>
      </c>
      <c r="BF1121" s="6">
        <f t="shared" si="51"/>
        <v>46300</v>
      </c>
      <c r="BG1121">
        <f t="shared" si="52"/>
        <v>-1.3333333333357587</v>
      </c>
      <c r="BH1121" t="str">
        <f t="shared" si="53"/>
        <v>COMPLY</v>
      </c>
      <c r="BI1121" t="str">
        <f>VLOOKUP(H1121,Sheet2!$A$1:$B$270,2,FALSE)</f>
        <v>JEMBER</v>
      </c>
    </row>
    <row r="1122" spans="1:61">
      <c r="A1122">
        <v>1121</v>
      </c>
      <c r="B1122">
        <v>1002625471</v>
      </c>
      <c r="C1122">
        <v>3</v>
      </c>
      <c r="D1122" t="s">
        <v>42</v>
      </c>
      <c r="E1122">
        <v>5</v>
      </c>
      <c r="F1122" t="s">
        <v>102</v>
      </c>
      <c r="G1122" t="s">
        <v>100</v>
      </c>
      <c r="H1122" t="s">
        <v>275</v>
      </c>
      <c r="I1122" t="s">
        <v>212</v>
      </c>
      <c r="J1122" t="s">
        <v>213</v>
      </c>
      <c r="K1122" t="s">
        <v>149</v>
      </c>
      <c r="L1122" t="s">
        <v>214</v>
      </c>
      <c r="M1122" t="s">
        <v>76</v>
      </c>
      <c r="N1122" t="s">
        <v>215</v>
      </c>
      <c r="O1122" s="57">
        <v>46302.40184027778</v>
      </c>
      <c r="P1122" s="57">
        <v>46302.803668981483</v>
      </c>
      <c r="Q1122">
        <v>69405510</v>
      </c>
      <c r="S1122">
        <v>152507224183</v>
      </c>
      <c r="T1122" t="s">
        <v>4310</v>
      </c>
      <c r="U1122" t="s">
        <v>4311</v>
      </c>
      <c r="V1122" t="s">
        <v>4312</v>
      </c>
      <c r="Z1122">
        <v>113.776504</v>
      </c>
      <c r="AA1122">
        <v>-8.0299160000000001</v>
      </c>
      <c r="AB1122" t="s">
        <v>4313</v>
      </c>
      <c r="AC1122" t="s">
        <v>235</v>
      </c>
      <c r="AL1122" t="s">
        <v>217</v>
      </c>
      <c r="AM1122" t="s">
        <v>2600</v>
      </c>
      <c r="AN1122" t="s">
        <v>6</v>
      </c>
      <c r="AO1122" s="57">
        <v>46213.402939814812</v>
      </c>
      <c r="AP1122" s="57">
        <v>46303.333333333336</v>
      </c>
      <c r="AR1122" t="s">
        <v>218</v>
      </c>
      <c r="AS1122" t="s">
        <v>100</v>
      </c>
      <c r="AT1122" t="s">
        <v>220</v>
      </c>
      <c r="AU1122">
        <v>20261007</v>
      </c>
      <c r="AV1122" t="s">
        <v>221</v>
      </c>
      <c r="AW1122" t="s">
        <v>1671</v>
      </c>
      <c r="AX1122" t="s">
        <v>222</v>
      </c>
      <c r="BA1122" s="57">
        <v>46303.333333333336</v>
      </c>
      <c r="BB1122" t="s">
        <v>2600</v>
      </c>
      <c r="BC1122">
        <v>2026</v>
      </c>
      <c r="BD1122">
        <v>10</v>
      </c>
      <c r="BE1122">
        <v>7</v>
      </c>
      <c r="BF1122" s="6">
        <f t="shared" si="51"/>
        <v>46302</v>
      </c>
      <c r="BG1122">
        <f t="shared" si="52"/>
        <v>-1.3333333333357587</v>
      </c>
      <c r="BH1122" t="str">
        <f t="shared" si="53"/>
        <v>COMPLY</v>
      </c>
      <c r="BI1122" t="str">
        <f>VLOOKUP(H1122,Sheet2!$A$1:$B$270,2,FALSE)</f>
        <v>JEMBER</v>
      </c>
    </row>
    <row r="1123" spans="1:61">
      <c r="A1123">
        <v>1122</v>
      </c>
      <c r="B1123">
        <v>1002631897</v>
      </c>
      <c r="C1123">
        <v>3</v>
      </c>
      <c r="D1123" t="s">
        <v>42</v>
      </c>
      <c r="E1123">
        <v>5</v>
      </c>
      <c r="F1123" t="s">
        <v>102</v>
      </c>
      <c r="G1123" t="s">
        <v>100</v>
      </c>
      <c r="H1123" t="s">
        <v>275</v>
      </c>
      <c r="I1123" t="s">
        <v>212</v>
      </c>
      <c r="J1123" t="s">
        <v>213</v>
      </c>
      <c r="K1123" t="s">
        <v>149</v>
      </c>
      <c r="L1123" t="s">
        <v>214</v>
      </c>
      <c r="M1123" t="s">
        <v>76</v>
      </c>
      <c r="N1123" t="s">
        <v>215</v>
      </c>
      <c r="O1123" s="57">
        <v>46307.339282407411</v>
      </c>
      <c r="P1123" s="57">
        <v>46307.599699074075</v>
      </c>
      <c r="Q1123">
        <v>69408301</v>
      </c>
      <c r="S1123">
        <v>152507224364</v>
      </c>
      <c r="T1123" t="s">
        <v>6510</v>
      </c>
      <c r="U1123" t="s">
        <v>6511</v>
      </c>
      <c r="V1123" t="s">
        <v>6512</v>
      </c>
      <c r="Z1123">
        <v>113.78679574370599</v>
      </c>
      <c r="AA1123">
        <v>-7.9237612329649396</v>
      </c>
      <c r="AB1123" t="s">
        <v>6513</v>
      </c>
      <c r="AC1123" t="s">
        <v>235</v>
      </c>
      <c r="AL1123" t="s">
        <v>217</v>
      </c>
      <c r="AM1123" t="s">
        <v>5481</v>
      </c>
      <c r="AN1123" t="s">
        <v>6</v>
      </c>
      <c r="AO1123" s="57">
        <v>46366.350844907407</v>
      </c>
      <c r="AP1123" s="57">
        <v>46308.333333333336</v>
      </c>
      <c r="AR1123" t="s">
        <v>218</v>
      </c>
      <c r="AS1123" t="s">
        <v>100</v>
      </c>
      <c r="AT1123" t="s">
        <v>342</v>
      </c>
      <c r="AU1123">
        <v>20261012</v>
      </c>
      <c r="AV1123" t="s">
        <v>221</v>
      </c>
      <c r="AW1123" t="s">
        <v>2949</v>
      </c>
      <c r="AX1123" t="s">
        <v>222</v>
      </c>
      <c r="BA1123" s="57">
        <v>46308.333333333336</v>
      </c>
      <c r="BB1123" t="s">
        <v>5481</v>
      </c>
      <c r="BC1123">
        <v>2026</v>
      </c>
      <c r="BD1123">
        <v>10</v>
      </c>
      <c r="BE1123">
        <v>12</v>
      </c>
      <c r="BF1123" s="6">
        <f t="shared" si="51"/>
        <v>46307</v>
      </c>
      <c r="BG1123">
        <f t="shared" si="52"/>
        <v>-1.3333333333357587</v>
      </c>
      <c r="BH1123" t="str">
        <f t="shared" si="53"/>
        <v>COMPLY</v>
      </c>
      <c r="BI1123" t="str">
        <f>VLOOKUP(H1123,Sheet2!$A$1:$B$270,2,FALSE)</f>
        <v>JEMBER</v>
      </c>
    </row>
    <row r="1124" spans="1:61">
      <c r="A1124">
        <v>1123</v>
      </c>
      <c r="B1124">
        <v>1002634041</v>
      </c>
      <c r="C1124">
        <v>3</v>
      </c>
      <c r="D1124" t="s">
        <v>42</v>
      </c>
      <c r="E1124">
        <v>5</v>
      </c>
      <c r="F1124" t="s">
        <v>102</v>
      </c>
      <c r="G1124" t="s">
        <v>100</v>
      </c>
      <c r="H1124" t="s">
        <v>275</v>
      </c>
      <c r="I1124" t="s">
        <v>212</v>
      </c>
      <c r="J1124" t="s">
        <v>213</v>
      </c>
      <c r="K1124" t="s">
        <v>149</v>
      </c>
      <c r="L1124" t="s">
        <v>214</v>
      </c>
      <c r="M1124" t="s">
        <v>76</v>
      </c>
      <c r="N1124" t="s">
        <v>215</v>
      </c>
      <c r="O1124" s="57">
        <v>46308.368460648147</v>
      </c>
      <c r="P1124" s="57">
        <v>46308.896631944444</v>
      </c>
      <c r="Q1124">
        <v>69409049</v>
      </c>
      <c r="S1124">
        <v>152507224545</v>
      </c>
      <c r="T1124" t="s">
        <v>6514</v>
      </c>
      <c r="U1124" t="s">
        <v>6515</v>
      </c>
      <c r="V1124" t="s">
        <v>6516</v>
      </c>
      <c r="Z1124">
        <v>113.851576800603</v>
      </c>
      <c r="AA1124">
        <v>-7.8877772110974398</v>
      </c>
      <c r="AB1124" t="s">
        <v>6517</v>
      </c>
      <c r="AC1124" t="s">
        <v>235</v>
      </c>
      <c r="AL1124" t="s">
        <v>217</v>
      </c>
      <c r="AM1124" t="s">
        <v>6518</v>
      </c>
      <c r="AN1124" t="s">
        <v>6</v>
      </c>
      <c r="AO1124" t="s">
        <v>6071</v>
      </c>
      <c r="AP1124" s="57">
        <v>46309.458333333336</v>
      </c>
      <c r="AR1124" t="s">
        <v>218</v>
      </c>
      <c r="AS1124" t="s">
        <v>100</v>
      </c>
      <c r="AT1124" t="s">
        <v>342</v>
      </c>
      <c r="AU1124">
        <v>20261013</v>
      </c>
      <c r="AV1124" t="s">
        <v>221</v>
      </c>
      <c r="AW1124" t="s">
        <v>1700</v>
      </c>
      <c r="AX1124" t="s">
        <v>222</v>
      </c>
      <c r="BA1124" s="57">
        <v>46309.458333333336</v>
      </c>
      <c r="BB1124" t="s">
        <v>6518</v>
      </c>
      <c r="BC1124">
        <v>2026</v>
      </c>
      <c r="BD1124">
        <v>10</v>
      </c>
      <c r="BE1124">
        <v>13</v>
      </c>
      <c r="BF1124" s="6">
        <f t="shared" si="51"/>
        <v>46308</v>
      </c>
      <c r="BG1124">
        <f t="shared" si="52"/>
        <v>-1.4583333333357587</v>
      </c>
      <c r="BH1124" t="str">
        <f t="shared" si="53"/>
        <v>COMPLY</v>
      </c>
      <c r="BI1124" t="str">
        <f>VLOOKUP(H1124,Sheet2!$A$1:$B$270,2,FALSE)</f>
        <v>JEMBER</v>
      </c>
    </row>
    <row r="1125" spans="1:61">
      <c r="A1125">
        <v>1124</v>
      </c>
      <c r="B1125">
        <v>1002627175</v>
      </c>
      <c r="C1125">
        <v>3</v>
      </c>
      <c r="D1125" t="s">
        <v>42</v>
      </c>
      <c r="E1125">
        <v>5</v>
      </c>
      <c r="F1125" t="s">
        <v>102</v>
      </c>
      <c r="G1125" t="s">
        <v>100</v>
      </c>
      <c r="H1125" t="s">
        <v>431</v>
      </c>
      <c r="I1125" t="s">
        <v>212</v>
      </c>
      <c r="J1125" t="s">
        <v>213</v>
      </c>
      <c r="K1125" t="s">
        <v>149</v>
      </c>
      <c r="L1125" t="s">
        <v>214</v>
      </c>
      <c r="M1125" t="s">
        <v>76</v>
      </c>
      <c r="N1125" t="s">
        <v>215</v>
      </c>
      <c r="O1125" s="57">
        <v>46303.383032407408</v>
      </c>
      <c r="P1125" s="57">
        <v>46303.689479166664</v>
      </c>
      <c r="Q1125">
        <v>69406241</v>
      </c>
      <c r="S1125">
        <v>152526201942</v>
      </c>
      <c r="T1125" t="s">
        <v>4314</v>
      </c>
      <c r="U1125" t="s">
        <v>4315</v>
      </c>
      <c r="V1125" t="s">
        <v>4316</v>
      </c>
      <c r="Z1125">
        <v>113.991360584712</v>
      </c>
      <c r="AA1125">
        <v>-7.7810560286213102</v>
      </c>
      <c r="AB1125" t="s">
        <v>4317</v>
      </c>
      <c r="AC1125" t="s">
        <v>235</v>
      </c>
      <c r="AL1125" t="s">
        <v>217</v>
      </c>
      <c r="AM1125" t="s">
        <v>4318</v>
      </c>
      <c r="AN1125" t="s">
        <v>6</v>
      </c>
      <c r="AO1125" s="57">
        <v>46244.392905092594</v>
      </c>
      <c r="AP1125" s="57">
        <v>46304.458333333336</v>
      </c>
      <c r="AR1125" t="s">
        <v>218</v>
      </c>
      <c r="AS1125" t="s">
        <v>100</v>
      </c>
      <c r="AT1125" t="s">
        <v>220</v>
      </c>
      <c r="AU1125">
        <v>20261008</v>
      </c>
      <c r="AV1125" t="s">
        <v>221</v>
      </c>
      <c r="AW1125" t="s">
        <v>1671</v>
      </c>
      <c r="AX1125" t="s">
        <v>222</v>
      </c>
      <c r="BA1125" s="57">
        <v>46304.458333333336</v>
      </c>
      <c r="BB1125" t="s">
        <v>4318</v>
      </c>
      <c r="BC1125">
        <v>2026</v>
      </c>
      <c r="BD1125">
        <v>10</v>
      </c>
      <c r="BE1125">
        <v>8</v>
      </c>
      <c r="BF1125" s="6">
        <f t="shared" si="51"/>
        <v>46303</v>
      </c>
      <c r="BG1125">
        <f t="shared" si="52"/>
        <v>-1.4583333333357587</v>
      </c>
      <c r="BH1125" t="str">
        <f t="shared" si="53"/>
        <v>COMPLY</v>
      </c>
      <c r="BI1125" t="str">
        <f>VLOOKUP(H1125,Sheet2!$A$1:$B$270,2,FALSE)</f>
        <v>JEMBER</v>
      </c>
    </row>
    <row r="1126" spans="1:61">
      <c r="A1126">
        <v>1125</v>
      </c>
      <c r="B1126">
        <v>1002633655</v>
      </c>
      <c r="C1126">
        <v>3</v>
      </c>
      <c r="D1126" t="s">
        <v>42</v>
      </c>
      <c r="E1126">
        <v>5</v>
      </c>
      <c r="F1126" t="s">
        <v>102</v>
      </c>
      <c r="G1126" t="s">
        <v>100</v>
      </c>
      <c r="H1126" t="s">
        <v>431</v>
      </c>
      <c r="I1126" t="s">
        <v>212</v>
      </c>
      <c r="J1126" t="s">
        <v>213</v>
      </c>
      <c r="K1126" t="s">
        <v>149</v>
      </c>
      <c r="L1126" t="s">
        <v>214</v>
      </c>
      <c r="M1126" t="s">
        <v>76</v>
      </c>
      <c r="N1126" t="s">
        <v>215</v>
      </c>
      <c r="O1126" s="57">
        <v>46307.697002314817</v>
      </c>
      <c r="P1126" s="57">
        <v>46308.607824074075</v>
      </c>
      <c r="Q1126">
        <v>69408922</v>
      </c>
      <c r="S1126">
        <v>152526201944</v>
      </c>
      <c r="T1126" t="s">
        <v>6519</v>
      </c>
      <c r="U1126" t="s">
        <v>6520</v>
      </c>
      <c r="V1126" t="s">
        <v>6521</v>
      </c>
      <c r="Z1126">
        <v>114.012206979095</v>
      </c>
      <c r="AA1126">
        <v>-7.7781119750733296</v>
      </c>
      <c r="AB1126" t="s">
        <v>6522</v>
      </c>
      <c r="AC1126" t="s">
        <v>216</v>
      </c>
      <c r="AL1126" t="s">
        <v>217</v>
      </c>
      <c r="AM1126" t="s">
        <v>5901</v>
      </c>
      <c r="AN1126" t="s">
        <v>6</v>
      </c>
      <c r="AO1126" s="57">
        <v>46366.716041666667</v>
      </c>
      <c r="AP1126" s="57">
        <v>46308.625</v>
      </c>
      <c r="AR1126" t="s">
        <v>218</v>
      </c>
      <c r="AS1126" t="s">
        <v>100</v>
      </c>
      <c r="AT1126" t="s">
        <v>230</v>
      </c>
      <c r="AU1126">
        <v>20261013</v>
      </c>
      <c r="AV1126" t="s">
        <v>221</v>
      </c>
      <c r="AW1126" t="s">
        <v>877</v>
      </c>
      <c r="AX1126" t="s">
        <v>222</v>
      </c>
      <c r="BA1126" s="57">
        <v>46308.625</v>
      </c>
      <c r="BB1126" t="s">
        <v>5901</v>
      </c>
      <c r="BC1126">
        <v>2026</v>
      </c>
      <c r="BD1126">
        <v>10</v>
      </c>
      <c r="BE1126">
        <v>13</v>
      </c>
      <c r="BF1126" s="6">
        <f t="shared" si="51"/>
        <v>46308</v>
      </c>
      <c r="BG1126">
        <f t="shared" si="52"/>
        <v>-0.625</v>
      </c>
      <c r="BH1126" t="str">
        <f t="shared" si="53"/>
        <v>COMPLY</v>
      </c>
      <c r="BI1126" t="str">
        <f>VLOOKUP(H1126,Sheet2!$A$1:$B$270,2,FALSE)</f>
        <v>JEMBER</v>
      </c>
    </row>
    <row r="1127" spans="1:61">
      <c r="A1127">
        <v>1126</v>
      </c>
      <c r="B1127">
        <v>1002634812</v>
      </c>
      <c r="C1127">
        <v>3</v>
      </c>
      <c r="D1127" t="s">
        <v>42</v>
      </c>
      <c r="E1127">
        <v>5</v>
      </c>
      <c r="F1127" t="s">
        <v>102</v>
      </c>
      <c r="G1127" t="s">
        <v>100</v>
      </c>
      <c r="H1127" t="s">
        <v>431</v>
      </c>
      <c r="I1127" t="s">
        <v>212</v>
      </c>
      <c r="J1127" t="s">
        <v>213</v>
      </c>
      <c r="K1127" t="s">
        <v>149</v>
      </c>
      <c r="L1127" t="s">
        <v>214</v>
      </c>
      <c r="M1127" t="s">
        <v>76</v>
      </c>
      <c r="N1127" t="s">
        <v>215</v>
      </c>
      <c r="O1127" s="57">
        <v>46308.497673611113</v>
      </c>
      <c r="P1127" s="57">
        <v>46308.743344907409</v>
      </c>
      <c r="Q1127">
        <v>69409312</v>
      </c>
      <c r="S1127">
        <v>152526201945</v>
      </c>
      <c r="T1127" t="s">
        <v>6523</v>
      </c>
      <c r="U1127" t="s">
        <v>6524</v>
      </c>
      <c r="V1127" t="s">
        <v>6525</v>
      </c>
      <c r="Z1127">
        <v>113.98202294284199</v>
      </c>
      <c r="AA1127">
        <v>-7.8171685693904198</v>
      </c>
      <c r="AB1127" t="s">
        <v>6526</v>
      </c>
      <c r="AC1127" t="s">
        <v>235</v>
      </c>
      <c r="AL1127" t="s">
        <v>217</v>
      </c>
      <c r="AM1127" t="s">
        <v>6025</v>
      </c>
      <c r="AN1127" t="s">
        <v>6</v>
      </c>
      <c r="AO1127" t="s">
        <v>5770</v>
      </c>
      <c r="AP1127" s="57">
        <v>46309.458333333336</v>
      </c>
      <c r="AR1127" t="s">
        <v>218</v>
      </c>
      <c r="AS1127" t="s">
        <v>100</v>
      </c>
      <c r="AT1127" t="s">
        <v>342</v>
      </c>
      <c r="AU1127">
        <v>20261013</v>
      </c>
      <c r="AV1127" t="s">
        <v>221</v>
      </c>
      <c r="AW1127" t="s">
        <v>1700</v>
      </c>
      <c r="AX1127" t="s">
        <v>222</v>
      </c>
      <c r="BA1127" s="57">
        <v>46309.458333333336</v>
      </c>
      <c r="BB1127" t="s">
        <v>6025</v>
      </c>
      <c r="BC1127">
        <v>2026</v>
      </c>
      <c r="BD1127">
        <v>10</v>
      </c>
      <c r="BE1127">
        <v>13</v>
      </c>
      <c r="BF1127" s="6">
        <f t="shared" si="51"/>
        <v>46308</v>
      </c>
      <c r="BG1127">
        <f t="shared" si="52"/>
        <v>-1.4583333333357587</v>
      </c>
      <c r="BH1127" t="str">
        <f t="shared" si="53"/>
        <v>COMPLY</v>
      </c>
      <c r="BI1127" t="str">
        <f>VLOOKUP(H1127,Sheet2!$A$1:$B$270,2,FALSE)</f>
        <v>JEMBER</v>
      </c>
    </row>
    <row r="1128" spans="1:61">
      <c r="A1128">
        <v>1127</v>
      </c>
      <c r="B1128">
        <v>1002635331</v>
      </c>
      <c r="C1128">
        <v>3</v>
      </c>
      <c r="D1128" t="s">
        <v>42</v>
      </c>
      <c r="E1128">
        <v>5</v>
      </c>
      <c r="F1128" t="s">
        <v>102</v>
      </c>
      <c r="G1128" t="s">
        <v>100</v>
      </c>
      <c r="H1128" t="s">
        <v>431</v>
      </c>
      <c r="I1128" t="s">
        <v>212</v>
      </c>
      <c r="J1128" t="s">
        <v>213</v>
      </c>
      <c r="K1128" t="s">
        <v>149</v>
      </c>
      <c r="L1128" t="s">
        <v>214</v>
      </c>
      <c r="M1128" t="s">
        <v>76</v>
      </c>
      <c r="N1128" t="s">
        <v>215</v>
      </c>
      <c r="O1128" s="57">
        <v>46308.623368055552</v>
      </c>
      <c r="P1128" s="57">
        <v>46308.844571759262</v>
      </c>
      <c r="Q1128">
        <v>69409503</v>
      </c>
      <c r="S1128">
        <v>152526201946</v>
      </c>
      <c r="T1128" t="s">
        <v>6832</v>
      </c>
      <c r="U1128" t="s">
        <v>6833</v>
      </c>
      <c r="V1128" t="s">
        <v>6834</v>
      </c>
      <c r="Z1128">
        <v>113.98714113735301</v>
      </c>
      <c r="AA1128">
        <v>-7.8247358742100097</v>
      </c>
      <c r="AB1128" t="s">
        <v>6835</v>
      </c>
      <c r="AC1128" t="s">
        <v>235</v>
      </c>
      <c r="AL1128" t="s">
        <v>217</v>
      </c>
      <c r="AM1128" t="s">
        <v>6836</v>
      </c>
      <c r="AN1128" t="s">
        <v>6</v>
      </c>
      <c r="AO1128" t="s">
        <v>6642</v>
      </c>
      <c r="AP1128" s="57">
        <v>46309.458333333336</v>
      </c>
      <c r="AR1128" t="s">
        <v>218</v>
      </c>
      <c r="AS1128" t="s">
        <v>100</v>
      </c>
      <c r="AT1128" t="s">
        <v>342</v>
      </c>
      <c r="AU1128">
        <v>20261013</v>
      </c>
      <c r="AV1128" t="s">
        <v>221</v>
      </c>
      <c r="AW1128" t="s">
        <v>1700</v>
      </c>
      <c r="AX1128" t="s">
        <v>222</v>
      </c>
      <c r="BA1128" s="57">
        <v>46309.458333333336</v>
      </c>
      <c r="BB1128" t="s">
        <v>6836</v>
      </c>
      <c r="BC1128">
        <v>2026</v>
      </c>
      <c r="BD1128">
        <v>10</v>
      </c>
      <c r="BE1128">
        <v>13</v>
      </c>
      <c r="BF1128" s="6">
        <f t="shared" si="51"/>
        <v>46308</v>
      </c>
      <c r="BG1128">
        <f t="shared" si="52"/>
        <v>-1.4583333333357587</v>
      </c>
      <c r="BH1128" t="str">
        <f t="shared" si="53"/>
        <v>COMPLY</v>
      </c>
      <c r="BI1128" t="str">
        <f>VLOOKUP(H1128,Sheet2!$A$1:$B$270,2,FALSE)</f>
        <v>JEMBER</v>
      </c>
    </row>
    <row r="1129" spans="1:61">
      <c r="A1129">
        <v>1128</v>
      </c>
      <c r="B1129">
        <v>1002634492</v>
      </c>
      <c r="C1129">
        <v>3</v>
      </c>
      <c r="D1129" t="s">
        <v>42</v>
      </c>
      <c r="E1129">
        <v>5</v>
      </c>
      <c r="F1129" t="s">
        <v>102</v>
      </c>
      <c r="G1129" t="s">
        <v>100</v>
      </c>
      <c r="H1129" t="s">
        <v>366</v>
      </c>
      <c r="I1129" t="s">
        <v>212</v>
      </c>
      <c r="J1129" t="s">
        <v>213</v>
      </c>
      <c r="K1129" t="s">
        <v>149</v>
      </c>
      <c r="L1129" t="s">
        <v>214</v>
      </c>
      <c r="M1129" t="s">
        <v>76</v>
      </c>
      <c r="N1129" t="s">
        <v>215</v>
      </c>
      <c r="O1129" s="57">
        <v>46308.443449074075</v>
      </c>
      <c r="P1129" s="57">
        <v>46308.630729166667</v>
      </c>
      <c r="Q1129">
        <v>69409187</v>
      </c>
      <c r="S1129">
        <v>152525202554</v>
      </c>
      <c r="T1129" t="s">
        <v>6527</v>
      </c>
      <c r="U1129" t="s">
        <v>6528</v>
      </c>
      <c r="V1129" t="s">
        <v>6529</v>
      </c>
      <c r="Z1129">
        <v>113.98232899999999</v>
      </c>
      <c r="AA1129">
        <v>-7.960566</v>
      </c>
      <c r="AB1129" t="s">
        <v>6530</v>
      </c>
      <c r="AC1129" t="s">
        <v>235</v>
      </c>
      <c r="AL1129" t="s">
        <v>217</v>
      </c>
      <c r="AM1129" t="s">
        <v>5891</v>
      </c>
      <c r="AN1129" t="s">
        <v>6</v>
      </c>
      <c r="AO1129" t="s">
        <v>5845</v>
      </c>
      <c r="AP1129" s="57">
        <v>46309.333333333336</v>
      </c>
      <c r="AR1129" t="s">
        <v>218</v>
      </c>
      <c r="AS1129" t="s">
        <v>100</v>
      </c>
      <c r="AT1129" t="s">
        <v>230</v>
      </c>
      <c r="AU1129">
        <v>20261013</v>
      </c>
      <c r="AV1129" t="s">
        <v>221</v>
      </c>
      <c r="AW1129" t="s">
        <v>879</v>
      </c>
      <c r="AX1129" t="s">
        <v>222</v>
      </c>
      <c r="BA1129" s="57">
        <v>46309.333333333336</v>
      </c>
      <c r="BB1129" t="s">
        <v>5891</v>
      </c>
      <c r="BC1129">
        <v>2026</v>
      </c>
      <c r="BD1129">
        <v>10</v>
      </c>
      <c r="BE1129">
        <v>13</v>
      </c>
      <c r="BF1129" s="6">
        <f t="shared" si="51"/>
        <v>46308</v>
      </c>
      <c r="BG1129">
        <f t="shared" si="52"/>
        <v>-1.3333333333357587</v>
      </c>
      <c r="BH1129" t="str">
        <f t="shared" si="53"/>
        <v>COMPLY</v>
      </c>
      <c r="BI1129" t="str">
        <f>VLOOKUP(H1129,Sheet2!$A$1:$B$270,2,FALSE)</f>
        <v>JEMBER</v>
      </c>
    </row>
    <row r="1130" spans="1:61">
      <c r="A1130">
        <v>1129</v>
      </c>
      <c r="B1130">
        <v>1002635151</v>
      </c>
      <c r="C1130">
        <v>3</v>
      </c>
      <c r="D1130" t="s">
        <v>42</v>
      </c>
      <c r="E1130">
        <v>5</v>
      </c>
      <c r="F1130" t="s">
        <v>102</v>
      </c>
      <c r="G1130" t="s">
        <v>100</v>
      </c>
      <c r="H1130" t="s">
        <v>366</v>
      </c>
      <c r="I1130" t="s">
        <v>212</v>
      </c>
      <c r="J1130" t="s">
        <v>213</v>
      </c>
      <c r="K1130" t="s">
        <v>149</v>
      </c>
      <c r="L1130" t="s">
        <v>214</v>
      </c>
      <c r="M1130" t="s">
        <v>224</v>
      </c>
      <c r="N1130" t="s">
        <v>215</v>
      </c>
      <c r="O1130" s="57">
        <v>46308.586585648147</v>
      </c>
      <c r="P1130" s="57">
        <v>46309.478622685187</v>
      </c>
      <c r="Q1130">
        <v>69409467</v>
      </c>
      <c r="S1130">
        <v>152525202555</v>
      </c>
      <c r="T1130" t="s">
        <v>6531</v>
      </c>
      <c r="U1130" t="s">
        <v>6528</v>
      </c>
      <c r="V1130" t="s">
        <v>6532</v>
      </c>
      <c r="Z1130">
        <v>113.982367</v>
      </c>
      <c r="AA1130">
        <v>-7.9606380000000003</v>
      </c>
      <c r="AB1130" t="s">
        <v>6533</v>
      </c>
      <c r="AC1130" t="s">
        <v>235</v>
      </c>
      <c r="AL1130" t="s">
        <v>217</v>
      </c>
      <c r="AM1130" t="s">
        <v>5896</v>
      </c>
      <c r="AN1130" t="s">
        <v>6</v>
      </c>
      <c r="AO1130" t="s">
        <v>5780</v>
      </c>
      <c r="AP1130" s="57">
        <v>46309.458333333336</v>
      </c>
      <c r="AR1130" t="s">
        <v>18</v>
      </c>
      <c r="AS1130" t="s">
        <v>100</v>
      </c>
      <c r="AT1130" t="s">
        <v>220</v>
      </c>
      <c r="AV1130" t="s">
        <v>226</v>
      </c>
      <c r="AW1130" t="s">
        <v>5595</v>
      </c>
      <c r="AX1130" t="s">
        <v>222</v>
      </c>
      <c r="BA1130" s="57">
        <v>46309.458333333336</v>
      </c>
      <c r="BB1130" t="s">
        <v>5896</v>
      </c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str">
        <f>VLOOKUP(H1130,Sheet2!$A$1:$B$270,2,FALSE)</f>
        <v>JEMBER</v>
      </c>
    </row>
    <row r="1131" spans="1:61">
      <c r="A1131">
        <v>1130</v>
      </c>
      <c r="B1131">
        <v>1002618623</v>
      </c>
      <c r="C1131">
        <v>3</v>
      </c>
      <c r="D1131" t="s">
        <v>42</v>
      </c>
      <c r="E1131">
        <v>5</v>
      </c>
      <c r="F1131" t="s">
        <v>102</v>
      </c>
      <c r="G1131" t="s">
        <v>108</v>
      </c>
      <c r="H1131" t="s">
        <v>494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46296.69699074074</v>
      </c>
      <c r="P1131" s="57">
        <v>46298.728703703702</v>
      </c>
      <c r="Q1131">
        <v>69402610</v>
      </c>
      <c r="S1131">
        <v>152529201365</v>
      </c>
      <c r="T1131" t="s">
        <v>1347</v>
      </c>
      <c r="U1131" t="s">
        <v>1348</v>
      </c>
      <c r="V1131" t="s">
        <v>1349</v>
      </c>
      <c r="Z1131">
        <v>113.803239</v>
      </c>
      <c r="AA1131">
        <v>-7.776408</v>
      </c>
      <c r="AB1131" t="s">
        <v>1350</v>
      </c>
      <c r="AC1131" t="s">
        <v>235</v>
      </c>
      <c r="AL1131" t="s">
        <v>217</v>
      </c>
      <c r="AM1131" t="s">
        <v>1351</v>
      </c>
      <c r="AN1131" t="s">
        <v>6</v>
      </c>
      <c r="AO1131" s="57">
        <v>46032.726099537038</v>
      </c>
      <c r="AP1131" s="57">
        <v>46297.625</v>
      </c>
      <c r="AR1131" t="s">
        <v>218</v>
      </c>
      <c r="AS1131" t="s">
        <v>108</v>
      </c>
      <c r="AT1131" t="s">
        <v>230</v>
      </c>
      <c r="AU1131">
        <v>20261003</v>
      </c>
      <c r="AV1131" t="s">
        <v>221</v>
      </c>
      <c r="AW1131" t="s">
        <v>862</v>
      </c>
      <c r="AX1131" t="s">
        <v>222</v>
      </c>
      <c r="BA1131" s="57">
        <v>46297.625</v>
      </c>
      <c r="BB1131" t="s">
        <v>1351</v>
      </c>
      <c r="BC1131">
        <v>2026</v>
      </c>
      <c r="BD1131">
        <v>10</v>
      </c>
      <c r="BE1131">
        <v>3</v>
      </c>
      <c r="BF1131" s="6">
        <f t="shared" si="51"/>
        <v>46298</v>
      </c>
      <c r="BG1131">
        <f t="shared" si="52"/>
        <v>0.375</v>
      </c>
      <c r="BH1131" t="str">
        <f t="shared" si="53"/>
        <v>COMPLY</v>
      </c>
      <c r="BI1131" t="str">
        <f>VLOOKUP(H1131,Sheet2!$A$1:$B$270,2,FALSE)</f>
        <v>BANYUWANGI</v>
      </c>
    </row>
    <row r="1132" spans="1:61">
      <c r="A1132">
        <v>1131</v>
      </c>
      <c r="B1132">
        <v>1002631569</v>
      </c>
      <c r="C1132">
        <v>3</v>
      </c>
      <c r="D1132" t="s">
        <v>42</v>
      </c>
      <c r="E1132">
        <v>5</v>
      </c>
      <c r="F1132" t="s">
        <v>102</v>
      </c>
      <c r="G1132" t="s">
        <v>108</v>
      </c>
      <c r="H1132" t="s">
        <v>494</v>
      </c>
      <c r="I1132" t="s">
        <v>212</v>
      </c>
      <c r="J1132" t="s">
        <v>213</v>
      </c>
      <c r="K1132" t="s">
        <v>149</v>
      </c>
      <c r="L1132" t="s">
        <v>214</v>
      </c>
      <c r="M1132" t="s">
        <v>76</v>
      </c>
      <c r="N1132" t="s">
        <v>215</v>
      </c>
      <c r="O1132" s="57">
        <v>46306.528252314813</v>
      </c>
      <c r="P1132" s="57">
        <v>46307.547210648147</v>
      </c>
      <c r="Q1132">
        <v>69408190</v>
      </c>
      <c r="S1132">
        <v>152529201368</v>
      </c>
      <c r="T1132" t="s">
        <v>5662</v>
      </c>
      <c r="U1132" t="s">
        <v>5663</v>
      </c>
      <c r="V1132" t="s">
        <v>5664</v>
      </c>
      <c r="Z1132">
        <v>113.791253</v>
      </c>
      <c r="AA1132">
        <v>-7.7625529999999996</v>
      </c>
      <c r="AB1132" t="s">
        <v>5665</v>
      </c>
      <c r="AC1132" t="s">
        <v>235</v>
      </c>
      <c r="AL1132" t="s">
        <v>217</v>
      </c>
      <c r="AM1132" t="s">
        <v>5666</v>
      </c>
      <c r="AN1132" t="s">
        <v>6</v>
      </c>
      <c r="AO1132" s="57">
        <v>46336.538078703707</v>
      </c>
      <c r="AP1132" s="57">
        <v>46307.458333333336</v>
      </c>
      <c r="AR1132" t="s">
        <v>218</v>
      </c>
      <c r="AS1132" t="s">
        <v>108</v>
      </c>
      <c r="AT1132" t="s">
        <v>220</v>
      </c>
      <c r="AU1132">
        <v>20261012</v>
      </c>
      <c r="AV1132" t="s">
        <v>221</v>
      </c>
      <c r="AW1132" t="s">
        <v>4779</v>
      </c>
      <c r="AX1132" t="s">
        <v>222</v>
      </c>
      <c r="BA1132" s="57">
        <v>46307.458333333336</v>
      </c>
      <c r="BB1132" t="s">
        <v>5666</v>
      </c>
      <c r="BC1132">
        <v>2026</v>
      </c>
      <c r="BD1132">
        <v>10</v>
      </c>
      <c r="BE1132">
        <v>12</v>
      </c>
      <c r="BF1132" s="6">
        <f t="shared" si="51"/>
        <v>46307</v>
      </c>
      <c r="BG1132">
        <f t="shared" si="52"/>
        <v>-0.45833333333575865</v>
      </c>
      <c r="BH1132" t="str">
        <f t="shared" si="53"/>
        <v>COMPLY</v>
      </c>
      <c r="BI1132" t="str">
        <f>VLOOKUP(H1132,Sheet2!$A$1:$B$270,2,FALSE)</f>
        <v>BANYUWANGI</v>
      </c>
    </row>
    <row r="1133" spans="1:61">
      <c r="A1133">
        <v>1132</v>
      </c>
      <c r="B1133">
        <v>1002635414</v>
      </c>
      <c r="C1133">
        <v>3</v>
      </c>
      <c r="D1133" t="s">
        <v>42</v>
      </c>
      <c r="E1133">
        <v>5</v>
      </c>
      <c r="F1133" t="s">
        <v>102</v>
      </c>
      <c r="G1133" t="s">
        <v>108</v>
      </c>
      <c r="H1133" t="s">
        <v>381</v>
      </c>
      <c r="I1133" t="s">
        <v>212</v>
      </c>
      <c r="J1133" t="s">
        <v>213</v>
      </c>
      <c r="K1133" t="s">
        <v>149</v>
      </c>
      <c r="L1133" t="s">
        <v>214</v>
      </c>
      <c r="M1133" t="s">
        <v>238</v>
      </c>
      <c r="N1133" t="s">
        <v>215</v>
      </c>
      <c r="O1133" s="57">
        <v>46308.641423611109</v>
      </c>
      <c r="P1133" s="57">
        <v>46308.643125000002</v>
      </c>
      <c r="Q1133">
        <v>69409535</v>
      </c>
      <c r="S1133">
        <v>152506219302</v>
      </c>
      <c r="T1133" t="s">
        <v>6837</v>
      </c>
      <c r="U1133" t="s">
        <v>6838</v>
      </c>
      <c r="V1133" t="s">
        <v>6839</v>
      </c>
      <c r="Z1133">
        <v>114.0033755</v>
      </c>
      <c r="AA1133">
        <v>-7.7034665999999898</v>
      </c>
      <c r="AB1133" t="s">
        <v>6840</v>
      </c>
      <c r="AC1133" t="s">
        <v>235</v>
      </c>
      <c r="AL1133" t="s">
        <v>217</v>
      </c>
      <c r="AM1133" t="s">
        <v>6841</v>
      </c>
      <c r="AN1133" t="s">
        <v>6</v>
      </c>
      <c r="AO1133" t="s">
        <v>6625</v>
      </c>
      <c r="AP1133" s="57">
        <v>46309.625</v>
      </c>
      <c r="AR1133" t="s">
        <v>239</v>
      </c>
      <c r="AS1133" t="s">
        <v>108</v>
      </c>
      <c r="AT1133" t="s">
        <v>230</v>
      </c>
      <c r="AV1133" t="s">
        <v>238</v>
      </c>
      <c r="AW1133" t="s">
        <v>877</v>
      </c>
      <c r="AX1133" t="s">
        <v>222</v>
      </c>
      <c r="BA1133" s="57">
        <v>46309.625</v>
      </c>
      <c r="BB1133" t="s">
        <v>6841</v>
      </c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str">
        <f>VLOOKUP(H1133,Sheet2!$A$1:$B$270,2,FALSE)</f>
        <v>BANYUWANGI</v>
      </c>
    </row>
    <row r="1134" spans="1:61">
      <c r="A1134">
        <v>1133</v>
      </c>
      <c r="B1134">
        <v>1002617166</v>
      </c>
      <c r="C1134">
        <v>3</v>
      </c>
      <c r="D1134" t="s">
        <v>42</v>
      </c>
      <c r="E1134">
        <v>5</v>
      </c>
      <c r="F1134" t="s">
        <v>102</v>
      </c>
      <c r="G1134" t="s">
        <v>102</v>
      </c>
      <c r="H1134" t="s">
        <v>372</v>
      </c>
      <c r="I1134" t="s">
        <v>212</v>
      </c>
      <c r="J1134" t="s">
        <v>213</v>
      </c>
      <c r="K1134" t="s">
        <v>149</v>
      </c>
      <c r="M1134" t="s">
        <v>76</v>
      </c>
      <c r="N1134" t="s">
        <v>215</v>
      </c>
      <c r="O1134" s="57">
        <v>46296.408101851855</v>
      </c>
      <c r="P1134" s="57">
        <v>46296.850081018521</v>
      </c>
      <c r="Q1134">
        <v>69400906</v>
      </c>
      <c r="R1134">
        <v>3368900010</v>
      </c>
      <c r="S1134">
        <v>152539206020</v>
      </c>
      <c r="T1134" t="s">
        <v>927</v>
      </c>
      <c r="U1134" t="s">
        <v>1352</v>
      </c>
      <c r="V1134" t="s">
        <v>1353</v>
      </c>
      <c r="Z1134">
        <v>113.608535</v>
      </c>
      <c r="AA1134">
        <v>-8.3398029999999999</v>
      </c>
      <c r="AB1134" t="s">
        <v>928</v>
      </c>
      <c r="AC1134" t="s">
        <v>229</v>
      </c>
      <c r="AL1134" t="s">
        <v>217</v>
      </c>
      <c r="AM1134" t="s">
        <v>1354</v>
      </c>
      <c r="AN1134" t="s">
        <v>6</v>
      </c>
      <c r="AO1134" s="57">
        <v>46032.413738425923</v>
      </c>
      <c r="AR1134" t="s">
        <v>218</v>
      </c>
      <c r="AS1134" t="s">
        <v>574</v>
      </c>
      <c r="AT1134" t="s">
        <v>230</v>
      </c>
      <c r="AU1134">
        <v>20261001</v>
      </c>
      <c r="AV1134" t="s">
        <v>221</v>
      </c>
      <c r="AW1134" t="s">
        <v>540</v>
      </c>
      <c r="AX1134" t="s">
        <v>222</v>
      </c>
      <c r="BA1134" s="57">
        <v>46296.291666666664</v>
      </c>
      <c r="BB1134" t="s">
        <v>1354</v>
      </c>
      <c r="BC1134">
        <v>2026</v>
      </c>
      <c r="BD1134">
        <v>10</v>
      </c>
      <c r="BE1134">
        <v>1</v>
      </c>
      <c r="BF1134" s="6">
        <f t="shared" si="51"/>
        <v>46296</v>
      </c>
      <c r="BG1134">
        <f t="shared" si="52"/>
        <v>-0.29166666666424135</v>
      </c>
      <c r="BH1134" t="str">
        <f t="shared" si="53"/>
        <v>COMPLY</v>
      </c>
      <c r="BI1134" t="str">
        <f>VLOOKUP(H1134,Sheet2!$A$1:$B$270,2,FALSE)</f>
        <v>JEMBER</v>
      </c>
    </row>
    <row r="1135" spans="1:61">
      <c r="A1135">
        <v>1134</v>
      </c>
      <c r="B1135">
        <v>1002617727</v>
      </c>
      <c r="C1135">
        <v>3</v>
      </c>
      <c r="D1135" t="s">
        <v>42</v>
      </c>
      <c r="E1135">
        <v>5</v>
      </c>
      <c r="F1135" t="s">
        <v>102</v>
      </c>
      <c r="G1135" t="s">
        <v>102</v>
      </c>
      <c r="H1135" t="s">
        <v>360</v>
      </c>
      <c r="I1135" t="s">
        <v>212</v>
      </c>
      <c r="J1135" t="s">
        <v>213</v>
      </c>
      <c r="K1135" t="s">
        <v>149</v>
      </c>
      <c r="L1135" t="s">
        <v>214</v>
      </c>
      <c r="M1135" t="s">
        <v>76</v>
      </c>
      <c r="N1135" t="s">
        <v>215</v>
      </c>
      <c r="O1135" s="57">
        <v>46296.519849537035</v>
      </c>
      <c r="P1135" s="57">
        <v>46297.594965277778</v>
      </c>
      <c r="Q1135">
        <v>69402313</v>
      </c>
      <c r="S1135">
        <v>152501281067</v>
      </c>
      <c r="T1135" t="s">
        <v>1355</v>
      </c>
      <c r="U1135" t="s">
        <v>1356</v>
      </c>
      <c r="V1135" t="s">
        <v>1357</v>
      </c>
      <c r="Z1135">
        <v>113.705057166516</v>
      </c>
      <c r="AA1135">
        <v>-8.16480285008255</v>
      </c>
      <c r="AB1135" t="s">
        <v>1358</v>
      </c>
      <c r="AC1135" t="s">
        <v>216</v>
      </c>
      <c r="AL1135" t="s">
        <v>217</v>
      </c>
      <c r="AM1135" t="s">
        <v>1359</v>
      </c>
      <c r="AN1135" t="s">
        <v>6</v>
      </c>
      <c r="AO1135" s="57">
        <v>46032.559305555558</v>
      </c>
      <c r="AP1135" s="57">
        <v>46297.458333333336</v>
      </c>
      <c r="AR1135" t="s">
        <v>218</v>
      </c>
      <c r="AS1135" t="s">
        <v>102</v>
      </c>
      <c r="AT1135" t="s">
        <v>230</v>
      </c>
      <c r="AU1135">
        <v>20261002</v>
      </c>
      <c r="AV1135" t="s">
        <v>221</v>
      </c>
      <c r="AW1135" t="s">
        <v>879</v>
      </c>
      <c r="AX1135" t="s">
        <v>222</v>
      </c>
      <c r="BA1135" s="57">
        <v>46297.458333333336</v>
      </c>
      <c r="BB1135" t="s">
        <v>1359</v>
      </c>
      <c r="BC1135">
        <v>2026</v>
      </c>
      <c r="BD1135">
        <v>10</v>
      </c>
      <c r="BE1135">
        <v>2</v>
      </c>
      <c r="BF1135" s="6">
        <f t="shared" si="51"/>
        <v>46297</v>
      </c>
      <c r="BG1135">
        <f t="shared" si="52"/>
        <v>-0.45833333333575865</v>
      </c>
      <c r="BH1135" t="str">
        <f t="shared" si="53"/>
        <v>COMPLY</v>
      </c>
      <c r="BI1135" t="str">
        <f>VLOOKUP(H1135,Sheet2!$A$1:$B$270,2,FALSE)</f>
        <v>JEMBER</v>
      </c>
    </row>
    <row r="1136" spans="1:61">
      <c r="A1136">
        <v>1135</v>
      </c>
      <c r="B1136">
        <v>1002620211</v>
      </c>
      <c r="C1136">
        <v>3</v>
      </c>
      <c r="D1136" t="s">
        <v>42</v>
      </c>
      <c r="E1136">
        <v>5</v>
      </c>
      <c r="F1136" t="s">
        <v>102</v>
      </c>
      <c r="G1136" t="s">
        <v>102</v>
      </c>
      <c r="H1136" t="s">
        <v>360</v>
      </c>
      <c r="I1136" t="s">
        <v>212</v>
      </c>
      <c r="J1136" t="s">
        <v>213</v>
      </c>
      <c r="K1136" t="s">
        <v>149</v>
      </c>
      <c r="L1136" t="s">
        <v>214</v>
      </c>
      <c r="M1136" t="s">
        <v>76</v>
      </c>
      <c r="N1136" t="s">
        <v>215</v>
      </c>
      <c r="O1136" s="57">
        <v>46297.636574074073</v>
      </c>
      <c r="P1136" s="57">
        <v>46299.37122685185</v>
      </c>
      <c r="Q1136">
        <v>69403248</v>
      </c>
      <c r="S1136">
        <v>152501281076</v>
      </c>
      <c r="T1136" t="s">
        <v>2382</v>
      </c>
      <c r="U1136" t="s">
        <v>2383</v>
      </c>
      <c r="V1136" t="s">
        <v>2384</v>
      </c>
      <c r="Z1136">
        <v>113.670350052416</v>
      </c>
      <c r="AA1136">
        <v>-8.1830560354887698</v>
      </c>
      <c r="AB1136" t="s">
        <v>2385</v>
      </c>
      <c r="AC1136" t="s">
        <v>216</v>
      </c>
      <c r="AL1136" t="s">
        <v>217</v>
      </c>
      <c r="AM1136" t="s">
        <v>2386</v>
      </c>
      <c r="AN1136" t="s">
        <v>6</v>
      </c>
      <c r="AO1136" s="57">
        <v>46063.652951388889</v>
      </c>
      <c r="AP1136" s="57">
        <v>46298.625</v>
      </c>
      <c r="AR1136" t="s">
        <v>218</v>
      </c>
      <c r="AS1136" t="s">
        <v>102</v>
      </c>
      <c r="AT1136" t="s">
        <v>230</v>
      </c>
      <c r="AU1136">
        <v>20261004</v>
      </c>
      <c r="AV1136" t="s">
        <v>221</v>
      </c>
      <c r="AW1136" t="s">
        <v>877</v>
      </c>
      <c r="AX1136" t="s">
        <v>222</v>
      </c>
      <c r="BA1136" s="57">
        <v>46298.625</v>
      </c>
      <c r="BB1136" t="s">
        <v>2386</v>
      </c>
      <c r="BC1136">
        <v>2026</v>
      </c>
      <c r="BD1136">
        <v>10</v>
      </c>
      <c r="BE1136">
        <v>4</v>
      </c>
      <c r="BF1136" s="6">
        <f t="shared" si="51"/>
        <v>46299</v>
      </c>
      <c r="BG1136">
        <f t="shared" si="52"/>
        <v>0.375</v>
      </c>
      <c r="BH1136" t="str">
        <f t="shared" si="53"/>
        <v>COMPLY</v>
      </c>
      <c r="BI1136" t="str">
        <f>VLOOKUP(H1136,Sheet2!$A$1:$B$270,2,FALSE)</f>
        <v>JEMBER</v>
      </c>
    </row>
    <row r="1137" spans="1:61">
      <c r="A1137">
        <v>1136</v>
      </c>
      <c r="B1137">
        <v>1002625867</v>
      </c>
      <c r="C1137">
        <v>3</v>
      </c>
      <c r="D1137" t="s">
        <v>42</v>
      </c>
      <c r="E1137">
        <v>5</v>
      </c>
      <c r="F1137" t="s">
        <v>102</v>
      </c>
      <c r="G1137" t="s">
        <v>102</v>
      </c>
      <c r="H1137" t="s">
        <v>360</v>
      </c>
      <c r="I1137" t="s">
        <v>212</v>
      </c>
      <c r="J1137" t="s">
        <v>213</v>
      </c>
      <c r="K1137" t="s">
        <v>149</v>
      </c>
      <c r="L1137" t="s">
        <v>214</v>
      </c>
      <c r="M1137" t="s">
        <v>76</v>
      </c>
      <c r="N1137" t="s">
        <v>215</v>
      </c>
      <c r="O1137" s="57">
        <v>46302.488680555558</v>
      </c>
      <c r="P1137" s="57">
        <v>46303.866863425923</v>
      </c>
      <c r="Q1137">
        <v>69405712</v>
      </c>
      <c r="S1137">
        <v>152501281097</v>
      </c>
      <c r="T1137" t="s">
        <v>4319</v>
      </c>
      <c r="U1137" t="s">
        <v>4320</v>
      </c>
      <c r="V1137" t="s">
        <v>4321</v>
      </c>
      <c r="Z1137">
        <v>113.66687424480899</v>
      </c>
      <c r="AA1137">
        <v>-8.1848311638775897</v>
      </c>
      <c r="AB1137" t="s">
        <v>4322</v>
      </c>
      <c r="AC1137" t="s">
        <v>216</v>
      </c>
      <c r="AL1137" t="s">
        <v>217</v>
      </c>
      <c r="AM1137" t="s">
        <v>3225</v>
      </c>
      <c r="AN1137" t="s">
        <v>6</v>
      </c>
      <c r="AO1137" s="57">
        <v>46213.496678240743</v>
      </c>
      <c r="AP1137" s="57">
        <v>46303.333333333336</v>
      </c>
      <c r="AR1137" t="s">
        <v>218</v>
      </c>
      <c r="AS1137" t="s">
        <v>102</v>
      </c>
      <c r="AT1137" t="s">
        <v>230</v>
      </c>
      <c r="AU1137">
        <v>20261008</v>
      </c>
      <c r="AV1137" t="s">
        <v>221</v>
      </c>
      <c r="AW1137" t="s">
        <v>880</v>
      </c>
      <c r="AX1137" t="s">
        <v>222</v>
      </c>
      <c r="BA1137" s="57">
        <v>46303.333333333336</v>
      </c>
      <c r="BB1137" t="s">
        <v>3225</v>
      </c>
      <c r="BC1137">
        <v>2026</v>
      </c>
      <c r="BD1137">
        <v>10</v>
      </c>
      <c r="BE1137">
        <v>8</v>
      </c>
      <c r="BF1137" s="6">
        <f t="shared" si="51"/>
        <v>46303</v>
      </c>
      <c r="BG1137">
        <f t="shared" si="52"/>
        <v>-0.33333333333575865</v>
      </c>
      <c r="BH1137" t="str">
        <f t="shared" si="53"/>
        <v>COMPLY</v>
      </c>
      <c r="BI1137" t="str">
        <f>VLOOKUP(H1137,Sheet2!$A$1:$B$270,2,FALSE)</f>
        <v>JEMBER</v>
      </c>
    </row>
    <row r="1138" spans="1:61">
      <c r="A1138">
        <v>1137</v>
      </c>
      <c r="B1138">
        <v>1002633533</v>
      </c>
      <c r="C1138">
        <v>3</v>
      </c>
      <c r="D1138" t="s">
        <v>42</v>
      </c>
      <c r="E1138">
        <v>5</v>
      </c>
      <c r="F1138" t="s">
        <v>102</v>
      </c>
      <c r="G1138" t="s">
        <v>102</v>
      </c>
      <c r="H1138" t="s">
        <v>360</v>
      </c>
      <c r="I1138" t="s">
        <v>212</v>
      </c>
      <c r="J1138" t="s">
        <v>213</v>
      </c>
      <c r="K1138" t="s">
        <v>149</v>
      </c>
      <c r="M1138" t="s">
        <v>238</v>
      </c>
      <c r="N1138" t="s">
        <v>563</v>
      </c>
      <c r="O1138" s="57">
        <v>46307.672847222224</v>
      </c>
      <c r="P1138" s="57">
        <v>46308.390289351853</v>
      </c>
      <c r="Q1138">
        <v>69408860</v>
      </c>
      <c r="S1138">
        <v>152501281111</v>
      </c>
      <c r="T1138" t="s">
        <v>6534</v>
      </c>
      <c r="U1138" t="s">
        <v>6535</v>
      </c>
      <c r="V1138" t="s">
        <v>6536</v>
      </c>
      <c r="Z1138">
        <v>113.7152184</v>
      </c>
      <c r="AA1138">
        <v>-8.1509607000000006</v>
      </c>
      <c r="AB1138" t="s">
        <v>6537</v>
      </c>
      <c r="AC1138" t="s">
        <v>284</v>
      </c>
      <c r="AL1138" t="s">
        <v>217</v>
      </c>
      <c r="AM1138" t="s">
        <v>6538</v>
      </c>
      <c r="AN1138" t="s">
        <v>6</v>
      </c>
      <c r="AO1138" s="57">
        <v>46366.684236111112</v>
      </c>
      <c r="AP1138" s="57">
        <v>46312.333333333336</v>
      </c>
      <c r="AR1138" t="s">
        <v>239</v>
      </c>
      <c r="AS1138" t="s">
        <v>102</v>
      </c>
      <c r="AT1138" t="s">
        <v>230</v>
      </c>
      <c r="AV1138" t="s">
        <v>238</v>
      </c>
      <c r="AW1138" t="s">
        <v>2697</v>
      </c>
      <c r="AX1138" t="s">
        <v>222</v>
      </c>
      <c r="BA1138" s="57">
        <v>46312.333333333336</v>
      </c>
      <c r="BB1138" t="s">
        <v>6538</v>
      </c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str">
        <f>VLOOKUP(H1138,Sheet2!$A$1:$B$270,2,FALSE)</f>
        <v>JEMBER</v>
      </c>
    </row>
    <row r="1139" spans="1:61">
      <c r="A1139">
        <v>1138</v>
      </c>
      <c r="B1139">
        <v>1002628437</v>
      </c>
      <c r="C1139">
        <v>3</v>
      </c>
      <c r="D1139" t="s">
        <v>42</v>
      </c>
      <c r="E1139">
        <v>5</v>
      </c>
      <c r="F1139" t="s">
        <v>102</v>
      </c>
      <c r="G1139" t="s">
        <v>102</v>
      </c>
      <c r="H1139" t="s">
        <v>417</v>
      </c>
      <c r="I1139" t="s">
        <v>212</v>
      </c>
      <c r="J1139" t="s">
        <v>213</v>
      </c>
      <c r="K1139" t="s">
        <v>149</v>
      </c>
      <c r="L1139" t="s">
        <v>214</v>
      </c>
      <c r="M1139" t="s">
        <v>76</v>
      </c>
      <c r="N1139" t="s">
        <v>215</v>
      </c>
      <c r="O1139" s="57">
        <v>46303.705960648149</v>
      </c>
      <c r="P1139" s="57">
        <v>46304.702881944446</v>
      </c>
      <c r="Q1139">
        <v>69406817</v>
      </c>
      <c r="S1139">
        <v>152502217128</v>
      </c>
      <c r="T1139" t="s">
        <v>4768</v>
      </c>
      <c r="U1139" t="s">
        <v>4769</v>
      </c>
      <c r="V1139" t="s">
        <v>4770</v>
      </c>
      <c r="Z1139">
        <v>113.693809993565</v>
      </c>
      <c r="AA1139">
        <v>-8.2105817478988108</v>
      </c>
      <c r="AB1139" t="s">
        <v>4771</v>
      </c>
      <c r="AC1139" t="s">
        <v>216</v>
      </c>
      <c r="AL1139" t="s">
        <v>217</v>
      </c>
      <c r="AM1139" t="s">
        <v>4772</v>
      </c>
      <c r="AN1139" t="s">
        <v>6</v>
      </c>
      <c r="AO1139" s="57">
        <v>46244.72587962963</v>
      </c>
      <c r="AP1139" s="57">
        <v>46304.625</v>
      </c>
      <c r="AR1139" t="s">
        <v>218</v>
      </c>
      <c r="AS1139" t="s">
        <v>4773</v>
      </c>
      <c r="AT1139" t="s">
        <v>230</v>
      </c>
      <c r="AU1139">
        <v>20261009</v>
      </c>
      <c r="AV1139" t="s">
        <v>221</v>
      </c>
      <c r="AW1139" t="s">
        <v>886</v>
      </c>
      <c r="AX1139" t="s">
        <v>222</v>
      </c>
      <c r="BA1139" s="57">
        <v>46304.625</v>
      </c>
      <c r="BB1139" t="s">
        <v>4772</v>
      </c>
      <c r="BC1139">
        <v>2026</v>
      </c>
      <c r="BD1139">
        <v>10</v>
      </c>
      <c r="BE1139">
        <v>9</v>
      </c>
      <c r="BF1139" s="6">
        <f t="shared" si="51"/>
        <v>46304</v>
      </c>
      <c r="BG1139">
        <f t="shared" si="52"/>
        <v>-0.625</v>
      </c>
      <c r="BH1139" t="str">
        <f t="shared" si="53"/>
        <v>COMPLY</v>
      </c>
      <c r="BI1139" t="str">
        <f>VLOOKUP(H1139,Sheet2!$A$1:$B$270,2,FALSE)</f>
        <v>JEMBER</v>
      </c>
    </row>
    <row r="1140" spans="1:61">
      <c r="A1140">
        <v>1139</v>
      </c>
      <c r="B1140">
        <v>1002629771</v>
      </c>
      <c r="C1140">
        <v>3</v>
      </c>
      <c r="D1140" t="s">
        <v>42</v>
      </c>
      <c r="E1140">
        <v>5</v>
      </c>
      <c r="F1140" t="s">
        <v>102</v>
      </c>
      <c r="G1140" t="s">
        <v>102</v>
      </c>
      <c r="H1140" t="s">
        <v>417</v>
      </c>
      <c r="I1140" t="s">
        <v>212</v>
      </c>
      <c r="J1140" t="s">
        <v>213</v>
      </c>
      <c r="K1140" t="s">
        <v>149</v>
      </c>
      <c r="L1140" t="s">
        <v>214</v>
      </c>
      <c r="M1140" t="s">
        <v>76</v>
      </c>
      <c r="N1140" t="s">
        <v>215</v>
      </c>
      <c r="O1140" s="57">
        <v>46304.580324074072</v>
      </c>
      <c r="P1140" s="57">
        <v>46305.699178240742</v>
      </c>
      <c r="Q1140">
        <v>69407379</v>
      </c>
      <c r="S1140">
        <v>152502217131</v>
      </c>
      <c r="T1140" t="s">
        <v>5667</v>
      </c>
      <c r="U1140" t="s">
        <v>5668</v>
      </c>
      <c r="V1140" t="s">
        <v>5669</v>
      </c>
      <c r="Z1140">
        <v>113.724638298153</v>
      </c>
      <c r="AA1140">
        <v>-8.1633462363996703</v>
      </c>
      <c r="AB1140" t="s">
        <v>5670</v>
      </c>
      <c r="AC1140" t="s">
        <v>216</v>
      </c>
      <c r="AL1140" t="s">
        <v>217</v>
      </c>
      <c r="AM1140" t="s">
        <v>4988</v>
      </c>
      <c r="AN1140" t="s">
        <v>6</v>
      </c>
      <c r="AO1140" s="57">
        <v>46275.590590277781</v>
      </c>
      <c r="AP1140" s="57">
        <v>46305.458333333336</v>
      </c>
      <c r="AR1140" t="s">
        <v>218</v>
      </c>
      <c r="AS1140" t="s">
        <v>4773</v>
      </c>
      <c r="AT1140" t="s">
        <v>230</v>
      </c>
      <c r="AU1140">
        <v>20261010</v>
      </c>
      <c r="AV1140" t="s">
        <v>221</v>
      </c>
      <c r="AW1140" t="s">
        <v>875</v>
      </c>
      <c r="AX1140" t="s">
        <v>222</v>
      </c>
      <c r="BA1140" s="57">
        <v>46305.458333333336</v>
      </c>
      <c r="BB1140" t="s">
        <v>4988</v>
      </c>
      <c r="BC1140">
        <v>2026</v>
      </c>
      <c r="BD1140">
        <v>10</v>
      </c>
      <c r="BE1140">
        <v>10</v>
      </c>
      <c r="BF1140" s="6">
        <f t="shared" si="51"/>
        <v>46305</v>
      </c>
      <c r="BG1140">
        <f t="shared" si="52"/>
        <v>-0.45833333333575865</v>
      </c>
      <c r="BH1140" t="str">
        <f t="shared" si="53"/>
        <v>COMPLY</v>
      </c>
      <c r="BI1140" t="str">
        <f>VLOOKUP(H1140,Sheet2!$A$1:$B$270,2,FALSE)</f>
        <v>JEMBER</v>
      </c>
    </row>
    <row r="1141" spans="1:61">
      <c r="A1141">
        <v>1140</v>
      </c>
      <c r="B1141">
        <v>1002626551</v>
      </c>
      <c r="C1141">
        <v>3</v>
      </c>
      <c r="D1141" t="s">
        <v>42</v>
      </c>
      <c r="E1141">
        <v>5</v>
      </c>
      <c r="F1141" t="s">
        <v>106</v>
      </c>
      <c r="G1141" t="s">
        <v>104</v>
      </c>
      <c r="H1141" t="s">
        <v>413</v>
      </c>
      <c r="I1141" t="s">
        <v>212</v>
      </c>
      <c r="J1141" t="s">
        <v>213</v>
      </c>
      <c r="K1141" t="s">
        <v>149</v>
      </c>
      <c r="L1141" t="s">
        <v>214</v>
      </c>
      <c r="M1141" t="s">
        <v>76</v>
      </c>
      <c r="N1141" t="s">
        <v>215</v>
      </c>
      <c r="O1141" s="57">
        <v>46302.641423611109</v>
      </c>
      <c r="P1141" s="57">
        <v>46303.521018518521</v>
      </c>
      <c r="Q1141">
        <v>69405992</v>
      </c>
      <c r="S1141">
        <v>152504261685</v>
      </c>
      <c r="T1141" t="s">
        <v>4323</v>
      </c>
      <c r="U1141" t="s">
        <v>4324</v>
      </c>
      <c r="V1141" t="s">
        <v>4325</v>
      </c>
      <c r="Z1141">
        <v>113.21699503809199</v>
      </c>
      <c r="AA1141">
        <v>-8.1060651568624298</v>
      </c>
      <c r="AB1141" t="s">
        <v>4326</v>
      </c>
      <c r="AC1141" t="s">
        <v>216</v>
      </c>
      <c r="AL1141" t="s">
        <v>217</v>
      </c>
      <c r="AM1141" t="s">
        <v>4327</v>
      </c>
      <c r="AN1141" t="s">
        <v>6</v>
      </c>
      <c r="AO1141" s="57">
        <v>46213.642511574071</v>
      </c>
      <c r="AP1141" s="57">
        <v>46303.625</v>
      </c>
      <c r="AR1141" t="s">
        <v>218</v>
      </c>
      <c r="AS1141" t="s">
        <v>104</v>
      </c>
      <c r="AT1141" t="s">
        <v>230</v>
      </c>
      <c r="AU1141">
        <v>20261008</v>
      </c>
      <c r="AV1141" t="s">
        <v>221</v>
      </c>
      <c r="AW1141" t="s">
        <v>875</v>
      </c>
      <c r="AX1141" t="s">
        <v>222</v>
      </c>
      <c r="BA1141" s="57">
        <v>46303.625</v>
      </c>
      <c r="BB1141" t="s">
        <v>4327</v>
      </c>
      <c r="BC1141">
        <v>2026</v>
      </c>
      <c r="BD1141">
        <v>10</v>
      </c>
      <c r="BE1141">
        <v>8</v>
      </c>
      <c r="BF1141" s="6">
        <f t="shared" si="51"/>
        <v>46303</v>
      </c>
      <c r="BG1141">
        <f t="shared" si="52"/>
        <v>-0.625</v>
      </c>
      <c r="BH1141" t="str">
        <f t="shared" si="53"/>
        <v>COMPLY</v>
      </c>
      <c r="BI1141" t="str">
        <f>VLOOKUP(H1141,Sheet2!$A$1:$B$270,2,FALSE)</f>
        <v>PROBOLINGGO</v>
      </c>
    </row>
    <row r="1142" spans="1:61">
      <c r="A1142">
        <v>1141</v>
      </c>
      <c r="B1142">
        <v>1002627850</v>
      </c>
      <c r="C1142">
        <v>3</v>
      </c>
      <c r="D1142" t="s">
        <v>42</v>
      </c>
      <c r="E1142">
        <v>5</v>
      </c>
      <c r="F1142" t="s">
        <v>106</v>
      </c>
      <c r="G1142" t="s">
        <v>104</v>
      </c>
      <c r="H1142" t="s">
        <v>413</v>
      </c>
      <c r="I1142" t="s">
        <v>212</v>
      </c>
      <c r="J1142" t="s">
        <v>213</v>
      </c>
      <c r="K1142" t="s">
        <v>149</v>
      </c>
      <c r="L1142" t="s">
        <v>214</v>
      </c>
      <c r="M1142" t="s">
        <v>76</v>
      </c>
      <c r="N1142" t="s">
        <v>215</v>
      </c>
      <c r="O1142" s="57">
        <v>46303.596307870372</v>
      </c>
      <c r="P1142" s="57">
        <v>46303.687511574077</v>
      </c>
      <c r="Q1142">
        <v>69406557</v>
      </c>
      <c r="S1142">
        <v>152504261589</v>
      </c>
      <c r="T1142" t="s">
        <v>4774</v>
      </c>
      <c r="U1142" t="s">
        <v>4775</v>
      </c>
      <c r="V1142" t="s">
        <v>4776</v>
      </c>
      <c r="Z1142">
        <v>113.229365386068</v>
      </c>
      <c r="AA1142">
        <v>-8.1338577120294104</v>
      </c>
      <c r="AB1142" t="s">
        <v>4777</v>
      </c>
      <c r="AC1142" t="s">
        <v>216</v>
      </c>
      <c r="AL1142" t="s">
        <v>217</v>
      </c>
      <c r="AM1142" t="s">
        <v>3327</v>
      </c>
      <c r="AN1142" t="s">
        <v>6</v>
      </c>
      <c r="AO1142" s="57">
        <v>46244.601203703707</v>
      </c>
      <c r="AP1142" s="57">
        <v>46304.458333333336</v>
      </c>
      <c r="AR1142" t="s">
        <v>218</v>
      </c>
      <c r="AS1142" t="s">
        <v>104</v>
      </c>
      <c r="AT1142" t="s">
        <v>220</v>
      </c>
      <c r="AU1142">
        <v>20261008</v>
      </c>
      <c r="AV1142" t="s">
        <v>221</v>
      </c>
      <c r="AW1142" t="s">
        <v>4779</v>
      </c>
      <c r="AX1142" t="s">
        <v>222</v>
      </c>
      <c r="BA1142" s="57">
        <v>46304.458333333336</v>
      </c>
      <c r="BB1142" t="s">
        <v>3327</v>
      </c>
      <c r="BC1142">
        <v>2026</v>
      </c>
      <c r="BD1142">
        <v>10</v>
      </c>
      <c r="BE1142">
        <v>8</v>
      </c>
      <c r="BF1142" s="6">
        <f t="shared" si="51"/>
        <v>46303</v>
      </c>
      <c r="BG1142">
        <f t="shared" si="52"/>
        <v>-1.4583333333357587</v>
      </c>
      <c r="BH1142" t="str">
        <f t="shared" si="53"/>
        <v>COMPLY</v>
      </c>
      <c r="BI1142" t="str">
        <f>VLOOKUP(H1142,Sheet2!$A$1:$B$270,2,FALSE)</f>
        <v>PROBOLINGGO</v>
      </c>
    </row>
    <row r="1143" spans="1:61">
      <c r="A1143">
        <v>1142</v>
      </c>
      <c r="B1143">
        <v>1002627848</v>
      </c>
      <c r="C1143">
        <v>3</v>
      </c>
      <c r="D1143" t="s">
        <v>42</v>
      </c>
      <c r="E1143">
        <v>5</v>
      </c>
      <c r="F1143" t="s">
        <v>106</v>
      </c>
      <c r="G1143" t="s">
        <v>104</v>
      </c>
      <c r="H1143" t="s">
        <v>413</v>
      </c>
      <c r="I1143" t="s">
        <v>212</v>
      </c>
      <c r="J1143" t="s">
        <v>213</v>
      </c>
      <c r="K1143" t="s">
        <v>149</v>
      </c>
      <c r="L1143" t="s">
        <v>214</v>
      </c>
      <c r="M1143" t="s">
        <v>839</v>
      </c>
      <c r="N1143" t="s">
        <v>215</v>
      </c>
      <c r="O1143" s="57">
        <v>46303.596250000002</v>
      </c>
      <c r="P1143" s="57">
        <v>46304.472210648149</v>
      </c>
      <c r="Q1143">
        <v>69406557</v>
      </c>
      <c r="S1143">
        <v>152504261589</v>
      </c>
      <c r="T1143" t="s">
        <v>4774</v>
      </c>
      <c r="U1143" t="s">
        <v>4775</v>
      </c>
      <c r="V1143" t="s">
        <v>4776</v>
      </c>
      <c r="Z1143">
        <v>113.229365386068</v>
      </c>
      <c r="AA1143">
        <v>-8.1338577120294104</v>
      </c>
      <c r="AB1143" t="s">
        <v>4777</v>
      </c>
      <c r="AC1143" t="s">
        <v>216</v>
      </c>
      <c r="AL1143" t="s">
        <v>217</v>
      </c>
      <c r="AM1143" t="s">
        <v>3327</v>
      </c>
      <c r="AN1143" t="s">
        <v>6</v>
      </c>
      <c r="AO1143" s="57">
        <v>46244.601203703707</v>
      </c>
      <c r="AP1143" s="57">
        <v>46304.458333333336</v>
      </c>
      <c r="AR1143" t="s">
        <v>1433</v>
      </c>
      <c r="AS1143" t="s">
        <v>104</v>
      </c>
      <c r="AT1143" t="s">
        <v>220</v>
      </c>
      <c r="AV1143" t="s">
        <v>4778</v>
      </c>
      <c r="AW1143" t="s">
        <v>4779</v>
      </c>
      <c r="AX1143" t="s">
        <v>222</v>
      </c>
      <c r="BA1143" s="57">
        <v>46304.458333333336</v>
      </c>
      <c r="BB1143" t="s">
        <v>3327</v>
      </c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str">
        <f>VLOOKUP(H1143,Sheet2!$A$1:$B$270,2,FALSE)</f>
        <v>PROBOLINGGO</v>
      </c>
    </row>
    <row r="1144" spans="1:61">
      <c r="A1144">
        <v>1143</v>
      </c>
      <c r="B1144">
        <v>1002617896</v>
      </c>
      <c r="C1144">
        <v>3</v>
      </c>
      <c r="D1144" t="s">
        <v>42</v>
      </c>
      <c r="E1144">
        <v>5</v>
      </c>
      <c r="F1144" t="s">
        <v>106</v>
      </c>
      <c r="G1144" t="s">
        <v>104</v>
      </c>
      <c r="H1144" t="s">
        <v>495</v>
      </c>
      <c r="I1144" t="s">
        <v>212</v>
      </c>
      <c r="J1144" t="s">
        <v>213</v>
      </c>
      <c r="K1144" t="s">
        <v>149</v>
      </c>
      <c r="M1144" t="s">
        <v>76</v>
      </c>
      <c r="N1144" t="s">
        <v>215</v>
      </c>
      <c r="O1144" s="57">
        <v>46296.569930555554</v>
      </c>
      <c r="P1144" s="57">
        <v>46296.696250000001</v>
      </c>
      <c r="Q1144">
        <v>69401645</v>
      </c>
      <c r="S1144">
        <v>152542208206</v>
      </c>
      <c r="T1144" t="s">
        <v>937</v>
      </c>
      <c r="U1144" t="s">
        <v>929</v>
      </c>
      <c r="V1144" t="s">
        <v>1360</v>
      </c>
      <c r="Z1144">
        <v>113.1216587</v>
      </c>
      <c r="AA1144">
        <v>-8.2018167000000002</v>
      </c>
      <c r="AB1144" t="s">
        <v>938</v>
      </c>
      <c r="AC1144" t="s">
        <v>229</v>
      </c>
      <c r="AL1144" t="s">
        <v>217</v>
      </c>
      <c r="AM1144" t="s">
        <v>1361</v>
      </c>
      <c r="AN1144" t="s">
        <v>6</v>
      </c>
      <c r="AO1144" s="57">
        <v>46032.579872685186</v>
      </c>
      <c r="AR1144" t="s">
        <v>218</v>
      </c>
      <c r="AS1144" t="s">
        <v>219</v>
      </c>
      <c r="AT1144" t="s">
        <v>220</v>
      </c>
      <c r="AU1144">
        <v>20261001</v>
      </c>
      <c r="AV1144" t="s">
        <v>221</v>
      </c>
      <c r="AW1144" t="s">
        <v>576</v>
      </c>
      <c r="AX1144" t="s">
        <v>222</v>
      </c>
      <c r="BA1144" s="57">
        <v>46296.291666666664</v>
      </c>
      <c r="BB1144" t="s">
        <v>1361</v>
      </c>
      <c r="BC1144">
        <v>2026</v>
      </c>
      <c r="BD1144">
        <v>10</v>
      </c>
      <c r="BE1144">
        <v>1</v>
      </c>
      <c r="BF1144" s="6">
        <f t="shared" si="51"/>
        <v>46296</v>
      </c>
      <c r="BG1144">
        <f t="shared" si="52"/>
        <v>-0.29166666666424135</v>
      </c>
      <c r="BH1144" t="str">
        <f t="shared" si="53"/>
        <v>COMPLY</v>
      </c>
      <c r="BI1144" t="str">
        <f>VLOOKUP(H1144,Sheet2!$A$1:$B$270,2,FALSE)</f>
        <v>PROBOLINGGO</v>
      </c>
    </row>
    <row r="1145" spans="1:61">
      <c r="A1145">
        <v>1144</v>
      </c>
      <c r="B1145">
        <v>1002619334</v>
      </c>
      <c r="C1145">
        <v>3</v>
      </c>
      <c r="D1145" t="s">
        <v>42</v>
      </c>
      <c r="E1145">
        <v>5</v>
      </c>
      <c r="F1145" t="s">
        <v>106</v>
      </c>
      <c r="G1145" t="s">
        <v>104</v>
      </c>
      <c r="H1145" t="s">
        <v>495</v>
      </c>
      <c r="I1145" t="s">
        <v>212</v>
      </c>
      <c r="J1145" t="s">
        <v>213</v>
      </c>
      <c r="K1145" t="s">
        <v>149</v>
      </c>
      <c r="L1145" t="s">
        <v>214</v>
      </c>
      <c r="M1145" t="s">
        <v>76</v>
      </c>
      <c r="N1145" t="s">
        <v>215</v>
      </c>
      <c r="O1145" s="57">
        <v>46297.436516203707</v>
      </c>
      <c r="P1145" s="57">
        <v>46298.634201388886</v>
      </c>
      <c r="Q1145">
        <v>69402875</v>
      </c>
      <c r="S1145">
        <v>152542208209</v>
      </c>
      <c r="T1145" t="s">
        <v>2387</v>
      </c>
      <c r="U1145" t="s">
        <v>2388</v>
      </c>
      <c r="V1145" t="s">
        <v>2389</v>
      </c>
      <c r="Z1145">
        <v>112.988416850566</v>
      </c>
      <c r="AA1145">
        <v>-8.1887530777444901</v>
      </c>
      <c r="AB1145" t="s">
        <v>2390</v>
      </c>
      <c r="AC1145" t="s">
        <v>216</v>
      </c>
      <c r="AL1145" t="s">
        <v>217</v>
      </c>
      <c r="AM1145" t="s">
        <v>2391</v>
      </c>
      <c r="AN1145" t="s">
        <v>6</v>
      </c>
      <c r="AO1145" s="57">
        <v>46063.444386574076</v>
      </c>
      <c r="AP1145" s="57">
        <v>46298.333333333336</v>
      </c>
      <c r="AR1145" t="s">
        <v>218</v>
      </c>
      <c r="AS1145" t="s">
        <v>219</v>
      </c>
      <c r="AT1145" t="s">
        <v>230</v>
      </c>
      <c r="AU1145">
        <v>20261003</v>
      </c>
      <c r="AV1145" t="s">
        <v>221</v>
      </c>
      <c r="AW1145" t="s">
        <v>886</v>
      </c>
      <c r="AX1145" t="s">
        <v>222</v>
      </c>
      <c r="BA1145" s="57">
        <v>46298.333333333336</v>
      </c>
      <c r="BB1145" t="s">
        <v>2391</v>
      </c>
      <c r="BC1145">
        <v>2026</v>
      </c>
      <c r="BD1145">
        <v>10</v>
      </c>
      <c r="BE1145">
        <v>3</v>
      </c>
      <c r="BF1145" s="6">
        <f t="shared" si="51"/>
        <v>46298</v>
      </c>
      <c r="BG1145">
        <f t="shared" si="52"/>
        <v>-0.33333333333575865</v>
      </c>
      <c r="BH1145" t="str">
        <f t="shared" si="53"/>
        <v>COMPLY</v>
      </c>
      <c r="BI1145" t="str">
        <f>VLOOKUP(H1145,Sheet2!$A$1:$B$270,2,FALSE)</f>
        <v>PROBOLINGGO</v>
      </c>
    </row>
    <row r="1146" spans="1:61">
      <c r="A1146">
        <v>1145</v>
      </c>
      <c r="B1146">
        <v>1002633401</v>
      </c>
      <c r="C1146">
        <v>3</v>
      </c>
      <c r="D1146" t="s">
        <v>42</v>
      </c>
      <c r="E1146">
        <v>5</v>
      </c>
      <c r="F1146" t="s">
        <v>106</v>
      </c>
      <c r="G1146" t="s">
        <v>104</v>
      </c>
      <c r="H1146" t="s">
        <v>495</v>
      </c>
      <c r="I1146" t="s">
        <v>212</v>
      </c>
      <c r="J1146" t="s">
        <v>213</v>
      </c>
      <c r="K1146" t="s">
        <v>149</v>
      </c>
      <c r="L1146" t="s">
        <v>214</v>
      </c>
      <c r="M1146" t="s">
        <v>839</v>
      </c>
      <c r="N1146" t="s">
        <v>215</v>
      </c>
      <c r="O1146" s="57">
        <v>46307.646932870368</v>
      </c>
      <c r="P1146" s="57">
        <v>46308.760844907411</v>
      </c>
      <c r="Q1146">
        <v>69408836</v>
      </c>
      <c r="S1146">
        <v>152542208161</v>
      </c>
      <c r="T1146" t="s">
        <v>6539</v>
      </c>
      <c r="U1146" t="s">
        <v>6540</v>
      </c>
      <c r="V1146" t="s">
        <v>6541</v>
      </c>
      <c r="Z1146">
        <v>113.11215209573599</v>
      </c>
      <c r="AA1146">
        <v>-8.2310327278964408</v>
      </c>
      <c r="AB1146" t="s">
        <v>6542</v>
      </c>
      <c r="AC1146" t="s">
        <v>235</v>
      </c>
      <c r="AL1146" t="s">
        <v>217</v>
      </c>
      <c r="AM1146" t="s">
        <v>6543</v>
      </c>
      <c r="AN1146" t="s">
        <v>6</v>
      </c>
      <c r="AO1146" s="57">
        <v>46366.652638888889</v>
      </c>
      <c r="AP1146" s="57">
        <v>46308.625</v>
      </c>
      <c r="AQ1146" t="s">
        <v>838</v>
      </c>
      <c r="AR1146" t="s">
        <v>840</v>
      </c>
      <c r="AS1146" t="s">
        <v>219</v>
      </c>
      <c r="AT1146" t="s">
        <v>230</v>
      </c>
      <c r="AV1146" t="s">
        <v>6842</v>
      </c>
      <c r="AW1146" t="s">
        <v>877</v>
      </c>
      <c r="AX1146" t="s">
        <v>222</v>
      </c>
      <c r="BA1146" s="57">
        <v>46308.625</v>
      </c>
      <c r="BB1146" t="s">
        <v>6543</v>
      </c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str">
        <f>VLOOKUP(H1146,Sheet2!$A$1:$B$270,2,FALSE)</f>
        <v>PROBOLINGGO</v>
      </c>
    </row>
    <row r="1147" spans="1:61">
      <c r="A1147">
        <v>1146</v>
      </c>
      <c r="B1147">
        <v>1002619058</v>
      </c>
      <c r="C1147">
        <v>3</v>
      </c>
      <c r="D1147" t="s">
        <v>42</v>
      </c>
      <c r="E1147">
        <v>5</v>
      </c>
      <c r="F1147" t="s">
        <v>106</v>
      </c>
      <c r="G1147" t="s">
        <v>107</v>
      </c>
      <c r="H1147" t="s">
        <v>343</v>
      </c>
      <c r="I1147" t="s">
        <v>212</v>
      </c>
      <c r="J1147" t="s">
        <v>213</v>
      </c>
      <c r="K1147" t="s">
        <v>149</v>
      </c>
      <c r="M1147" t="s">
        <v>76</v>
      </c>
      <c r="N1147" t="s">
        <v>215</v>
      </c>
      <c r="O1147" s="57">
        <v>46297.379432870373</v>
      </c>
      <c r="P1147" s="57">
        <v>46297.673495370371</v>
      </c>
      <c r="Q1147">
        <v>69402740</v>
      </c>
      <c r="S1147">
        <v>152509216431</v>
      </c>
      <c r="T1147" t="s">
        <v>2392</v>
      </c>
      <c r="U1147" t="s">
        <v>2393</v>
      </c>
      <c r="V1147" t="s">
        <v>2394</v>
      </c>
      <c r="Z1147">
        <v>113.4281189</v>
      </c>
      <c r="AA1147">
        <v>-7.7806913</v>
      </c>
      <c r="AB1147" t="s">
        <v>2395</v>
      </c>
      <c r="AC1147" t="s">
        <v>229</v>
      </c>
      <c r="AL1147" t="s">
        <v>217</v>
      </c>
      <c r="AM1147" t="s">
        <v>2396</v>
      </c>
      <c r="AN1147" t="s">
        <v>6</v>
      </c>
      <c r="AO1147" s="57">
        <v>46063.39334490741</v>
      </c>
      <c r="AP1147" s="57">
        <v>46298.333333333336</v>
      </c>
      <c r="AR1147" t="s">
        <v>218</v>
      </c>
      <c r="AS1147" t="s">
        <v>2397</v>
      </c>
      <c r="AT1147" t="s">
        <v>342</v>
      </c>
      <c r="AU1147">
        <v>20261002</v>
      </c>
      <c r="AV1147" t="s">
        <v>221</v>
      </c>
      <c r="AW1147" t="s">
        <v>2398</v>
      </c>
      <c r="AX1147" t="s">
        <v>222</v>
      </c>
      <c r="BA1147" s="57">
        <v>46298.333333333336</v>
      </c>
      <c r="BB1147" t="s">
        <v>2396</v>
      </c>
      <c r="BC1147">
        <v>2026</v>
      </c>
      <c r="BD1147">
        <v>10</v>
      </c>
      <c r="BE1147">
        <v>2</v>
      </c>
      <c r="BF1147" s="6">
        <f t="shared" si="51"/>
        <v>46297</v>
      </c>
      <c r="BG1147">
        <f t="shared" si="52"/>
        <v>-1.3333333333357587</v>
      </c>
      <c r="BH1147" t="str">
        <f t="shared" si="53"/>
        <v>COMPLY</v>
      </c>
      <c r="BI1147" t="str">
        <f>VLOOKUP(H1147,Sheet2!$A$1:$B$270,2,FALSE)</f>
        <v>PROBOLINGGO</v>
      </c>
    </row>
    <row r="1148" spans="1:61">
      <c r="A1148">
        <v>1147</v>
      </c>
      <c r="B1148">
        <v>1002625929</v>
      </c>
      <c r="C1148">
        <v>3</v>
      </c>
      <c r="D1148" t="s">
        <v>42</v>
      </c>
      <c r="E1148">
        <v>5</v>
      </c>
      <c r="F1148" t="s">
        <v>106</v>
      </c>
      <c r="G1148" t="s">
        <v>107</v>
      </c>
      <c r="H1148" t="s">
        <v>343</v>
      </c>
      <c r="I1148" t="s">
        <v>212</v>
      </c>
      <c r="J1148" t="s">
        <v>213</v>
      </c>
      <c r="K1148" t="s">
        <v>149</v>
      </c>
      <c r="M1148" t="s">
        <v>76</v>
      </c>
      <c r="N1148" t="s">
        <v>563</v>
      </c>
      <c r="O1148" s="57">
        <v>46302.507789351854</v>
      </c>
      <c r="P1148" s="57">
        <v>46303.590798611112</v>
      </c>
      <c r="Q1148">
        <v>66525052</v>
      </c>
      <c r="S1148">
        <v>152509216398</v>
      </c>
      <c r="T1148" t="s">
        <v>1653</v>
      </c>
      <c r="U1148" t="s">
        <v>4328</v>
      </c>
      <c r="V1148" t="s">
        <v>4329</v>
      </c>
      <c r="Z1148">
        <v>113.42803020605299</v>
      </c>
      <c r="AA1148">
        <v>-7.7595124479947799</v>
      </c>
      <c r="AB1148" t="s">
        <v>1655</v>
      </c>
      <c r="AC1148" t="s">
        <v>284</v>
      </c>
      <c r="AL1148" t="s">
        <v>217</v>
      </c>
      <c r="AM1148" t="s">
        <v>4330</v>
      </c>
      <c r="AN1148" t="s">
        <v>6</v>
      </c>
      <c r="AO1148" s="57">
        <v>46213.517812500002</v>
      </c>
      <c r="AP1148" s="57">
        <v>46303.625</v>
      </c>
      <c r="AR1148" t="s">
        <v>218</v>
      </c>
      <c r="AS1148" t="s">
        <v>2397</v>
      </c>
      <c r="AT1148" t="s">
        <v>230</v>
      </c>
      <c r="AU1148">
        <v>20261008</v>
      </c>
      <c r="AV1148" t="s">
        <v>221</v>
      </c>
      <c r="AW1148" t="s">
        <v>540</v>
      </c>
      <c r="AX1148" t="s">
        <v>222</v>
      </c>
      <c r="BA1148" s="57">
        <v>46303.625</v>
      </c>
      <c r="BB1148" t="s">
        <v>4330</v>
      </c>
      <c r="BC1148">
        <v>2026</v>
      </c>
      <c r="BD1148">
        <v>10</v>
      </c>
      <c r="BE1148">
        <v>8</v>
      </c>
      <c r="BF1148" s="6">
        <f t="shared" si="51"/>
        <v>46303</v>
      </c>
      <c r="BG1148">
        <f t="shared" si="52"/>
        <v>-0.625</v>
      </c>
      <c r="BH1148" t="str">
        <f t="shared" si="53"/>
        <v>COMPLY</v>
      </c>
      <c r="BI1148" t="str">
        <f>VLOOKUP(H1148,Sheet2!$A$1:$B$270,2,FALSE)</f>
        <v>PROBOLINGGO</v>
      </c>
    </row>
    <row r="1149" spans="1:61">
      <c r="A1149">
        <v>1148</v>
      </c>
      <c r="B1149">
        <v>1002631087</v>
      </c>
      <c r="C1149">
        <v>3</v>
      </c>
      <c r="D1149" t="s">
        <v>42</v>
      </c>
      <c r="E1149">
        <v>5</v>
      </c>
      <c r="F1149" t="s">
        <v>106</v>
      </c>
      <c r="G1149" t="s">
        <v>107</v>
      </c>
      <c r="H1149" t="s">
        <v>343</v>
      </c>
      <c r="I1149" t="s">
        <v>212</v>
      </c>
      <c r="J1149" t="s">
        <v>213</v>
      </c>
      <c r="K1149" t="s">
        <v>149</v>
      </c>
      <c r="M1149" t="s">
        <v>76</v>
      </c>
      <c r="N1149" t="s">
        <v>215</v>
      </c>
      <c r="O1149" s="57">
        <v>46305.677314814813</v>
      </c>
      <c r="P1149" s="57">
        <v>46306.741585648146</v>
      </c>
      <c r="Q1149">
        <v>69408008</v>
      </c>
      <c r="S1149">
        <v>152509216441</v>
      </c>
      <c r="T1149" t="s">
        <v>5671</v>
      </c>
      <c r="U1149" t="s">
        <v>5672</v>
      </c>
      <c r="V1149" t="s">
        <v>5673</v>
      </c>
      <c r="Z1149">
        <v>113.21584009999999</v>
      </c>
      <c r="AA1149">
        <v>-7.7441461</v>
      </c>
      <c r="AB1149" t="s">
        <v>5674</v>
      </c>
      <c r="AC1149" t="s">
        <v>229</v>
      </c>
      <c r="AL1149" t="s">
        <v>217</v>
      </c>
      <c r="AM1149" t="s">
        <v>5675</v>
      </c>
      <c r="AN1149" t="s">
        <v>6</v>
      </c>
      <c r="AO1149" s="57">
        <v>46305.684120370373</v>
      </c>
      <c r="AP1149" s="57">
        <v>46306.625</v>
      </c>
      <c r="AR1149" t="s">
        <v>218</v>
      </c>
      <c r="AS1149" t="s">
        <v>2397</v>
      </c>
      <c r="AT1149" t="s">
        <v>220</v>
      </c>
      <c r="AU1149">
        <v>20261011</v>
      </c>
      <c r="AV1149" t="s">
        <v>221</v>
      </c>
      <c r="AW1149" t="s">
        <v>540</v>
      </c>
      <c r="AX1149" t="s">
        <v>222</v>
      </c>
      <c r="BA1149" s="57">
        <v>46306.625</v>
      </c>
      <c r="BB1149" t="s">
        <v>5675</v>
      </c>
      <c r="BC1149">
        <v>2026</v>
      </c>
      <c r="BD1149">
        <v>10</v>
      </c>
      <c r="BE1149">
        <v>11</v>
      </c>
      <c r="BF1149" s="6">
        <f t="shared" si="51"/>
        <v>46306</v>
      </c>
      <c r="BG1149">
        <f t="shared" si="52"/>
        <v>-0.625</v>
      </c>
      <c r="BH1149" t="str">
        <f t="shared" si="53"/>
        <v>COMPLY</v>
      </c>
      <c r="BI1149" t="str">
        <f>VLOOKUP(H1149,Sheet2!$A$1:$B$270,2,FALSE)</f>
        <v>PROBOLINGGO</v>
      </c>
    </row>
    <row r="1150" spans="1:61">
      <c r="A1150">
        <v>1149</v>
      </c>
      <c r="B1150">
        <v>1002634556</v>
      </c>
      <c r="C1150">
        <v>3</v>
      </c>
      <c r="D1150" t="s">
        <v>42</v>
      </c>
      <c r="E1150">
        <v>5</v>
      </c>
      <c r="F1150" t="s">
        <v>106</v>
      </c>
      <c r="G1150" t="s">
        <v>107</v>
      </c>
      <c r="H1150" t="s">
        <v>343</v>
      </c>
      <c r="I1150" t="s">
        <v>212</v>
      </c>
      <c r="J1150" t="s">
        <v>213</v>
      </c>
      <c r="K1150" t="s">
        <v>149</v>
      </c>
      <c r="M1150" t="s">
        <v>76</v>
      </c>
      <c r="N1150" t="s">
        <v>215</v>
      </c>
      <c r="O1150" s="57">
        <v>46308.452476851853</v>
      </c>
      <c r="P1150" s="57">
        <v>46308.723530092589</v>
      </c>
      <c r="Q1150">
        <v>69409225</v>
      </c>
      <c r="S1150">
        <v>152509216443</v>
      </c>
      <c r="T1150" t="s">
        <v>6544</v>
      </c>
      <c r="U1150" t="s">
        <v>6545</v>
      </c>
      <c r="V1150" t="s">
        <v>6546</v>
      </c>
      <c r="Z1150">
        <v>113.4060362</v>
      </c>
      <c r="AA1150">
        <v>-7.7945593000000004</v>
      </c>
      <c r="AB1150" t="s">
        <v>6547</v>
      </c>
      <c r="AC1150" t="s">
        <v>229</v>
      </c>
      <c r="AL1150" t="s">
        <v>217</v>
      </c>
      <c r="AM1150" t="s">
        <v>6548</v>
      </c>
      <c r="AN1150" t="s">
        <v>6</v>
      </c>
      <c r="AO1150" t="s">
        <v>5845</v>
      </c>
      <c r="AP1150" s="57">
        <v>46309.458333333336</v>
      </c>
      <c r="AR1150" t="s">
        <v>218</v>
      </c>
      <c r="AS1150" t="s">
        <v>2397</v>
      </c>
      <c r="AT1150" t="s">
        <v>230</v>
      </c>
      <c r="AU1150">
        <v>20261013</v>
      </c>
      <c r="AV1150" t="s">
        <v>221</v>
      </c>
      <c r="AW1150" t="s">
        <v>539</v>
      </c>
      <c r="AX1150" t="s">
        <v>222</v>
      </c>
      <c r="BA1150" s="57">
        <v>46309.458333333336</v>
      </c>
      <c r="BB1150" t="s">
        <v>6548</v>
      </c>
      <c r="BC1150">
        <v>2026</v>
      </c>
      <c r="BD1150">
        <v>10</v>
      </c>
      <c r="BE1150">
        <v>13</v>
      </c>
      <c r="BF1150" s="6">
        <f t="shared" si="51"/>
        <v>46308</v>
      </c>
      <c r="BG1150">
        <f t="shared" si="52"/>
        <v>-1.4583333333357587</v>
      </c>
      <c r="BH1150" t="str">
        <f t="shared" si="53"/>
        <v>COMPLY</v>
      </c>
      <c r="BI1150" t="str">
        <f>VLOOKUP(H1150,Sheet2!$A$1:$B$270,2,FALSE)</f>
        <v>PROBOLINGGO</v>
      </c>
    </row>
    <row r="1151" spans="1:61">
      <c r="A1151">
        <v>1150</v>
      </c>
      <c r="B1151">
        <v>1002635433</v>
      </c>
      <c r="C1151">
        <v>3</v>
      </c>
      <c r="D1151" t="s">
        <v>42</v>
      </c>
      <c r="E1151">
        <v>5</v>
      </c>
      <c r="F1151" t="s">
        <v>106</v>
      </c>
      <c r="G1151" t="s">
        <v>107</v>
      </c>
      <c r="H1151" t="s">
        <v>343</v>
      </c>
      <c r="I1151" t="s">
        <v>212</v>
      </c>
      <c r="J1151" t="s">
        <v>213</v>
      </c>
      <c r="K1151" t="s">
        <v>149</v>
      </c>
      <c r="M1151" t="s">
        <v>279</v>
      </c>
      <c r="N1151" t="s">
        <v>215</v>
      </c>
      <c r="O1151" s="57">
        <v>46308.645879629628</v>
      </c>
      <c r="P1151" s="57">
        <v>46308.725266203706</v>
      </c>
      <c r="Q1151">
        <v>69409560</v>
      </c>
      <c r="S1151">
        <v>152509216445</v>
      </c>
      <c r="T1151" t="s">
        <v>6843</v>
      </c>
      <c r="U1151" t="s">
        <v>6844</v>
      </c>
      <c r="V1151" t="s">
        <v>6845</v>
      </c>
      <c r="Z1151">
        <v>113.37134</v>
      </c>
      <c r="AA1151">
        <v>-7.8288640000000003</v>
      </c>
      <c r="AB1151" t="s">
        <v>6846</v>
      </c>
      <c r="AC1151" t="s">
        <v>229</v>
      </c>
      <c r="AL1151" t="s">
        <v>217</v>
      </c>
      <c r="AM1151" t="s">
        <v>6847</v>
      </c>
      <c r="AN1151" t="s">
        <v>6</v>
      </c>
      <c r="AO1151" t="s">
        <v>6690</v>
      </c>
      <c r="AP1151" s="57">
        <v>46309.625</v>
      </c>
      <c r="AR1151" t="s">
        <v>239</v>
      </c>
      <c r="AS1151" t="s">
        <v>2397</v>
      </c>
      <c r="AT1151" t="s">
        <v>230</v>
      </c>
      <c r="AV1151" t="s">
        <v>3583</v>
      </c>
      <c r="AW1151" t="s">
        <v>540</v>
      </c>
      <c r="AX1151" t="s">
        <v>222</v>
      </c>
      <c r="BA1151" s="57">
        <v>46309.625</v>
      </c>
      <c r="BB1151" t="s">
        <v>6847</v>
      </c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str">
        <f>VLOOKUP(H1151,Sheet2!$A$1:$B$270,2,FALSE)</f>
        <v>PROBOLINGGO</v>
      </c>
    </row>
    <row r="1152" spans="1:61">
      <c r="A1152">
        <v>1151</v>
      </c>
      <c r="B1152">
        <v>1002624619</v>
      </c>
      <c r="C1152">
        <v>3</v>
      </c>
      <c r="D1152" t="s">
        <v>42</v>
      </c>
      <c r="E1152">
        <v>5</v>
      </c>
      <c r="F1152" t="s">
        <v>106</v>
      </c>
      <c r="G1152" t="s">
        <v>107</v>
      </c>
      <c r="H1152" t="s">
        <v>498</v>
      </c>
      <c r="I1152" t="s">
        <v>212</v>
      </c>
      <c r="J1152" t="s">
        <v>213</v>
      </c>
      <c r="K1152" t="s">
        <v>149</v>
      </c>
      <c r="M1152" t="s">
        <v>76</v>
      </c>
      <c r="N1152" t="s">
        <v>215</v>
      </c>
      <c r="O1152" s="57">
        <v>46301.615451388891</v>
      </c>
      <c r="P1152" s="57">
        <v>46302.445856481485</v>
      </c>
      <c r="Q1152">
        <v>69405191</v>
      </c>
      <c r="S1152">
        <v>152508210945</v>
      </c>
      <c r="T1152" t="s">
        <v>3649</v>
      </c>
      <c r="U1152" t="s">
        <v>3650</v>
      </c>
      <c r="V1152" t="s">
        <v>3651</v>
      </c>
      <c r="Z1152">
        <v>113.6097698</v>
      </c>
      <c r="AA1152">
        <v>-7.7240783000000004</v>
      </c>
      <c r="AB1152" t="s">
        <v>3652</v>
      </c>
      <c r="AC1152" t="s">
        <v>284</v>
      </c>
      <c r="AL1152" t="s">
        <v>217</v>
      </c>
      <c r="AM1152" t="s">
        <v>3653</v>
      </c>
      <c r="AN1152" t="s">
        <v>6</v>
      </c>
      <c r="AO1152" s="57">
        <v>46183.621979166666</v>
      </c>
      <c r="AP1152" s="57">
        <v>46302.625</v>
      </c>
      <c r="AR1152" t="s">
        <v>218</v>
      </c>
      <c r="AS1152" t="s">
        <v>219</v>
      </c>
      <c r="AT1152" t="s">
        <v>230</v>
      </c>
      <c r="AU1152">
        <v>20261007</v>
      </c>
      <c r="AV1152" t="s">
        <v>221</v>
      </c>
      <c r="AW1152" t="s">
        <v>540</v>
      </c>
      <c r="AX1152" t="s">
        <v>222</v>
      </c>
      <c r="BA1152" s="57">
        <v>46302.625</v>
      </c>
      <c r="BB1152" t="s">
        <v>3653</v>
      </c>
      <c r="BC1152">
        <v>2026</v>
      </c>
      <c r="BD1152">
        <v>10</v>
      </c>
      <c r="BE1152">
        <v>7</v>
      </c>
      <c r="BF1152" s="6">
        <f t="shared" si="51"/>
        <v>46302</v>
      </c>
      <c r="BG1152">
        <f t="shared" si="52"/>
        <v>-0.625</v>
      </c>
      <c r="BH1152" t="str">
        <f t="shared" si="53"/>
        <v>COMPLY</v>
      </c>
      <c r="BI1152" t="str">
        <f>VLOOKUP(H1152,Sheet2!$A$1:$B$270,2,FALSE)</f>
        <v>PROBOLINGGO</v>
      </c>
    </row>
    <row r="1153" spans="1:61">
      <c r="A1153">
        <v>1152</v>
      </c>
      <c r="B1153">
        <v>1002632327</v>
      </c>
      <c r="C1153">
        <v>3</v>
      </c>
      <c r="D1153" t="s">
        <v>42</v>
      </c>
      <c r="E1153">
        <v>5</v>
      </c>
      <c r="F1153" t="s">
        <v>106</v>
      </c>
      <c r="G1153" t="s">
        <v>107</v>
      </c>
      <c r="H1153" t="s">
        <v>259</v>
      </c>
      <c r="I1153" t="s">
        <v>212</v>
      </c>
      <c r="J1153" t="s">
        <v>213</v>
      </c>
      <c r="K1153" t="s">
        <v>149</v>
      </c>
      <c r="L1153" t="s">
        <v>214</v>
      </c>
      <c r="M1153" t="s">
        <v>839</v>
      </c>
      <c r="N1153" t="s">
        <v>215</v>
      </c>
      <c r="O1153" s="57">
        <v>46307.430266203701</v>
      </c>
      <c r="P1153" s="57">
        <v>46308.38726851852</v>
      </c>
      <c r="Q1153">
        <v>69408438</v>
      </c>
      <c r="S1153">
        <v>152505341284</v>
      </c>
      <c r="T1153" t="s">
        <v>6549</v>
      </c>
      <c r="U1153" t="s">
        <v>6550</v>
      </c>
      <c r="V1153" t="s">
        <v>6551</v>
      </c>
      <c r="Z1153">
        <v>113.2081687</v>
      </c>
      <c r="AA1153">
        <v>-7.8040129999999897</v>
      </c>
      <c r="AB1153" t="s">
        <v>6552</v>
      </c>
      <c r="AC1153" t="s">
        <v>235</v>
      </c>
      <c r="AL1153" t="s">
        <v>217</v>
      </c>
      <c r="AM1153" t="s">
        <v>5850</v>
      </c>
      <c r="AN1153" t="s">
        <v>6</v>
      </c>
      <c r="AO1153" s="57">
        <v>46366.434120370373</v>
      </c>
      <c r="AP1153" s="57">
        <v>46308.333333333336</v>
      </c>
      <c r="AQ1153" t="s">
        <v>841</v>
      </c>
      <c r="AR1153" t="s">
        <v>840</v>
      </c>
      <c r="AS1153" t="s">
        <v>107</v>
      </c>
      <c r="AT1153" t="s">
        <v>230</v>
      </c>
      <c r="AV1153" t="s">
        <v>6553</v>
      </c>
      <c r="AW1153" t="s">
        <v>2049</v>
      </c>
      <c r="AX1153" t="s">
        <v>222</v>
      </c>
      <c r="BA1153" s="57">
        <v>46308.333333333336</v>
      </c>
      <c r="BB1153" t="s">
        <v>5850</v>
      </c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str">
        <f>VLOOKUP(H1153,Sheet2!$A$1:$B$270,2,FALSE)</f>
        <v>PROBOLINGGO</v>
      </c>
    </row>
    <row r="1154" spans="1:61">
      <c r="A1154">
        <v>1153</v>
      </c>
      <c r="B1154">
        <v>1002635361</v>
      </c>
      <c r="C1154">
        <v>3</v>
      </c>
      <c r="D1154" t="s">
        <v>42</v>
      </c>
      <c r="E1154">
        <v>5</v>
      </c>
      <c r="F1154" t="s">
        <v>106</v>
      </c>
      <c r="G1154" t="s">
        <v>107</v>
      </c>
      <c r="H1154" t="s">
        <v>259</v>
      </c>
      <c r="I1154" t="s">
        <v>212</v>
      </c>
      <c r="J1154" t="s">
        <v>213</v>
      </c>
      <c r="K1154" t="s">
        <v>149</v>
      </c>
      <c r="L1154" t="s">
        <v>214</v>
      </c>
      <c r="M1154" t="s">
        <v>255</v>
      </c>
      <c r="N1154" t="s">
        <v>215</v>
      </c>
      <c r="O1154" s="57">
        <v>46308.631018518521</v>
      </c>
      <c r="P1154" s="57">
        <v>46309.437858796293</v>
      </c>
      <c r="Q1154">
        <v>69409521</v>
      </c>
      <c r="S1154">
        <v>152505341301</v>
      </c>
      <c r="T1154" t="s">
        <v>6848</v>
      </c>
      <c r="U1154" t="s">
        <v>6849</v>
      </c>
      <c r="V1154" t="s">
        <v>6850</v>
      </c>
      <c r="Z1154">
        <v>113.156582973897</v>
      </c>
      <c r="AA1154">
        <v>-7.8199759714413002</v>
      </c>
      <c r="AB1154" t="s">
        <v>6851</v>
      </c>
      <c r="AC1154" t="s">
        <v>216</v>
      </c>
      <c r="AL1154" t="s">
        <v>217</v>
      </c>
      <c r="AM1154" t="s">
        <v>6852</v>
      </c>
      <c r="AN1154" t="s">
        <v>6</v>
      </c>
      <c r="AO1154" t="s">
        <v>6642</v>
      </c>
      <c r="AP1154" s="57">
        <v>46309.625</v>
      </c>
      <c r="AR1154" t="s">
        <v>256</v>
      </c>
      <c r="AS1154" t="s">
        <v>107</v>
      </c>
      <c r="AT1154" t="s">
        <v>230</v>
      </c>
      <c r="AV1154" t="s">
        <v>257</v>
      </c>
      <c r="AW1154" t="s">
        <v>875</v>
      </c>
      <c r="AX1154" t="s">
        <v>222</v>
      </c>
      <c r="BA1154" s="57">
        <v>46309.625</v>
      </c>
      <c r="BB1154" t="s">
        <v>6852</v>
      </c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str">
        <f>VLOOKUP(H1154,Sheet2!$A$1:$B$270,2,FALSE)</f>
        <v>PROBOLINGGO</v>
      </c>
    </row>
    <row r="1155" spans="1:61">
      <c r="A1155">
        <v>1154</v>
      </c>
      <c r="B1155">
        <v>1002618764</v>
      </c>
      <c r="C1155">
        <v>3</v>
      </c>
      <c r="D1155" t="s">
        <v>45</v>
      </c>
      <c r="E1155">
        <v>5</v>
      </c>
      <c r="F1155" t="s">
        <v>113</v>
      </c>
      <c r="G1155" t="s">
        <v>111</v>
      </c>
      <c r="H1155" t="s">
        <v>254</v>
      </c>
      <c r="I1155" t="s">
        <v>212</v>
      </c>
      <c r="J1155" t="s">
        <v>213</v>
      </c>
      <c r="K1155" t="s">
        <v>149</v>
      </c>
      <c r="L1155" t="s">
        <v>214</v>
      </c>
      <c r="M1155" t="s">
        <v>76</v>
      </c>
      <c r="N1155" t="s">
        <v>215</v>
      </c>
      <c r="O1155" s="57">
        <v>46296.74486111111</v>
      </c>
      <c r="P1155" s="57">
        <v>46298.30636574074</v>
      </c>
      <c r="Q1155">
        <v>69402663</v>
      </c>
      <c r="S1155">
        <v>172506789383</v>
      </c>
      <c r="T1155" t="s">
        <v>1367</v>
      </c>
      <c r="U1155" t="s">
        <v>1368</v>
      </c>
      <c r="V1155" t="s">
        <v>1369</v>
      </c>
      <c r="Z1155">
        <v>121.643787327577</v>
      </c>
      <c r="AA1155">
        <v>-8.8519966214243997</v>
      </c>
      <c r="AB1155" t="s">
        <v>1370</v>
      </c>
      <c r="AC1155" t="s">
        <v>235</v>
      </c>
      <c r="AL1155" t="s">
        <v>217</v>
      </c>
      <c r="AM1155" t="s">
        <v>1371</v>
      </c>
      <c r="AN1155" t="s">
        <v>6</v>
      </c>
      <c r="AO1155" s="57">
        <v>46032.746898148151</v>
      </c>
      <c r="AP1155" s="57">
        <v>46298.333333333336</v>
      </c>
      <c r="AR1155" t="s">
        <v>218</v>
      </c>
      <c r="AS1155" t="s">
        <v>111</v>
      </c>
      <c r="AT1155" t="s">
        <v>230</v>
      </c>
      <c r="AU1155">
        <v>20261003</v>
      </c>
      <c r="AV1155" t="s">
        <v>221</v>
      </c>
      <c r="AW1155" t="s">
        <v>877</v>
      </c>
      <c r="AX1155" t="s">
        <v>222</v>
      </c>
      <c r="BA1155" s="57">
        <v>46298.333333333336</v>
      </c>
      <c r="BB1155" t="s">
        <v>1371</v>
      </c>
      <c r="BC1155">
        <v>2026</v>
      </c>
      <c r="BD1155">
        <v>10</v>
      </c>
      <c r="BE1155">
        <v>3</v>
      </c>
      <c r="BF1155" s="6">
        <f t="shared" si="54"/>
        <v>46298</v>
      </c>
      <c r="BG1155">
        <f t="shared" si="55"/>
        <v>-0.33333333333575865</v>
      </c>
      <c r="BH1155" t="str">
        <f t="shared" si="56"/>
        <v>COMPLY</v>
      </c>
      <c r="BI1155" t="str">
        <f>VLOOKUP(H1155,Sheet2!$A$1:$B$270,2,FALSE)</f>
        <v>ENDE</v>
      </c>
    </row>
    <row r="1156" spans="1:61">
      <c r="A1156">
        <v>1155</v>
      </c>
      <c r="B1156">
        <v>1002617892</v>
      </c>
      <c r="C1156">
        <v>3</v>
      </c>
      <c r="D1156" t="s">
        <v>45</v>
      </c>
      <c r="E1156">
        <v>5</v>
      </c>
      <c r="F1156" t="s">
        <v>113</v>
      </c>
      <c r="G1156" t="s">
        <v>111</v>
      </c>
      <c r="H1156" t="s">
        <v>254</v>
      </c>
      <c r="I1156" t="s">
        <v>212</v>
      </c>
      <c r="J1156" t="s">
        <v>213</v>
      </c>
      <c r="K1156" t="s">
        <v>149</v>
      </c>
      <c r="L1156" t="s">
        <v>214</v>
      </c>
      <c r="M1156" t="s">
        <v>76</v>
      </c>
      <c r="N1156" t="s">
        <v>215</v>
      </c>
      <c r="O1156" s="57">
        <v>46296.567824074074</v>
      </c>
      <c r="P1156" s="57">
        <v>46299.377465277779</v>
      </c>
      <c r="Q1156">
        <v>69402370</v>
      </c>
      <c r="S1156">
        <v>172506789376</v>
      </c>
      <c r="T1156" t="s">
        <v>1362</v>
      </c>
      <c r="U1156" t="s">
        <v>1363</v>
      </c>
      <c r="V1156" t="s">
        <v>1364</v>
      </c>
      <c r="Z1156">
        <v>121.6568403</v>
      </c>
      <c r="AA1156">
        <v>-8.8478326000000003</v>
      </c>
      <c r="AB1156" t="s">
        <v>1365</v>
      </c>
      <c r="AC1156" t="s">
        <v>235</v>
      </c>
      <c r="AL1156" t="s">
        <v>217</v>
      </c>
      <c r="AM1156" t="s">
        <v>1366</v>
      </c>
      <c r="AN1156" t="s">
        <v>6</v>
      </c>
      <c r="AO1156" s="57">
        <v>46032.569884259261</v>
      </c>
      <c r="AP1156" s="57">
        <v>46299.333333333336</v>
      </c>
      <c r="AR1156" t="s">
        <v>218</v>
      </c>
      <c r="AS1156" t="s">
        <v>111</v>
      </c>
      <c r="AT1156" t="s">
        <v>230</v>
      </c>
      <c r="AU1156">
        <v>20261004</v>
      </c>
      <c r="AV1156" t="s">
        <v>221</v>
      </c>
      <c r="AW1156" t="s">
        <v>923</v>
      </c>
      <c r="AX1156" t="s">
        <v>222</v>
      </c>
      <c r="BA1156" s="57">
        <v>46299.333333333336</v>
      </c>
      <c r="BB1156" t="s">
        <v>1366</v>
      </c>
      <c r="BC1156">
        <v>2026</v>
      </c>
      <c r="BD1156">
        <v>10</v>
      </c>
      <c r="BE1156">
        <v>4</v>
      </c>
      <c r="BF1156" s="6">
        <f t="shared" si="54"/>
        <v>46299</v>
      </c>
      <c r="BG1156">
        <f t="shared" si="55"/>
        <v>-0.33333333333575865</v>
      </c>
      <c r="BH1156" t="str">
        <f t="shared" si="56"/>
        <v>COMPLY</v>
      </c>
      <c r="BI1156" t="str">
        <f>VLOOKUP(H1156,Sheet2!$A$1:$B$270,2,FALSE)</f>
        <v>ENDE</v>
      </c>
    </row>
    <row r="1157" spans="1:61">
      <c r="A1157">
        <v>1156</v>
      </c>
      <c r="B1157">
        <v>1002621429</v>
      </c>
      <c r="C1157">
        <v>3</v>
      </c>
      <c r="D1157" t="s">
        <v>45</v>
      </c>
      <c r="E1157">
        <v>5</v>
      </c>
      <c r="F1157" t="s">
        <v>113</v>
      </c>
      <c r="G1157" t="s">
        <v>111</v>
      </c>
      <c r="H1157" t="s">
        <v>254</v>
      </c>
      <c r="I1157" t="s">
        <v>212</v>
      </c>
      <c r="J1157" t="s">
        <v>213</v>
      </c>
      <c r="K1157" t="s">
        <v>149</v>
      </c>
      <c r="L1157" t="s">
        <v>214</v>
      </c>
      <c r="M1157" t="s">
        <v>76</v>
      </c>
      <c r="N1157" t="s">
        <v>215</v>
      </c>
      <c r="O1157" s="57">
        <v>46299.601793981485</v>
      </c>
      <c r="P1157" s="57">
        <v>46304.276018518518</v>
      </c>
      <c r="Q1157">
        <v>69403918</v>
      </c>
      <c r="S1157">
        <v>172506789401</v>
      </c>
      <c r="T1157" t="s">
        <v>2399</v>
      </c>
      <c r="U1157" t="s">
        <v>2400</v>
      </c>
      <c r="V1157" t="s">
        <v>2401</v>
      </c>
      <c r="Z1157">
        <v>121.656959510265</v>
      </c>
      <c r="AA1157">
        <v>-8.8388608162366307</v>
      </c>
      <c r="AB1157" t="s">
        <v>2402</v>
      </c>
      <c r="AC1157" t="s">
        <v>235</v>
      </c>
      <c r="AL1157" t="s">
        <v>217</v>
      </c>
      <c r="AM1157" t="s">
        <v>2403</v>
      </c>
      <c r="AN1157" t="s">
        <v>6</v>
      </c>
      <c r="AO1157" s="57">
        <v>46122.610983796294</v>
      </c>
      <c r="AP1157" s="57">
        <v>46301.333333333336</v>
      </c>
      <c r="AR1157" t="s">
        <v>218</v>
      </c>
      <c r="AS1157" t="s">
        <v>111</v>
      </c>
      <c r="AT1157" t="s">
        <v>230</v>
      </c>
      <c r="AU1157">
        <v>20261009</v>
      </c>
      <c r="AV1157" t="s">
        <v>221</v>
      </c>
      <c r="AW1157" t="s">
        <v>877</v>
      </c>
      <c r="AX1157" t="s">
        <v>222</v>
      </c>
      <c r="BA1157" s="57">
        <v>46301.333333333336</v>
      </c>
      <c r="BB1157" t="s">
        <v>2403</v>
      </c>
      <c r="BC1157">
        <v>2026</v>
      </c>
      <c r="BD1157">
        <v>10</v>
      </c>
      <c r="BE1157">
        <v>9</v>
      </c>
      <c r="BF1157" s="6">
        <f t="shared" si="54"/>
        <v>46304</v>
      </c>
      <c r="BG1157">
        <f t="shared" si="55"/>
        <v>2.6666666666642413</v>
      </c>
      <c r="BH1157" t="str">
        <f t="shared" si="56"/>
        <v>NOT COMPLY</v>
      </c>
      <c r="BI1157" t="str">
        <f>VLOOKUP(H1157,Sheet2!$A$1:$B$270,2,FALSE)</f>
        <v>ENDE</v>
      </c>
    </row>
    <row r="1158" spans="1:61">
      <c r="A1158">
        <v>1157</v>
      </c>
      <c r="B1158">
        <v>1002622150</v>
      </c>
      <c r="C1158">
        <v>3</v>
      </c>
      <c r="D1158" t="s">
        <v>45</v>
      </c>
      <c r="E1158">
        <v>5</v>
      </c>
      <c r="F1158" t="s">
        <v>113</v>
      </c>
      <c r="G1158" t="s">
        <v>111</v>
      </c>
      <c r="H1158" t="s">
        <v>254</v>
      </c>
      <c r="I1158" t="s">
        <v>212</v>
      </c>
      <c r="J1158" t="s">
        <v>213</v>
      </c>
      <c r="K1158" t="s">
        <v>149</v>
      </c>
      <c r="L1158" t="s">
        <v>214</v>
      </c>
      <c r="M1158" t="s">
        <v>76</v>
      </c>
      <c r="N1158" t="s">
        <v>215</v>
      </c>
      <c r="O1158" s="57">
        <v>46300.471921296295</v>
      </c>
      <c r="P1158" s="57">
        <v>46300.769085648149</v>
      </c>
      <c r="Q1158">
        <v>69404225</v>
      </c>
      <c r="S1158">
        <v>172506789412</v>
      </c>
      <c r="T1158" t="s">
        <v>3032</v>
      </c>
      <c r="U1158" t="s">
        <v>3033</v>
      </c>
      <c r="V1158" t="s">
        <v>3034</v>
      </c>
      <c r="Z1158">
        <v>121.515062760603</v>
      </c>
      <c r="AA1158">
        <v>-8.8037081863906401</v>
      </c>
      <c r="AB1158" t="s">
        <v>3035</v>
      </c>
      <c r="AC1158" t="s">
        <v>235</v>
      </c>
      <c r="AL1158" t="s">
        <v>217</v>
      </c>
      <c r="AM1158" t="s">
        <v>3036</v>
      </c>
      <c r="AN1158" t="s">
        <v>6</v>
      </c>
      <c r="AO1158" s="57">
        <v>46152.486157407409</v>
      </c>
      <c r="AP1158" s="57">
        <v>46301.625</v>
      </c>
      <c r="AR1158" t="s">
        <v>218</v>
      </c>
      <c r="AS1158" t="s">
        <v>111</v>
      </c>
      <c r="AT1158" t="s">
        <v>230</v>
      </c>
      <c r="AU1158">
        <v>20261005</v>
      </c>
      <c r="AV1158" t="s">
        <v>221</v>
      </c>
      <c r="AW1158" t="s">
        <v>876</v>
      </c>
      <c r="AX1158" t="s">
        <v>222</v>
      </c>
      <c r="BA1158" s="57">
        <v>46301.625</v>
      </c>
      <c r="BB1158" t="s">
        <v>3036</v>
      </c>
      <c r="BC1158">
        <v>2026</v>
      </c>
      <c r="BD1158">
        <v>10</v>
      </c>
      <c r="BE1158">
        <v>5</v>
      </c>
      <c r="BF1158" s="6">
        <f t="shared" si="54"/>
        <v>46300</v>
      </c>
      <c r="BG1158">
        <f t="shared" si="55"/>
        <v>-1.625</v>
      </c>
      <c r="BH1158" t="str">
        <f t="shared" si="56"/>
        <v>COMPLY</v>
      </c>
      <c r="BI1158" t="str">
        <f>VLOOKUP(H1158,Sheet2!$A$1:$B$270,2,FALSE)</f>
        <v>ENDE</v>
      </c>
    </row>
    <row r="1159" spans="1:61">
      <c r="A1159">
        <v>1158</v>
      </c>
      <c r="B1159">
        <v>1002626926</v>
      </c>
      <c r="C1159">
        <v>3</v>
      </c>
      <c r="D1159" t="s">
        <v>45</v>
      </c>
      <c r="E1159">
        <v>5</v>
      </c>
      <c r="F1159" t="s">
        <v>113</v>
      </c>
      <c r="G1159" t="s">
        <v>111</v>
      </c>
      <c r="H1159" t="s">
        <v>254</v>
      </c>
      <c r="I1159" t="s">
        <v>212</v>
      </c>
      <c r="J1159" t="s">
        <v>213</v>
      </c>
      <c r="K1159" t="s">
        <v>149</v>
      </c>
      <c r="L1159" t="s">
        <v>214</v>
      </c>
      <c r="M1159" t="s">
        <v>76</v>
      </c>
      <c r="N1159" t="s">
        <v>215</v>
      </c>
      <c r="O1159" s="57">
        <v>46302.776782407411</v>
      </c>
      <c r="P1159" s="57">
        <v>46305.472442129627</v>
      </c>
      <c r="Q1159">
        <v>69406169</v>
      </c>
      <c r="S1159">
        <v>172506789445</v>
      </c>
      <c r="T1159" t="s">
        <v>4331</v>
      </c>
      <c r="U1159" t="s">
        <v>4332</v>
      </c>
      <c r="V1159" t="s">
        <v>4333</v>
      </c>
      <c r="Z1159">
        <v>121.6044721</v>
      </c>
      <c r="AA1159">
        <v>-8.8189481999999995</v>
      </c>
      <c r="AB1159" t="s">
        <v>4334</v>
      </c>
      <c r="AC1159" t="s">
        <v>235</v>
      </c>
      <c r="AL1159" t="s">
        <v>217</v>
      </c>
      <c r="AM1159" t="s">
        <v>4335</v>
      </c>
      <c r="AN1159" t="s">
        <v>6</v>
      </c>
      <c r="AO1159" s="57">
        <v>46213.778194444443</v>
      </c>
      <c r="AP1159" s="57">
        <v>46305.333333333336</v>
      </c>
      <c r="AR1159" t="s">
        <v>218</v>
      </c>
      <c r="AS1159" t="s">
        <v>111</v>
      </c>
      <c r="AT1159" t="s">
        <v>230</v>
      </c>
      <c r="AU1159">
        <v>20261010</v>
      </c>
      <c r="AV1159" t="s">
        <v>221</v>
      </c>
      <c r="AW1159" t="s">
        <v>877</v>
      </c>
      <c r="AX1159" t="s">
        <v>222</v>
      </c>
      <c r="BA1159" s="57">
        <v>46305.333333333336</v>
      </c>
      <c r="BB1159" t="s">
        <v>4335</v>
      </c>
      <c r="BC1159">
        <v>2026</v>
      </c>
      <c r="BD1159">
        <v>10</v>
      </c>
      <c r="BE1159">
        <v>10</v>
      </c>
      <c r="BF1159" s="6">
        <f t="shared" si="54"/>
        <v>46305</v>
      </c>
      <c r="BG1159">
        <f t="shared" si="55"/>
        <v>-0.33333333333575865</v>
      </c>
      <c r="BH1159" t="str">
        <f t="shared" si="56"/>
        <v>COMPLY</v>
      </c>
      <c r="BI1159" t="str">
        <f>VLOOKUP(H1159,Sheet2!$A$1:$B$270,2,FALSE)</f>
        <v>ENDE</v>
      </c>
    </row>
    <row r="1160" spans="1:61">
      <c r="A1160">
        <v>1159</v>
      </c>
      <c r="B1160">
        <v>1002626945</v>
      </c>
      <c r="C1160">
        <v>3</v>
      </c>
      <c r="D1160" t="s">
        <v>45</v>
      </c>
      <c r="E1160">
        <v>5</v>
      </c>
      <c r="F1160" t="s">
        <v>113</v>
      </c>
      <c r="G1160" t="s">
        <v>111</v>
      </c>
      <c r="H1160" t="s">
        <v>254</v>
      </c>
      <c r="I1160" t="s">
        <v>212</v>
      </c>
      <c r="J1160" t="s">
        <v>213</v>
      </c>
      <c r="K1160" t="s">
        <v>149</v>
      </c>
      <c r="L1160" t="s">
        <v>214</v>
      </c>
      <c r="M1160" t="s">
        <v>76</v>
      </c>
      <c r="N1160" t="s">
        <v>215</v>
      </c>
      <c r="O1160" s="57">
        <v>46302.812222222223</v>
      </c>
      <c r="P1160" s="57">
        <v>46305.775925925926</v>
      </c>
      <c r="Q1160">
        <v>69406153</v>
      </c>
      <c r="S1160">
        <v>172506789447</v>
      </c>
      <c r="T1160" t="s">
        <v>4336</v>
      </c>
      <c r="U1160" t="s">
        <v>4337</v>
      </c>
      <c r="V1160" t="s">
        <v>4338</v>
      </c>
      <c r="Z1160">
        <v>121.6574098</v>
      </c>
      <c r="AA1160">
        <v>-8.8482451999999991</v>
      </c>
      <c r="AB1160" t="s">
        <v>4339</v>
      </c>
      <c r="AC1160" t="s">
        <v>235</v>
      </c>
      <c r="AL1160" t="s">
        <v>217</v>
      </c>
      <c r="AM1160" t="s">
        <v>4340</v>
      </c>
      <c r="AN1160" t="s">
        <v>6</v>
      </c>
      <c r="AO1160" s="57">
        <v>46213.819537037038</v>
      </c>
      <c r="AP1160" s="57">
        <v>46305.458333333336</v>
      </c>
      <c r="AR1160" t="s">
        <v>218</v>
      </c>
      <c r="AS1160" t="s">
        <v>111</v>
      </c>
      <c r="AT1160" t="s">
        <v>230</v>
      </c>
      <c r="AU1160">
        <v>20261010</v>
      </c>
      <c r="AV1160" t="s">
        <v>221</v>
      </c>
      <c r="AW1160" t="s">
        <v>877</v>
      </c>
      <c r="AX1160" t="s">
        <v>222</v>
      </c>
      <c r="BA1160" s="57">
        <v>46305.458333333336</v>
      </c>
      <c r="BB1160" t="s">
        <v>4340</v>
      </c>
      <c r="BC1160">
        <v>2026</v>
      </c>
      <c r="BD1160">
        <v>10</v>
      </c>
      <c r="BE1160">
        <v>10</v>
      </c>
      <c r="BF1160" s="6">
        <f t="shared" si="54"/>
        <v>46305</v>
      </c>
      <c r="BG1160">
        <f t="shared" si="55"/>
        <v>-0.45833333333575865</v>
      </c>
      <c r="BH1160" t="str">
        <f t="shared" si="56"/>
        <v>COMPLY</v>
      </c>
      <c r="BI1160" t="str">
        <f>VLOOKUP(H1160,Sheet2!$A$1:$B$270,2,FALSE)</f>
        <v>ENDE</v>
      </c>
    </row>
    <row r="1161" spans="1:61">
      <c r="A1161">
        <v>1160</v>
      </c>
      <c r="B1161">
        <v>1002628412</v>
      </c>
      <c r="C1161">
        <v>3</v>
      </c>
      <c r="D1161" t="s">
        <v>45</v>
      </c>
      <c r="E1161">
        <v>5</v>
      </c>
      <c r="F1161" t="s">
        <v>113</v>
      </c>
      <c r="G1161" t="s">
        <v>111</v>
      </c>
      <c r="H1161" t="s">
        <v>254</v>
      </c>
      <c r="I1161" t="s">
        <v>212</v>
      </c>
      <c r="J1161" t="s">
        <v>213</v>
      </c>
      <c r="K1161" t="s">
        <v>149</v>
      </c>
      <c r="L1161" t="s">
        <v>214</v>
      </c>
      <c r="M1161" t="s">
        <v>76</v>
      </c>
      <c r="N1161" t="s">
        <v>215</v>
      </c>
      <c r="O1161" s="57">
        <v>46303.701851851853</v>
      </c>
      <c r="P1161" s="57">
        <v>46305.750300925924</v>
      </c>
      <c r="Q1161">
        <v>69406779</v>
      </c>
      <c r="S1161">
        <v>172506789194</v>
      </c>
      <c r="T1161" t="s">
        <v>4780</v>
      </c>
      <c r="U1161" t="s">
        <v>4781</v>
      </c>
      <c r="V1161" t="s">
        <v>4782</v>
      </c>
      <c r="Z1161">
        <v>121.7600013</v>
      </c>
      <c r="AA1161">
        <v>-8.7188452000000005</v>
      </c>
      <c r="AB1161" t="s">
        <v>4783</v>
      </c>
      <c r="AC1161" t="s">
        <v>235</v>
      </c>
      <c r="AL1161" t="s">
        <v>217</v>
      </c>
      <c r="AM1161" t="s">
        <v>4784</v>
      </c>
      <c r="AN1161" t="s">
        <v>6</v>
      </c>
      <c r="AO1161" s="57">
        <v>46244.72587962963</v>
      </c>
      <c r="AP1161" s="57">
        <v>46305.458333333336</v>
      </c>
      <c r="AR1161" t="s">
        <v>218</v>
      </c>
      <c r="AS1161" t="s">
        <v>111</v>
      </c>
      <c r="AT1161" t="s">
        <v>230</v>
      </c>
      <c r="AU1161">
        <v>20261010</v>
      </c>
      <c r="AV1161" t="s">
        <v>221</v>
      </c>
      <c r="AW1161" t="s">
        <v>878</v>
      </c>
      <c r="AX1161" t="s">
        <v>222</v>
      </c>
      <c r="BA1161" s="57">
        <v>46305.458333333336</v>
      </c>
      <c r="BB1161" t="s">
        <v>4784</v>
      </c>
      <c r="BC1161">
        <v>2026</v>
      </c>
      <c r="BD1161">
        <v>10</v>
      </c>
      <c r="BE1161">
        <v>10</v>
      </c>
      <c r="BF1161" s="6">
        <f t="shared" si="54"/>
        <v>46305</v>
      </c>
      <c r="BG1161">
        <f t="shared" si="55"/>
        <v>-0.45833333333575865</v>
      </c>
      <c r="BH1161" t="str">
        <f t="shared" si="56"/>
        <v>COMPLY</v>
      </c>
      <c r="BI1161" t="str">
        <f>VLOOKUP(H1161,Sheet2!$A$1:$B$270,2,FALSE)</f>
        <v>ENDE</v>
      </c>
    </row>
    <row r="1162" spans="1:61">
      <c r="A1162">
        <v>1161</v>
      </c>
      <c r="B1162">
        <v>1002632012</v>
      </c>
      <c r="C1162">
        <v>3</v>
      </c>
      <c r="D1162" t="s">
        <v>45</v>
      </c>
      <c r="E1162">
        <v>5</v>
      </c>
      <c r="F1162" t="s">
        <v>113</v>
      </c>
      <c r="G1162" t="s">
        <v>111</v>
      </c>
      <c r="H1162" t="s">
        <v>254</v>
      </c>
      <c r="I1162" t="s">
        <v>212</v>
      </c>
      <c r="J1162" t="s">
        <v>213</v>
      </c>
      <c r="K1162" t="s">
        <v>149</v>
      </c>
      <c r="L1162" t="s">
        <v>214</v>
      </c>
      <c r="M1162" t="s">
        <v>76</v>
      </c>
      <c r="N1162" t="s">
        <v>215</v>
      </c>
      <c r="O1162" s="57">
        <v>46307.372673611113</v>
      </c>
      <c r="P1162" s="57">
        <v>46308.744270833333</v>
      </c>
      <c r="Q1162">
        <v>69408351</v>
      </c>
      <c r="S1162">
        <v>172506789471</v>
      </c>
      <c r="T1162" t="s">
        <v>6554</v>
      </c>
      <c r="U1162" t="s">
        <v>6555</v>
      </c>
      <c r="V1162" t="s">
        <v>6556</v>
      </c>
      <c r="Z1162">
        <v>121.6665318</v>
      </c>
      <c r="AA1162">
        <v>-8.8320650999999994</v>
      </c>
      <c r="AB1162" t="s">
        <v>6557</v>
      </c>
      <c r="AC1162" t="s">
        <v>235</v>
      </c>
      <c r="AL1162" t="s">
        <v>217</v>
      </c>
      <c r="AM1162" t="s">
        <v>6099</v>
      </c>
      <c r="AN1162" t="s">
        <v>6</v>
      </c>
      <c r="AO1162" s="57">
        <v>46366.392314814817</v>
      </c>
      <c r="AP1162" s="57">
        <v>46308.333333333336</v>
      </c>
      <c r="AR1162" t="s">
        <v>218</v>
      </c>
      <c r="AS1162" t="s">
        <v>111</v>
      </c>
      <c r="AT1162" t="s">
        <v>230</v>
      </c>
      <c r="AU1162">
        <v>20261013</v>
      </c>
      <c r="AV1162" t="s">
        <v>221</v>
      </c>
      <c r="AW1162" t="s">
        <v>877</v>
      </c>
      <c r="AX1162" t="s">
        <v>222</v>
      </c>
      <c r="BA1162" s="57">
        <v>46308.333333333336</v>
      </c>
      <c r="BB1162" t="s">
        <v>6099</v>
      </c>
      <c r="BC1162">
        <v>2026</v>
      </c>
      <c r="BD1162">
        <v>10</v>
      </c>
      <c r="BE1162">
        <v>13</v>
      </c>
      <c r="BF1162" s="6">
        <f t="shared" si="54"/>
        <v>46308</v>
      </c>
      <c r="BG1162">
        <f t="shared" si="55"/>
        <v>-0.33333333333575865</v>
      </c>
      <c r="BH1162" t="str">
        <f t="shared" si="56"/>
        <v>COMPLY</v>
      </c>
      <c r="BI1162" t="str">
        <f>VLOOKUP(H1162,Sheet2!$A$1:$B$270,2,FALSE)</f>
        <v>ENDE</v>
      </c>
    </row>
    <row r="1163" spans="1:61">
      <c r="A1163">
        <v>1162</v>
      </c>
      <c r="B1163">
        <v>1002628472</v>
      </c>
      <c r="C1163">
        <v>3</v>
      </c>
      <c r="D1163" t="s">
        <v>45</v>
      </c>
      <c r="E1163">
        <v>5</v>
      </c>
      <c r="F1163" t="s">
        <v>113</v>
      </c>
      <c r="G1163" t="s">
        <v>111</v>
      </c>
      <c r="H1163" t="s">
        <v>526</v>
      </c>
      <c r="I1163" t="s">
        <v>212</v>
      </c>
      <c r="J1163" t="s">
        <v>213</v>
      </c>
      <c r="K1163" t="s">
        <v>149</v>
      </c>
      <c r="L1163" t="s">
        <v>214</v>
      </c>
      <c r="M1163" t="s">
        <v>76</v>
      </c>
      <c r="N1163" t="s">
        <v>215</v>
      </c>
      <c r="O1163" s="57">
        <v>46303.713599537034</v>
      </c>
      <c r="P1163" s="57">
        <v>46304.690717592595</v>
      </c>
      <c r="Q1163">
        <v>69406835</v>
      </c>
      <c r="S1163">
        <v>172507204771</v>
      </c>
      <c r="T1163" t="s">
        <v>4785</v>
      </c>
      <c r="U1163" t="s">
        <v>4786</v>
      </c>
      <c r="V1163" t="s">
        <v>4787</v>
      </c>
      <c r="Z1163">
        <v>121.8733386</v>
      </c>
      <c r="AA1163">
        <v>-8.8110379999999999</v>
      </c>
      <c r="AB1163" t="s">
        <v>4788</v>
      </c>
      <c r="AC1163" t="s">
        <v>235</v>
      </c>
      <c r="AL1163" t="s">
        <v>217</v>
      </c>
      <c r="AM1163" t="s">
        <v>4789</v>
      </c>
      <c r="AN1163" t="s">
        <v>6</v>
      </c>
      <c r="AO1163" s="57">
        <v>46244.72587962963</v>
      </c>
      <c r="AP1163" s="57">
        <v>46304.625</v>
      </c>
      <c r="AR1163" t="s">
        <v>218</v>
      </c>
      <c r="AS1163" t="s">
        <v>219</v>
      </c>
      <c r="AT1163" t="s">
        <v>230</v>
      </c>
      <c r="AU1163">
        <v>20261009</v>
      </c>
      <c r="AV1163" t="s">
        <v>221</v>
      </c>
      <c r="AW1163" t="s">
        <v>876</v>
      </c>
      <c r="AX1163" t="s">
        <v>222</v>
      </c>
      <c r="BA1163" s="57">
        <v>46304.625</v>
      </c>
      <c r="BB1163" t="s">
        <v>4789</v>
      </c>
      <c r="BC1163">
        <v>2026</v>
      </c>
      <c r="BD1163">
        <v>10</v>
      </c>
      <c r="BE1163">
        <v>9</v>
      </c>
      <c r="BF1163" s="6">
        <f t="shared" si="54"/>
        <v>46304</v>
      </c>
      <c r="BG1163">
        <f t="shared" si="55"/>
        <v>-0.625</v>
      </c>
      <c r="BH1163" t="str">
        <f t="shared" si="56"/>
        <v>COMPLY</v>
      </c>
      <c r="BI1163" t="str">
        <f>VLOOKUP(H1163,Sheet2!$A$1:$B$270,2,FALSE)</f>
        <v>ENDE</v>
      </c>
    </row>
    <row r="1164" spans="1:61">
      <c r="A1164">
        <v>1163</v>
      </c>
      <c r="B1164">
        <v>1002630904</v>
      </c>
      <c r="C1164">
        <v>3</v>
      </c>
      <c r="D1164" t="s">
        <v>45</v>
      </c>
      <c r="E1164">
        <v>5</v>
      </c>
      <c r="F1164" t="s">
        <v>113</v>
      </c>
      <c r="G1164" t="s">
        <v>111</v>
      </c>
      <c r="H1164" t="s">
        <v>526</v>
      </c>
      <c r="I1164" t="s">
        <v>212</v>
      </c>
      <c r="J1164" t="s">
        <v>213</v>
      </c>
      <c r="K1164" t="s">
        <v>149</v>
      </c>
      <c r="L1164" t="s">
        <v>214</v>
      </c>
      <c r="M1164" t="s">
        <v>76</v>
      </c>
      <c r="N1164" t="s">
        <v>215</v>
      </c>
      <c r="O1164" s="57">
        <v>46305.551851851851</v>
      </c>
      <c r="P1164" s="57">
        <v>46308.74554398148</v>
      </c>
      <c r="Q1164">
        <v>69407889</v>
      </c>
      <c r="S1164">
        <v>172507204239</v>
      </c>
      <c r="T1164" t="s">
        <v>5676</v>
      </c>
      <c r="U1164" t="s">
        <v>5677</v>
      </c>
      <c r="V1164" t="s">
        <v>5678</v>
      </c>
      <c r="Z1164">
        <v>121.88525260971601</v>
      </c>
      <c r="AA1164">
        <v>-8.7849010311773892</v>
      </c>
      <c r="AB1164" t="s">
        <v>5679</v>
      </c>
      <c r="AC1164" t="s">
        <v>235</v>
      </c>
      <c r="AL1164" t="s">
        <v>217</v>
      </c>
      <c r="AM1164" t="s">
        <v>5680</v>
      </c>
      <c r="AN1164" t="s">
        <v>6</v>
      </c>
      <c r="AO1164" s="57">
        <v>46305.570069444446</v>
      </c>
      <c r="AP1164" s="57">
        <v>46306.625</v>
      </c>
      <c r="AR1164" t="s">
        <v>218</v>
      </c>
      <c r="AS1164" t="s">
        <v>219</v>
      </c>
      <c r="AT1164" t="s">
        <v>230</v>
      </c>
      <c r="AU1164">
        <v>20261013</v>
      </c>
      <c r="AV1164" t="s">
        <v>221</v>
      </c>
      <c r="AW1164" t="s">
        <v>876</v>
      </c>
      <c r="AX1164" t="s">
        <v>222</v>
      </c>
      <c r="BA1164" s="57">
        <v>46306.625</v>
      </c>
      <c r="BB1164" t="s">
        <v>5680</v>
      </c>
      <c r="BC1164">
        <v>2026</v>
      </c>
      <c r="BD1164">
        <v>10</v>
      </c>
      <c r="BE1164">
        <v>13</v>
      </c>
      <c r="BF1164" s="6">
        <f t="shared" si="54"/>
        <v>46308</v>
      </c>
      <c r="BG1164">
        <f t="shared" si="55"/>
        <v>1.375</v>
      </c>
      <c r="BH1164" t="str">
        <f t="shared" si="56"/>
        <v>NOT COMPLY</v>
      </c>
      <c r="BI1164" t="str">
        <f>VLOOKUP(H1164,Sheet2!$A$1:$B$270,2,FALSE)</f>
        <v>ENDE</v>
      </c>
    </row>
    <row r="1165" spans="1:61">
      <c r="A1165">
        <v>1164</v>
      </c>
      <c r="B1165">
        <v>1002628166</v>
      </c>
      <c r="C1165">
        <v>3</v>
      </c>
      <c r="D1165" t="s">
        <v>45</v>
      </c>
      <c r="E1165">
        <v>5</v>
      </c>
      <c r="F1165" t="s">
        <v>113</v>
      </c>
      <c r="G1165" t="s">
        <v>111</v>
      </c>
      <c r="H1165" t="s">
        <v>526</v>
      </c>
      <c r="I1165" t="s">
        <v>212</v>
      </c>
      <c r="J1165" t="s">
        <v>213</v>
      </c>
      <c r="K1165" t="s">
        <v>149</v>
      </c>
      <c r="L1165" t="s">
        <v>214</v>
      </c>
      <c r="M1165" t="s">
        <v>224</v>
      </c>
      <c r="N1165" t="s">
        <v>215</v>
      </c>
      <c r="O1165" s="57">
        <v>46303.670532407406</v>
      </c>
      <c r="P1165" s="57">
        <v>46304.634085648147</v>
      </c>
      <c r="Q1165">
        <v>69406699</v>
      </c>
      <c r="S1165">
        <v>172507204770</v>
      </c>
      <c r="T1165" t="s">
        <v>4790</v>
      </c>
      <c r="U1165" t="s">
        <v>4791</v>
      </c>
      <c r="V1165" t="s">
        <v>4792</v>
      </c>
      <c r="Z1165">
        <v>121.848385143887</v>
      </c>
      <c r="AA1165">
        <v>-8.75051163380712</v>
      </c>
      <c r="AB1165" t="s">
        <v>4793</v>
      </c>
      <c r="AC1165" t="s">
        <v>235</v>
      </c>
      <c r="AL1165" t="s">
        <v>217</v>
      </c>
      <c r="AM1165" t="s">
        <v>4794</v>
      </c>
      <c r="AN1165" t="s">
        <v>6</v>
      </c>
      <c r="AO1165" s="57">
        <v>46244.684513888889</v>
      </c>
      <c r="AP1165" s="57">
        <v>46304.625</v>
      </c>
      <c r="AR1165" t="s">
        <v>18</v>
      </c>
      <c r="AS1165" t="s">
        <v>219</v>
      </c>
      <c r="AT1165" t="s">
        <v>230</v>
      </c>
      <c r="AV1165" t="s">
        <v>226</v>
      </c>
      <c r="AW1165" t="s">
        <v>877</v>
      </c>
      <c r="AX1165" t="s">
        <v>222</v>
      </c>
      <c r="BA1165" s="57">
        <v>46304.625</v>
      </c>
      <c r="BB1165" t="s">
        <v>4794</v>
      </c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str">
        <f>VLOOKUP(H1165,Sheet2!$A$1:$B$270,2,FALSE)</f>
        <v>ENDE</v>
      </c>
    </row>
    <row r="1166" spans="1:61">
      <c r="A1166">
        <v>1165</v>
      </c>
      <c r="B1166">
        <v>1002623904</v>
      </c>
      <c r="C1166">
        <v>3</v>
      </c>
      <c r="D1166" t="s">
        <v>45</v>
      </c>
      <c r="E1166">
        <v>5</v>
      </c>
      <c r="F1166" t="s">
        <v>113</v>
      </c>
      <c r="G1166" t="s">
        <v>117</v>
      </c>
      <c r="H1166" t="s">
        <v>409</v>
      </c>
      <c r="I1166" t="s">
        <v>212</v>
      </c>
      <c r="J1166" t="s">
        <v>213</v>
      </c>
      <c r="K1166" t="s">
        <v>149</v>
      </c>
      <c r="L1166" t="s">
        <v>214</v>
      </c>
      <c r="M1166" t="s">
        <v>76</v>
      </c>
      <c r="N1166" t="s">
        <v>215</v>
      </c>
      <c r="O1166" s="57">
        <v>46301.453240740739</v>
      </c>
      <c r="P1166" s="57">
        <v>46304.877372685187</v>
      </c>
      <c r="Q1166">
        <v>69404874</v>
      </c>
      <c r="S1166">
        <v>172509796778</v>
      </c>
      <c r="T1166" t="s">
        <v>3654</v>
      </c>
      <c r="U1166" t="s">
        <v>3655</v>
      </c>
      <c r="V1166" t="s">
        <v>3656</v>
      </c>
      <c r="Z1166">
        <v>122.979019135236</v>
      </c>
      <c r="AA1166">
        <v>-8.3474129623928395</v>
      </c>
      <c r="AB1166" t="s">
        <v>3657</v>
      </c>
      <c r="AC1166" t="s">
        <v>216</v>
      </c>
      <c r="AL1166" t="s">
        <v>217</v>
      </c>
      <c r="AM1166" t="s">
        <v>3658</v>
      </c>
      <c r="AN1166" t="s">
        <v>6</v>
      </c>
      <c r="AO1166" s="57">
        <v>46183.454942129632</v>
      </c>
      <c r="AP1166" s="57">
        <v>46302.333333333336</v>
      </c>
      <c r="AR1166" t="s">
        <v>218</v>
      </c>
      <c r="AS1166" t="s">
        <v>219</v>
      </c>
      <c r="AT1166" t="s">
        <v>230</v>
      </c>
      <c r="AU1166">
        <v>20261009</v>
      </c>
      <c r="AV1166" t="s">
        <v>221</v>
      </c>
      <c r="AW1166" t="s">
        <v>880</v>
      </c>
      <c r="AX1166" t="s">
        <v>222</v>
      </c>
      <c r="BA1166" s="57">
        <v>46302.333333333336</v>
      </c>
      <c r="BB1166" t="s">
        <v>3658</v>
      </c>
      <c r="BC1166">
        <v>2026</v>
      </c>
      <c r="BD1166">
        <v>10</v>
      </c>
      <c r="BE1166">
        <v>9</v>
      </c>
      <c r="BF1166" s="6">
        <f t="shared" si="54"/>
        <v>46304</v>
      </c>
      <c r="BG1166">
        <f t="shared" si="55"/>
        <v>1.6666666666642413</v>
      </c>
      <c r="BH1166" t="str">
        <f t="shared" si="56"/>
        <v>NOT COMPLY</v>
      </c>
      <c r="BI1166" t="str">
        <f>VLOOKUP(H1166,Sheet2!$A$1:$B$270,2,FALSE)</f>
        <v>MAUMERE</v>
      </c>
    </row>
    <row r="1167" spans="1:61">
      <c r="A1167">
        <v>1166</v>
      </c>
      <c r="B1167">
        <v>1002628639</v>
      </c>
      <c r="C1167">
        <v>3</v>
      </c>
      <c r="D1167" t="s">
        <v>45</v>
      </c>
      <c r="E1167">
        <v>5</v>
      </c>
      <c r="F1167" t="s">
        <v>113</v>
      </c>
      <c r="G1167" t="s">
        <v>117</v>
      </c>
      <c r="H1167" t="s">
        <v>409</v>
      </c>
      <c r="I1167" t="s">
        <v>212</v>
      </c>
      <c r="J1167" t="s">
        <v>213</v>
      </c>
      <c r="K1167" t="s">
        <v>149</v>
      </c>
      <c r="L1167" t="s">
        <v>214</v>
      </c>
      <c r="M1167" t="s">
        <v>76</v>
      </c>
      <c r="N1167" t="s">
        <v>215</v>
      </c>
      <c r="O1167" s="57">
        <v>46303.816435185188</v>
      </c>
      <c r="P1167" s="57">
        <v>46307.402858796297</v>
      </c>
      <c r="Q1167">
        <v>69406913</v>
      </c>
      <c r="S1167">
        <v>172509796789</v>
      </c>
      <c r="T1167" t="s">
        <v>4795</v>
      </c>
      <c r="U1167" t="s">
        <v>4796</v>
      </c>
      <c r="V1167" t="s">
        <v>4797</v>
      </c>
      <c r="Z1167">
        <v>122.96141540000001</v>
      </c>
      <c r="AA1167">
        <v>-8.3495504999999994</v>
      </c>
      <c r="AB1167" t="s">
        <v>4798</v>
      </c>
      <c r="AC1167" t="s">
        <v>235</v>
      </c>
      <c r="AL1167" t="s">
        <v>217</v>
      </c>
      <c r="AM1167" t="s">
        <v>4799</v>
      </c>
      <c r="AN1167" t="s">
        <v>6</v>
      </c>
      <c r="AO1167" s="57">
        <v>46244.83021990741</v>
      </c>
      <c r="AP1167" s="57">
        <v>46305.333333333336</v>
      </c>
      <c r="AR1167" t="s">
        <v>218</v>
      </c>
      <c r="AS1167" t="s">
        <v>219</v>
      </c>
      <c r="AT1167" t="s">
        <v>230</v>
      </c>
      <c r="AU1167">
        <v>20261012</v>
      </c>
      <c r="AV1167" t="s">
        <v>221</v>
      </c>
      <c r="AW1167" t="s">
        <v>4800</v>
      </c>
      <c r="AX1167" t="s">
        <v>222</v>
      </c>
      <c r="BA1167" s="57">
        <v>46305.333333333336</v>
      </c>
      <c r="BB1167" t="s">
        <v>4799</v>
      </c>
      <c r="BC1167">
        <v>2026</v>
      </c>
      <c r="BD1167">
        <v>10</v>
      </c>
      <c r="BE1167">
        <v>12</v>
      </c>
      <c r="BF1167" s="6">
        <f t="shared" si="54"/>
        <v>46307</v>
      </c>
      <c r="BG1167">
        <f t="shared" si="55"/>
        <v>1.6666666666642413</v>
      </c>
      <c r="BH1167" t="str">
        <f t="shared" si="56"/>
        <v>NOT COMPLY</v>
      </c>
      <c r="BI1167" t="str">
        <f>VLOOKUP(H1167,Sheet2!$A$1:$B$270,2,FALSE)</f>
        <v>MAUMERE</v>
      </c>
    </row>
    <row r="1168" spans="1:61">
      <c r="A1168">
        <v>1167</v>
      </c>
      <c r="B1168">
        <v>1002633791</v>
      </c>
      <c r="C1168">
        <v>3</v>
      </c>
      <c r="D1168" t="s">
        <v>45</v>
      </c>
      <c r="E1168">
        <v>5</v>
      </c>
      <c r="F1168" t="s">
        <v>113</v>
      </c>
      <c r="G1168" t="s">
        <v>117</v>
      </c>
      <c r="H1168" t="s">
        <v>409</v>
      </c>
      <c r="I1168" t="s">
        <v>212</v>
      </c>
      <c r="J1168" t="s">
        <v>213</v>
      </c>
      <c r="K1168" t="s">
        <v>149</v>
      </c>
      <c r="L1168" t="s">
        <v>214</v>
      </c>
      <c r="M1168" t="s">
        <v>224</v>
      </c>
      <c r="N1168" t="s">
        <v>215</v>
      </c>
      <c r="O1168" s="57">
        <v>46307.757349537038</v>
      </c>
      <c r="P1168" s="57">
        <v>46309.337152777778</v>
      </c>
      <c r="Q1168">
        <v>69408958</v>
      </c>
      <c r="S1168">
        <v>172509796793</v>
      </c>
      <c r="T1168" t="s">
        <v>6558</v>
      </c>
      <c r="U1168" t="s">
        <v>6559</v>
      </c>
      <c r="V1168" t="s">
        <v>6560</v>
      </c>
      <c r="Z1168">
        <v>123.161861</v>
      </c>
      <c r="AA1168">
        <v>-8.3857488999999994</v>
      </c>
      <c r="AB1168" t="s">
        <v>6561</v>
      </c>
      <c r="AC1168" t="s">
        <v>235</v>
      </c>
      <c r="AL1168" t="s">
        <v>217</v>
      </c>
      <c r="AM1168" t="s">
        <v>6562</v>
      </c>
      <c r="AN1168" t="s">
        <v>6</v>
      </c>
      <c r="AO1168" s="57">
        <v>46366.767488425925</v>
      </c>
      <c r="AP1168" s="57">
        <v>46309.333333333336</v>
      </c>
      <c r="AR1168" t="s">
        <v>18</v>
      </c>
      <c r="AS1168" t="s">
        <v>219</v>
      </c>
      <c r="AT1168" t="s">
        <v>230</v>
      </c>
      <c r="AV1168" t="s">
        <v>226</v>
      </c>
      <c r="AW1168" t="s">
        <v>880</v>
      </c>
      <c r="AX1168" t="s">
        <v>222</v>
      </c>
      <c r="BA1168" s="57">
        <v>46309.333333333336</v>
      </c>
      <c r="BB1168" t="s">
        <v>6562</v>
      </c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str">
        <f>VLOOKUP(H1168,Sheet2!$A$1:$B$270,2,FALSE)</f>
        <v>MAUMERE</v>
      </c>
    </row>
    <row r="1169" spans="1:61">
      <c r="A1169">
        <v>1168</v>
      </c>
      <c r="B1169">
        <v>1002628335</v>
      </c>
      <c r="C1169">
        <v>3</v>
      </c>
      <c r="D1169" t="s">
        <v>45</v>
      </c>
      <c r="E1169">
        <v>5</v>
      </c>
      <c r="F1169" t="s">
        <v>113</v>
      </c>
      <c r="G1169" t="s">
        <v>117</v>
      </c>
      <c r="H1169" t="s">
        <v>273</v>
      </c>
      <c r="I1169" t="s">
        <v>212</v>
      </c>
      <c r="J1169" t="s">
        <v>213</v>
      </c>
      <c r="K1169" t="s">
        <v>149</v>
      </c>
      <c r="L1169" t="s">
        <v>214</v>
      </c>
      <c r="M1169" t="s">
        <v>224</v>
      </c>
      <c r="N1169" t="s">
        <v>215</v>
      </c>
      <c r="O1169" s="57">
        <v>46303.689502314817</v>
      </c>
      <c r="P1169" s="57">
        <v>46304.64166666667</v>
      </c>
      <c r="Q1169">
        <v>69406790</v>
      </c>
      <c r="S1169">
        <v>172510701141</v>
      </c>
      <c r="T1169" t="s">
        <v>4801</v>
      </c>
      <c r="U1169" t="s">
        <v>4802</v>
      </c>
      <c r="V1169" t="s">
        <v>4803</v>
      </c>
      <c r="Z1169">
        <v>123.437822695744</v>
      </c>
      <c r="AA1169">
        <v>-8.3704699589543008</v>
      </c>
      <c r="AB1169" t="s">
        <v>4804</v>
      </c>
      <c r="AC1169" t="s">
        <v>235</v>
      </c>
      <c r="AL1169" t="s">
        <v>217</v>
      </c>
      <c r="AM1169" t="s">
        <v>4805</v>
      </c>
      <c r="AN1169" t="s">
        <v>6</v>
      </c>
      <c r="AO1169" s="57">
        <v>46244.694594907407</v>
      </c>
      <c r="AP1169" s="57">
        <v>46304.625</v>
      </c>
      <c r="AR1169" t="s">
        <v>18</v>
      </c>
      <c r="AS1169" t="s">
        <v>219</v>
      </c>
      <c r="AT1169" t="s">
        <v>230</v>
      </c>
      <c r="AV1169" t="s">
        <v>226</v>
      </c>
      <c r="AW1169" t="s">
        <v>880</v>
      </c>
      <c r="AX1169" t="s">
        <v>222</v>
      </c>
      <c r="BA1169" s="57">
        <v>46304.625</v>
      </c>
      <c r="BB1169" t="s">
        <v>4805</v>
      </c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str">
        <f>VLOOKUP(H1169,Sheet2!$A$1:$B$270,2,FALSE)</f>
        <v>MAUMERE</v>
      </c>
    </row>
    <row r="1170" spans="1:61">
      <c r="A1170">
        <v>1169</v>
      </c>
      <c r="B1170">
        <v>1002621271</v>
      </c>
      <c r="C1170">
        <v>3</v>
      </c>
      <c r="D1170" t="s">
        <v>45</v>
      </c>
      <c r="E1170">
        <v>5</v>
      </c>
      <c r="F1170" t="s">
        <v>113</v>
      </c>
      <c r="G1170" t="s">
        <v>117</v>
      </c>
      <c r="H1170" t="s">
        <v>454</v>
      </c>
      <c r="I1170" t="s">
        <v>212</v>
      </c>
      <c r="J1170" t="s">
        <v>213</v>
      </c>
      <c r="K1170" t="s">
        <v>149</v>
      </c>
      <c r="L1170" t="s">
        <v>214</v>
      </c>
      <c r="M1170" t="s">
        <v>76</v>
      </c>
      <c r="N1170" t="s">
        <v>215</v>
      </c>
      <c r="O1170" s="57">
        <v>46299.405324074076</v>
      </c>
      <c r="P1170" s="57">
        <v>46300.617534722223</v>
      </c>
      <c r="Q1170">
        <v>69403817</v>
      </c>
      <c r="S1170">
        <v>172508209667</v>
      </c>
      <c r="T1170" t="s">
        <v>2404</v>
      </c>
      <c r="U1170" t="s">
        <v>2405</v>
      </c>
      <c r="V1170" t="s">
        <v>2409</v>
      </c>
      <c r="Z1170">
        <v>122.21116539090799</v>
      </c>
      <c r="AA1170">
        <v>-8.6143129513385901</v>
      </c>
      <c r="AB1170" t="s">
        <v>2410</v>
      </c>
      <c r="AC1170" t="s">
        <v>216</v>
      </c>
      <c r="AL1170" t="s">
        <v>217</v>
      </c>
      <c r="AM1170" t="s">
        <v>2408</v>
      </c>
      <c r="AN1170" t="s">
        <v>6</v>
      </c>
      <c r="AO1170" s="57">
        <v>46122.413159722222</v>
      </c>
      <c r="AP1170" s="57">
        <v>46300.333333333336</v>
      </c>
      <c r="AR1170" t="s">
        <v>218</v>
      </c>
      <c r="AS1170" t="s">
        <v>219</v>
      </c>
      <c r="AT1170" t="s">
        <v>230</v>
      </c>
      <c r="AU1170">
        <v>20261005</v>
      </c>
      <c r="AV1170" t="s">
        <v>221</v>
      </c>
      <c r="AW1170" t="s">
        <v>880</v>
      </c>
      <c r="AX1170" t="s">
        <v>222</v>
      </c>
      <c r="BA1170" s="57">
        <v>46300.333333333336</v>
      </c>
      <c r="BB1170" t="s">
        <v>2408</v>
      </c>
      <c r="BC1170">
        <v>2026</v>
      </c>
      <c r="BD1170">
        <v>10</v>
      </c>
      <c r="BE1170">
        <v>5</v>
      </c>
      <c r="BF1170" s="6">
        <f t="shared" si="54"/>
        <v>46300</v>
      </c>
      <c r="BG1170">
        <f t="shared" si="55"/>
        <v>-0.33333333333575865</v>
      </c>
      <c r="BH1170" t="str">
        <f t="shared" si="56"/>
        <v>COMPLY</v>
      </c>
      <c r="BI1170" t="str">
        <f>VLOOKUP(H1170,Sheet2!$A$1:$B$270,2,FALSE)</f>
        <v>MAUMERE</v>
      </c>
    </row>
    <row r="1171" spans="1:61">
      <c r="A1171">
        <v>1170</v>
      </c>
      <c r="B1171">
        <v>1002621270</v>
      </c>
      <c r="C1171">
        <v>3</v>
      </c>
      <c r="D1171" t="s">
        <v>45</v>
      </c>
      <c r="E1171">
        <v>5</v>
      </c>
      <c r="F1171" t="s">
        <v>113</v>
      </c>
      <c r="G1171" t="s">
        <v>117</v>
      </c>
      <c r="H1171" t="s">
        <v>454</v>
      </c>
      <c r="I1171" t="s">
        <v>212</v>
      </c>
      <c r="J1171" t="s">
        <v>213</v>
      </c>
      <c r="K1171" t="s">
        <v>149</v>
      </c>
      <c r="L1171" t="s">
        <v>214</v>
      </c>
      <c r="M1171" t="s">
        <v>76</v>
      </c>
      <c r="N1171" t="s">
        <v>215</v>
      </c>
      <c r="O1171" s="57">
        <v>46299.405266203707</v>
      </c>
      <c r="P1171" s="57">
        <v>46303.366076388891</v>
      </c>
      <c r="Q1171">
        <v>69403793</v>
      </c>
      <c r="S1171">
        <v>172508209666</v>
      </c>
      <c r="T1171" t="s">
        <v>2404</v>
      </c>
      <c r="U1171" t="s">
        <v>2405</v>
      </c>
      <c r="V1171" t="s">
        <v>2406</v>
      </c>
      <c r="Z1171">
        <v>122.21119724214</v>
      </c>
      <c r="AA1171">
        <v>-8.6143056584732793</v>
      </c>
      <c r="AB1171" t="s">
        <v>2407</v>
      </c>
      <c r="AC1171" t="s">
        <v>216</v>
      </c>
      <c r="AL1171" t="s">
        <v>217</v>
      </c>
      <c r="AM1171" t="s">
        <v>2408</v>
      </c>
      <c r="AN1171" t="s">
        <v>6</v>
      </c>
      <c r="AO1171" s="57">
        <v>46122.413159722222</v>
      </c>
      <c r="AP1171" s="57">
        <v>46300.333333333336</v>
      </c>
      <c r="AR1171" t="s">
        <v>218</v>
      </c>
      <c r="AS1171" t="s">
        <v>219</v>
      </c>
      <c r="AT1171" t="s">
        <v>230</v>
      </c>
      <c r="AU1171">
        <v>20261008</v>
      </c>
      <c r="AV1171" t="s">
        <v>221</v>
      </c>
      <c r="AW1171" t="s">
        <v>880</v>
      </c>
      <c r="AX1171" t="s">
        <v>222</v>
      </c>
      <c r="BA1171" s="57">
        <v>46300.333333333336</v>
      </c>
      <c r="BB1171" t="s">
        <v>2408</v>
      </c>
      <c r="BC1171">
        <v>2026</v>
      </c>
      <c r="BD1171">
        <v>10</v>
      </c>
      <c r="BE1171">
        <v>8</v>
      </c>
      <c r="BF1171" s="6">
        <f t="shared" si="54"/>
        <v>46303</v>
      </c>
      <c r="BG1171">
        <f t="shared" si="55"/>
        <v>2.6666666666642413</v>
      </c>
      <c r="BH1171" t="str">
        <f t="shared" si="56"/>
        <v>NOT COMPLY</v>
      </c>
      <c r="BI1171" t="str">
        <f>VLOOKUP(H1171,Sheet2!$A$1:$B$270,2,FALSE)</f>
        <v>MAUMERE</v>
      </c>
    </row>
    <row r="1172" spans="1:61">
      <c r="A1172">
        <v>1171</v>
      </c>
      <c r="B1172">
        <v>1002621495</v>
      </c>
      <c r="C1172">
        <v>3</v>
      </c>
      <c r="D1172" t="s">
        <v>45</v>
      </c>
      <c r="E1172">
        <v>5</v>
      </c>
      <c r="F1172" t="s">
        <v>113</v>
      </c>
      <c r="G1172" t="s">
        <v>117</v>
      </c>
      <c r="H1172" t="s">
        <v>454</v>
      </c>
      <c r="I1172" t="s">
        <v>212</v>
      </c>
      <c r="J1172" t="s">
        <v>213</v>
      </c>
      <c r="K1172" t="s">
        <v>149</v>
      </c>
      <c r="L1172" t="s">
        <v>214</v>
      </c>
      <c r="M1172" t="s">
        <v>255</v>
      </c>
      <c r="N1172" t="s">
        <v>215</v>
      </c>
      <c r="O1172" s="57">
        <v>46299.71366898148</v>
      </c>
      <c r="P1172" s="57">
        <v>46307.425115740742</v>
      </c>
      <c r="Q1172">
        <v>69403977</v>
      </c>
      <c r="S1172">
        <v>172508209675</v>
      </c>
      <c r="T1172" t="s">
        <v>2411</v>
      </c>
      <c r="U1172" t="s">
        <v>2412</v>
      </c>
      <c r="V1172" t="s">
        <v>2413</v>
      </c>
      <c r="Z1172">
        <v>122.2079598</v>
      </c>
      <c r="AA1172">
        <v>-8.6389528000000002</v>
      </c>
      <c r="AB1172" t="s">
        <v>2414</v>
      </c>
      <c r="AC1172" t="s">
        <v>216</v>
      </c>
      <c r="AL1172" t="s">
        <v>217</v>
      </c>
      <c r="AM1172" t="s">
        <v>2415</v>
      </c>
      <c r="AN1172" t="s">
        <v>6</v>
      </c>
      <c r="AO1172" s="57">
        <v>46122.725798611114</v>
      </c>
      <c r="AP1172" s="57">
        <v>46300.625</v>
      </c>
      <c r="AR1172" t="s">
        <v>256</v>
      </c>
      <c r="AS1172" t="s">
        <v>219</v>
      </c>
      <c r="AT1172" t="s">
        <v>220</v>
      </c>
      <c r="AV1172" t="s">
        <v>257</v>
      </c>
      <c r="AW1172" t="s">
        <v>2416</v>
      </c>
      <c r="AX1172" t="s">
        <v>222</v>
      </c>
      <c r="BA1172" s="57">
        <v>46300.625</v>
      </c>
      <c r="BB1172" t="s">
        <v>2415</v>
      </c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str">
        <f>VLOOKUP(H1172,Sheet2!$A$1:$B$270,2,FALSE)</f>
        <v>MAUMERE</v>
      </c>
    </row>
    <row r="1173" spans="1:61">
      <c r="A1173">
        <v>1172</v>
      </c>
      <c r="B1173">
        <v>1002620752</v>
      </c>
      <c r="C1173">
        <v>3</v>
      </c>
      <c r="D1173" t="s">
        <v>45</v>
      </c>
      <c r="E1173">
        <v>5</v>
      </c>
      <c r="F1173" t="s">
        <v>113</v>
      </c>
      <c r="G1173" t="s">
        <v>114</v>
      </c>
      <c r="H1173" t="s">
        <v>387</v>
      </c>
      <c r="I1173" t="s">
        <v>212</v>
      </c>
      <c r="J1173" t="s">
        <v>213</v>
      </c>
      <c r="K1173" t="s">
        <v>149</v>
      </c>
      <c r="M1173" t="s">
        <v>76</v>
      </c>
      <c r="N1173" t="s">
        <v>215</v>
      </c>
      <c r="O1173" s="57">
        <v>46298.373888888891</v>
      </c>
      <c r="P1173" s="57">
        <v>46302.364814814813</v>
      </c>
      <c r="Q1173">
        <v>69403465</v>
      </c>
      <c r="S1173">
        <v>172512452812</v>
      </c>
      <c r="T1173" t="s">
        <v>2417</v>
      </c>
      <c r="U1173" t="s">
        <v>2418</v>
      </c>
      <c r="V1173" t="s">
        <v>2419</v>
      </c>
      <c r="Z1173">
        <v>119.882962703704</v>
      </c>
      <c r="AA1173">
        <v>-8.4986089452023403</v>
      </c>
      <c r="AB1173" t="s">
        <v>2420</v>
      </c>
      <c r="AC1173" t="s">
        <v>225</v>
      </c>
      <c r="AL1173" t="s">
        <v>217</v>
      </c>
      <c r="AM1173" t="s">
        <v>2421</v>
      </c>
      <c r="AN1173" t="s">
        <v>6</v>
      </c>
      <c r="AO1173" s="57">
        <v>46091.392974537041</v>
      </c>
      <c r="AP1173" s="57">
        <v>46299.333333333336</v>
      </c>
      <c r="AR1173" t="s">
        <v>218</v>
      </c>
      <c r="AS1173" t="s">
        <v>571</v>
      </c>
      <c r="AT1173" t="s">
        <v>230</v>
      </c>
      <c r="AU1173">
        <v>20261007</v>
      </c>
      <c r="AV1173" t="s">
        <v>221</v>
      </c>
      <c r="AW1173" t="s">
        <v>559</v>
      </c>
      <c r="AX1173" t="s">
        <v>222</v>
      </c>
      <c r="BA1173" s="57">
        <v>46299.333333333336</v>
      </c>
      <c r="BB1173" t="s">
        <v>2421</v>
      </c>
      <c r="BC1173">
        <v>2026</v>
      </c>
      <c r="BD1173">
        <v>10</v>
      </c>
      <c r="BE1173">
        <v>7</v>
      </c>
      <c r="BF1173" s="6">
        <f t="shared" si="54"/>
        <v>46302</v>
      </c>
      <c r="BG1173">
        <f t="shared" si="55"/>
        <v>2.6666666666642413</v>
      </c>
      <c r="BH1173" t="str">
        <f t="shared" si="56"/>
        <v>NOT COMPLY</v>
      </c>
      <c r="BI1173" t="str">
        <f>VLOOKUP(H1173,Sheet2!$A$1:$B$270,2,FALSE)</f>
        <v>LABOAN BAJO</v>
      </c>
    </row>
    <row r="1174" spans="1:61">
      <c r="A1174">
        <v>1173</v>
      </c>
      <c r="B1174">
        <v>1002630893</v>
      </c>
      <c r="C1174">
        <v>3</v>
      </c>
      <c r="D1174" t="s">
        <v>45</v>
      </c>
      <c r="E1174">
        <v>5</v>
      </c>
      <c r="F1174" t="s">
        <v>113</v>
      </c>
      <c r="G1174" t="s">
        <v>114</v>
      </c>
      <c r="H1174" t="s">
        <v>387</v>
      </c>
      <c r="I1174" t="s">
        <v>212</v>
      </c>
      <c r="J1174" t="s">
        <v>213</v>
      </c>
      <c r="K1174" t="s">
        <v>149</v>
      </c>
      <c r="L1174" t="s">
        <v>214</v>
      </c>
      <c r="M1174" t="s">
        <v>255</v>
      </c>
      <c r="N1174" t="s">
        <v>215</v>
      </c>
      <c r="O1174" s="57">
        <v>46305.544895833336</v>
      </c>
      <c r="P1174" s="57">
        <v>46308.441666666666</v>
      </c>
      <c r="Q1174">
        <v>69407855</v>
      </c>
      <c r="S1174">
        <v>172512452836</v>
      </c>
      <c r="T1174" t="s">
        <v>5681</v>
      </c>
      <c r="U1174" t="s">
        <v>5682</v>
      </c>
      <c r="V1174" t="s">
        <v>5683</v>
      </c>
      <c r="Z1174">
        <v>119.873703382909</v>
      </c>
      <c r="AA1174">
        <v>-8.5222489219758994</v>
      </c>
      <c r="AB1174" t="s">
        <v>5684</v>
      </c>
      <c r="AC1174" t="s">
        <v>216</v>
      </c>
      <c r="AL1174" t="s">
        <v>217</v>
      </c>
      <c r="AM1174" t="s">
        <v>5117</v>
      </c>
      <c r="AN1174" t="s">
        <v>6</v>
      </c>
      <c r="AO1174" s="57">
        <v>46305.570069444446</v>
      </c>
      <c r="AP1174" s="57">
        <v>46306.458333333336</v>
      </c>
      <c r="AR1174" t="s">
        <v>256</v>
      </c>
      <c r="AS1174" t="s">
        <v>571</v>
      </c>
      <c r="AT1174" t="s">
        <v>230</v>
      </c>
      <c r="AV1174" t="s">
        <v>257</v>
      </c>
      <c r="AW1174" t="s">
        <v>877</v>
      </c>
      <c r="AX1174" t="s">
        <v>222</v>
      </c>
      <c r="BA1174" s="57">
        <v>46306.458333333336</v>
      </c>
      <c r="BB1174" t="s">
        <v>5117</v>
      </c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str">
        <f>VLOOKUP(H1174,Sheet2!$A$1:$B$270,2,FALSE)</f>
        <v>LABOAN BAJO</v>
      </c>
    </row>
    <row r="1175" spans="1:61">
      <c r="A1175">
        <v>1174</v>
      </c>
      <c r="B1175">
        <v>1002617761</v>
      </c>
      <c r="C1175">
        <v>3</v>
      </c>
      <c r="D1175" t="s">
        <v>45</v>
      </c>
      <c r="E1175">
        <v>5</v>
      </c>
      <c r="F1175" t="s">
        <v>113</v>
      </c>
      <c r="G1175" t="s">
        <v>114</v>
      </c>
      <c r="H1175" t="s">
        <v>357</v>
      </c>
      <c r="I1175" t="s">
        <v>212</v>
      </c>
      <c r="J1175" t="s">
        <v>213</v>
      </c>
      <c r="K1175" t="s">
        <v>149</v>
      </c>
      <c r="L1175" t="s">
        <v>214</v>
      </c>
      <c r="M1175" t="s">
        <v>76</v>
      </c>
      <c r="N1175" t="s">
        <v>215</v>
      </c>
      <c r="O1175" s="57">
        <v>46296.532442129632</v>
      </c>
      <c r="P1175" s="57">
        <v>46298.387129629627</v>
      </c>
      <c r="Q1175">
        <v>69402304</v>
      </c>
      <c r="S1175">
        <v>172514217309</v>
      </c>
      <c r="T1175" t="s">
        <v>1372</v>
      </c>
      <c r="U1175" t="s">
        <v>1373</v>
      </c>
      <c r="V1175" t="s">
        <v>1374</v>
      </c>
      <c r="Z1175">
        <v>120.474511633902</v>
      </c>
      <c r="AA1175">
        <v>-8.6045969281323096</v>
      </c>
      <c r="AB1175" t="s">
        <v>1375</v>
      </c>
      <c r="AC1175" t="s">
        <v>235</v>
      </c>
      <c r="AL1175" t="s">
        <v>217</v>
      </c>
      <c r="AM1175" t="s">
        <v>1376</v>
      </c>
      <c r="AN1175" t="s">
        <v>6</v>
      </c>
      <c r="AO1175" s="57">
        <v>46032.559305555558</v>
      </c>
      <c r="AP1175" s="57">
        <v>46297.458333333336</v>
      </c>
      <c r="AR1175" t="s">
        <v>218</v>
      </c>
      <c r="AS1175" t="s">
        <v>219</v>
      </c>
      <c r="AT1175" t="s">
        <v>230</v>
      </c>
      <c r="AU1175">
        <v>20261003</v>
      </c>
      <c r="AV1175" t="s">
        <v>221</v>
      </c>
      <c r="AW1175" t="s">
        <v>877</v>
      </c>
      <c r="AX1175" t="s">
        <v>222</v>
      </c>
      <c r="BA1175" s="57">
        <v>46297.458333333336</v>
      </c>
      <c r="BB1175" t="s">
        <v>1376</v>
      </c>
      <c r="BC1175">
        <v>2026</v>
      </c>
      <c r="BD1175">
        <v>10</v>
      </c>
      <c r="BE1175">
        <v>3</v>
      </c>
      <c r="BF1175" s="6">
        <f t="shared" si="54"/>
        <v>46298</v>
      </c>
      <c r="BG1175">
        <f t="shared" si="55"/>
        <v>0.54166666666424135</v>
      </c>
      <c r="BH1175" t="str">
        <f t="shared" si="56"/>
        <v>COMPLY</v>
      </c>
      <c r="BI1175" t="str">
        <f>VLOOKUP(H1175,Sheet2!$A$1:$B$270,2,FALSE)</f>
        <v>LABOAN BAJO</v>
      </c>
    </row>
    <row r="1176" spans="1:61">
      <c r="A1176">
        <v>1175</v>
      </c>
      <c r="B1176">
        <v>1002621180</v>
      </c>
      <c r="C1176">
        <v>3</v>
      </c>
      <c r="D1176" t="s">
        <v>45</v>
      </c>
      <c r="E1176">
        <v>5</v>
      </c>
      <c r="F1176" t="s">
        <v>113</v>
      </c>
      <c r="G1176" t="s">
        <v>114</v>
      </c>
      <c r="H1176" t="s">
        <v>357</v>
      </c>
      <c r="I1176" t="s">
        <v>212</v>
      </c>
      <c r="J1176" t="s">
        <v>213</v>
      </c>
      <c r="K1176" t="s">
        <v>149</v>
      </c>
      <c r="L1176" t="s">
        <v>214</v>
      </c>
      <c r="M1176" t="s">
        <v>76</v>
      </c>
      <c r="N1176" t="s">
        <v>215</v>
      </c>
      <c r="O1176" s="57">
        <v>46298.753240740742</v>
      </c>
      <c r="P1176" s="57">
        <v>46301.342974537038</v>
      </c>
      <c r="Q1176">
        <v>69403767</v>
      </c>
      <c r="S1176">
        <v>172514217335</v>
      </c>
      <c r="T1176" t="s">
        <v>2422</v>
      </c>
      <c r="U1176" t="s">
        <v>2423</v>
      </c>
      <c r="V1176" t="s">
        <v>2424</v>
      </c>
      <c r="Z1176">
        <v>120.466906164337</v>
      </c>
      <c r="AA1176">
        <v>-8.5952350993956106</v>
      </c>
      <c r="AB1176" t="s">
        <v>2425</v>
      </c>
      <c r="AC1176" t="s">
        <v>235</v>
      </c>
      <c r="AL1176" t="s">
        <v>217</v>
      </c>
      <c r="AM1176" t="s">
        <v>2426</v>
      </c>
      <c r="AN1176" t="s">
        <v>6</v>
      </c>
      <c r="AO1176" s="57">
        <v>46091.757280092592</v>
      </c>
      <c r="AP1176" s="57">
        <v>46300.333333333336</v>
      </c>
      <c r="AR1176" t="s">
        <v>218</v>
      </c>
      <c r="AS1176" t="s">
        <v>219</v>
      </c>
      <c r="AT1176" t="s">
        <v>230</v>
      </c>
      <c r="AU1176">
        <v>20261006</v>
      </c>
      <c r="AV1176" t="s">
        <v>221</v>
      </c>
      <c r="AW1176" t="s">
        <v>880</v>
      </c>
      <c r="AX1176" t="s">
        <v>222</v>
      </c>
      <c r="BA1176" s="57">
        <v>46300.333333333336</v>
      </c>
      <c r="BB1176" t="s">
        <v>2426</v>
      </c>
      <c r="BC1176">
        <v>2026</v>
      </c>
      <c r="BD1176">
        <v>10</v>
      </c>
      <c r="BE1176">
        <v>6</v>
      </c>
      <c r="BF1176" s="6">
        <f t="shared" si="54"/>
        <v>46301</v>
      </c>
      <c r="BG1176">
        <f t="shared" si="55"/>
        <v>0.66666666666424135</v>
      </c>
      <c r="BH1176" t="str">
        <f t="shared" si="56"/>
        <v>COMPLY</v>
      </c>
      <c r="BI1176" t="str">
        <f>VLOOKUP(H1176,Sheet2!$A$1:$B$270,2,FALSE)</f>
        <v>LABOAN BAJO</v>
      </c>
    </row>
    <row r="1177" spans="1:61">
      <c r="A1177">
        <v>1176</v>
      </c>
      <c r="B1177">
        <v>1002632360</v>
      </c>
      <c r="C1177">
        <v>3</v>
      </c>
      <c r="D1177" t="s">
        <v>45</v>
      </c>
      <c r="E1177">
        <v>5</v>
      </c>
      <c r="F1177" t="s">
        <v>113</v>
      </c>
      <c r="G1177" t="s">
        <v>114</v>
      </c>
      <c r="H1177" t="s">
        <v>357</v>
      </c>
      <c r="I1177" t="s">
        <v>212</v>
      </c>
      <c r="J1177" t="s">
        <v>213</v>
      </c>
      <c r="K1177" t="s">
        <v>149</v>
      </c>
      <c r="L1177" t="s">
        <v>214</v>
      </c>
      <c r="M1177" t="s">
        <v>76</v>
      </c>
      <c r="N1177" t="s">
        <v>215</v>
      </c>
      <c r="O1177" s="57">
        <v>46307.435115740744</v>
      </c>
      <c r="P1177" s="57">
        <v>46308.753680555557</v>
      </c>
      <c r="Q1177">
        <v>69408443</v>
      </c>
      <c r="S1177">
        <v>172514217424</v>
      </c>
      <c r="T1177" t="s">
        <v>6563</v>
      </c>
      <c r="U1177" t="s">
        <v>6564</v>
      </c>
      <c r="V1177" t="s">
        <v>6565</v>
      </c>
      <c r="Z1177">
        <v>120.4668173</v>
      </c>
      <c r="AA1177">
        <v>-8.6042979000000006</v>
      </c>
      <c r="AB1177" t="s">
        <v>6566</v>
      </c>
      <c r="AC1177" t="s">
        <v>235</v>
      </c>
      <c r="AL1177" t="s">
        <v>217</v>
      </c>
      <c r="AM1177" t="s">
        <v>6567</v>
      </c>
      <c r="AN1177" t="s">
        <v>6</v>
      </c>
      <c r="AO1177" s="57">
        <v>46366.455150462964</v>
      </c>
      <c r="AP1177" s="57">
        <v>46308.333333333336</v>
      </c>
      <c r="AR1177" t="s">
        <v>218</v>
      </c>
      <c r="AS1177" t="s">
        <v>219</v>
      </c>
      <c r="AT1177" t="s">
        <v>230</v>
      </c>
      <c r="AU1177">
        <v>20261013</v>
      </c>
      <c r="AV1177" t="s">
        <v>221</v>
      </c>
      <c r="AW1177" t="s">
        <v>2232</v>
      </c>
      <c r="AX1177" t="s">
        <v>222</v>
      </c>
      <c r="BA1177" s="57">
        <v>46308.333333333336</v>
      </c>
      <c r="BB1177" t="s">
        <v>6567</v>
      </c>
      <c r="BC1177">
        <v>2026</v>
      </c>
      <c r="BD1177">
        <v>10</v>
      </c>
      <c r="BE1177">
        <v>13</v>
      </c>
      <c r="BF1177" s="6">
        <f t="shared" si="54"/>
        <v>46308</v>
      </c>
      <c r="BG1177">
        <f t="shared" si="55"/>
        <v>-0.33333333333575865</v>
      </c>
      <c r="BH1177" t="str">
        <f t="shared" si="56"/>
        <v>COMPLY</v>
      </c>
      <c r="BI1177" t="str">
        <f>VLOOKUP(H1177,Sheet2!$A$1:$B$270,2,FALSE)</f>
        <v>LABOAN BAJO</v>
      </c>
    </row>
    <row r="1178" spans="1:61">
      <c r="A1178">
        <v>1177</v>
      </c>
      <c r="B1178">
        <v>1002632132</v>
      </c>
      <c r="C1178">
        <v>3</v>
      </c>
      <c r="D1178" t="s">
        <v>45</v>
      </c>
      <c r="E1178">
        <v>5</v>
      </c>
      <c r="F1178" t="s">
        <v>113</v>
      </c>
      <c r="G1178" t="s">
        <v>114</v>
      </c>
      <c r="H1178" t="s">
        <v>357</v>
      </c>
      <c r="I1178" t="s">
        <v>212</v>
      </c>
      <c r="J1178" t="s">
        <v>213</v>
      </c>
      <c r="K1178" t="s">
        <v>149</v>
      </c>
      <c r="L1178" t="s">
        <v>214</v>
      </c>
      <c r="M1178" t="s">
        <v>76</v>
      </c>
      <c r="N1178" t="s">
        <v>215</v>
      </c>
      <c r="O1178" s="57">
        <v>46307.395601851851</v>
      </c>
      <c r="P1178" s="57">
        <v>46308.650451388887</v>
      </c>
      <c r="Q1178">
        <v>69408381</v>
      </c>
      <c r="S1178">
        <v>172514217398</v>
      </c>
      <c r="T1178" t="s">
        <v>6568</v>
      </c>
      <c r="U1178" t="s">
        <v>6569</v>
      </c>
      <c r="V1178" t="s">
        <v>6570</v>
      </c>
      <c r="Z1178">
        <v>120.46824293013201</v>
      </c>
      <c r="AA1178">
        <v>-8.6171834588894907</v>
      </c>
      <c r="AB1178" t="s">
        <v>6571</v>
      </c>
      <c r="AC1178" t="s">
        <v>235</v>
      </c>
      <c r="AL1178" t="s">
        <v>217</v>
      </c>
      <c r="AM1178" t="s">
        <v>6572</v>
      </c>
      <c r="AN1178" t="s">
        <v>6</v>
      </c>
      <c r="AO1178" s="57">
        <v>46366.403032407405</v>
      </c>
      <c r="AP1178" s="57">
        <v>46310.333333333336</v>
      </c>
      <c r="AR1178" t="s">
        <v>218</v>
      </c>
      <c r="AS1178" t="s">
        <v>219</v>
      </c>
      <c r="AT1178" t="s">
        <v>230</v>
      </c>
      <c r="AU1178">
        <v>20261013</v>
      </c>
      <c r="AV1178" t="s">
        <v>221</v>
      </c>
      <c r="AW1178" t="s">
        <v>886</v>
      </c>
      <c r="AX1178" t="s">
        <v>222</v>
      </c>
      <c r="BA1178" s="57">
        <v>46310.333333333336</v>
      </c>
      <c r="BB1178" t="s">
        <v>6572</v>
      </c>
      <c r="BC1178">
        <v>2026</v>
      </c>
      <c r="BD1178">
        <v>10</v>
      </c>
      <c r="BE1178">
        <v>13</v>
      </c>
      <c r="BF1178" s="6">
        <f t="shared" si="54"/>
        <v>46308</v>
      </c>
      <c r="BG1178">
        <f t="shared" si="55"/>
        <v>-2.3333333333357587</v>
      </c>
      <c r="BH1178" t="str">
        <f t="shared" si="56"/>
        <v>COMPLY</v>
      </c>
      <c r="BI1178" t="str">
        <f>VLOOKUP(H1178,Sheet2!$A$1:$B$270,2,FALSE)</f>
        <v>LABOAN BAJO</v>
      </c>
    </row>
    <row r="1179" spans="1:61">
      <c r="A1179">
        <v>1178</v>
      </c>
      <c r="B1179">
        <v>1002625314</v>
      </c>
      <c r="C1179">
        <v>3</v>
      </c>
      <c r="D1179" t="s">
        <v>45</v>
      </c>
      <c r="E1179">
        <v>5</v>
      </c>
      <c r="F1179" t="s">
        <v>113</v>
      </c>
      <c r="G1179" t="s">
        <v>114</v>
      </c>
      <c r="H1179" t="s">
        <v>357</v>
      </c>
      <c r="I1179" t="s">
        <v>212</v>
      </c>
      <c r="J1179" t="s">
        <v>213</v>
      </c>
      <c r="K1179" t="s">
        <v>149</v>
      </c>
      <c r="L1179" t="s">
        <v>214</v>
      </c>
      <c r="M1179" t="s">
        <v>542</v>
      </c>
      <c r="N1179" t="s">
        <v>215</v>
      </c>
      <c r="O1179" s="57">
        <v>46302.361481481479</v>
      </c>
      <c r="P1179" s="57">
        <v>46302.361481481479</v>
      </c>
      <c r="Q1179">
        <v>69397958</v>
      </c>
      <c r="T1179" t="s">
        <v>4341</v>
      </c>
      <c r="V1179" t="s">
        <v>4342</v>
      </c>
      <c r="Z1179">
        <v>120.6082</v>
      </c>
      <c r="AA1179">
        <v>-8.8148400000000002</v>
      </c>
      <c r="AB1179" t="s">
        <v>4343</v>
      </c>
      <c r="AC1179" t="s">
        <v>235</v>
      </c>
      <c r="AL1179" t="s">
        <v>217</v>
      </c>
      <c r="AM1179" t="s">
        <v>4344</v>
      </c>
      <c r="AN1179" t="s">
        <v>6</v>
      </c>
      <c r="AO1179" s="57">
        <v>46213.392731481479</v>
      </c>
      <c r="AP1179" s="57">
        <v>46290</v>
      </c>
      <c r="AR1179" t="s">
        <v>543</v>
      </c>
      <c r="AS1179" t="s">
        <v>219</v>
      </c>
      <c r="AT1179" t="s">
        <v>230</v>
      </c>
      <c r="AV1179" t="s">
        <v>4345</v>
      </c>
      <c r="AW1179" t="s">
        <v>879</v>
      </c>
      <c r="AX1179" t="s">
        <v>222</v>
      </c>
      <c r="BA1179" s="57">
        <v>46290.625</v>
      </c>
      <c r="BB1179" t="s">
        <v>4344</v>
      </c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str">
        <f>VLOOKUP(H1179,Sheet2!$A$1:$B$270,2,FALSE)</f>
        <v>LABOAN BAJO</v>
      </c>
    </row>
    <row r="1180" spans="1:61">
      <c r="A1180">
        <v>1179</v>
      </c>
      <c r="B1180">
        <v>1002625322</v>
      </c>
      <c r="C1180">
        <v>3</v>
      </c>
      <c r="D1180" t="s">
        <v>45</v>
      </c>
      <c r="E1180">
        <v>5</v>
      </c>
      <c r="F1180" t="s">
        <v>113</v>
      </c>
      <c r="G1180" t="s">
        <v>114</v>
      </c>
      <c r="H1180" t="s">
        <v>357</v>
      </c>
      <c r="I1180" t="s">
        <v>212</v>
      </c>
      <c r="J1180" t="s">
        <v>213</v>
      </c>
      <c r="K1180" t="s">
        <v>149</v>
      </c>
      <c r="L1180" t="s">
        <v>214</v>
      </c>
      <c r="M1180" t="s">
        <v>542</v>
      </c>
      <c r="N1180" t="s">
        <v>215</v>
      </c>
      <c r="O1180" s="57">
        <v>46302.363159722219</v>
      </c>
      <c r="P1180" s="57">
        <v>46302.363171296296</v>
      </c>
      <c r="Q1180">
        <v>69398260</v>
      </c>
      <c r="T1180" t="s">
        <v>4346</v>
      </c>
      <c r="V1180" t="s">
        <v>4347</v>
      </c>
      <c r="Z1180">
        <v>120.6082</v>
      </c>
      <c r="AA1180">
        <v>-8.8148400000000002</v>
      </c>
      <c r="AB1180" t="s">
        <v>4348</v>
      </c>
      <c r="AC1180" t="s">
        <v>235</v>
      </c>
      <c r="AL1180" t="s">
        <v>217</v>
      </c>
      <c r="AM1180" t="s">
        <v>4349</v>
      </c>
      <c r="AN1180" t="s">
        <v>6</v>
      </c>
      <c r="AO1180" s="57">
        <v>46213.392731481479</v>
      </c>
      <c r="AP1180" s="57">
        <v>46291</v>
      </c>
      <c r="AR1180" t="s">
        <v>543</v>
      </c>
      <c r="AS1180" t="s">
        <v>219</v>
      </c>
      <c r="AT1180" t="s">
        <v>230</v>
      </c>
      <c r="AV1180" t="s">
        <v>4350</v>
      </c>
      <c r="AW1180" t="s">
        <v>879</v>
      </c>
      <c r="AX1180" t="s">
        <v>222</v>
      </c>
      <c r="BA1180" s="57">
        <v>46291.333333333336</v>
      </c>
      <c r="BB1180" t="s">
        <v>4349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str">
        <f>VLOOKUP(H1180,Sheet2!$A$1:$B$270,2,FALSE)</f>
        <v>LABOAN BAJO</v>
      </c>
    </row>
    <row r="1181" spans="1:61">
      <c r="A1181">
        <v>1180</v>
      </c>
      <c r="B1181">
        <v>1002619237</v>
      </c>
      <c r="C1181">
        <v>3</v>
      </c>
      <c r="D1181" t="s">
        <v>45</v>
      </c>
      <c r="E1181">
        <v>5</v>
      </c>
      <c r="F1181" t="s">
        <v>113</v>
      </c>
      <c r="G1181" t="s">
        <v>111</v>
      </c>
      <c r="H1181" t="s">
        <v>337</v>
      </c>
      <c r="I1181" t="s">
        <v>212</v>
      </c>
      <c r="J1181" t="s">
        <v>213</v>
      </c>
      <c r="K1181" t="s">
        <v>149</v>
      </c>
      <c r="L1181" t="s">
        <v>214</v>
      </c>
      <c r="M1181" t="s">
        <v>76</v>
      </c>
      <c r="N1181" t="s">
        <v>215</v>
      </c>
      <c r="O1181" s="57">
        <v>46297.417824074073</v>
      </c>
      <c r="P1181" s="57">
        <v>46300.750891203701</v>
      </c>
      <c r="Q1181">
        <v>69402834</v>
      </c>
      <c r="S1181">
        <v>172511797280</v>
      </c>
      <c r="T1181" t="s">
        <v>2427</v>
      </c>
      <c r="U1181" t="s">
        <v>2428</v>
      </c>
      <c r="V1181" t="s">
        <v>2429</v>
      </c>
      <c r="Z1181">
        <v>120.9763482</v>
      </c>
      <c r="AA1181">
        <v>-8.7885245999999899</v>
      </c>
      <c r="AB1181" t="s">
        <v>2430</v>
      </c>
      <c r="AC1181" t="s">
        <v>235</v>
      </c>
      <c r="AL1181" t="s">
        <v>217</v>
      </c>
      <c r="AM1181" t="s">
        <v>2431</v>
      </c>
      <c r="AN1181" t="s">
        <v>6</v>
      </c>
      <c r="AO1181" s="57">
        <v>46063.42392361111</v>
      </c>
      <c r="AP1181" s="57">
        <v>46300.333333333336</v>
      </c>
      <c r="AR1181" t="s">
        <v>218</v>
      </c>
      <c r="AS1181" t="s">
        <v>572</v>
      </c>
      <c r="AT1181" t="s">
        <v>230</v>
      </c>
      <c r="AU1181">
        <v>20261005</v>
      </c>
      <c r="AV1181" t="s">
        <v>221</v>
      </c>
      <c r="AW1181" t="s">
        <v>876</v>
      </c>
      <c r="AX1181" t="s">
        <v>222</v>
      </c>
      <c r="BA1181" s="57">
        <v>46300.333333333336</v>
      </c>
      <c r="BB1181" t="s">
        <v>2431</v>
      </c>
      <c r="BC1181">
        <v>2026</v>
      </c>
      <c r="BD1181">
        <v>10</v>
      </c>
      <c r="BE1181">
        <v>5</v>
      </c>
      <c r="BF1181" s="6">
        <f t="shared" si="54"/>
        <v>46300</v>
      </c>
      <c r="BG1181">
        <f t="shared" si="55"/>
        <v>-0.33333333333575865</v>
      </c>
      <c r="BH1181" t="str">
        <f t="shared" si="56"/>
        <v>COMPLY</v>
      </c>
      <c r="BI1181" t="str">
        <f>VLOOKUP(H1181,Sheet2!$A$1:$B$270,2,FALSE)</f>
        <v>ENDE</v>
      </c>
    </row>
    <row r="1182" spans="1:61">
      <c r="A1182">
        <v>1181</v>
      </c>
      <c r="B1182">
        <v>1002635047</v>
      </c>
      <c r="C1182">
        <v>3</v>
      </c>
      <c r="D1182" t="s">
        <v>45</v>
      </c>
      <c r="E1182">
        <v>5</v>
      </c>
      <c r="F1182" t="s">
        <v>113</v>
      </c>
      <c r="G1182" t="s">
        <v>111</v>
      </c>
      <c r="H1182" t="s">
        <v>337</v>
      </c>
      <c r="I1182" t="s">
        <v>212</v>
      </c>
      <c r="J1182" t="s">
        <v>213</v>
      </c>
      <c r="K1182" t="s">
        <v>149</v>
      </c>
      <c r="L1182" t="s">
        <v>214</v>
      </c>
      <c r="M1182" t="s">
        <v>224</v>
      </c>
      <c r="N1182" t="s">
        <v>215</v>
      </c>
      <c r="O1182" s="57">
        <v>46308.567835648151</v>
      </c>
      <c r="P1182" s="57">
        <v>46309.474687499998</v>
      </c>
      <c r="Q1182">
        <v>69409401</v>
      </c>
      <c r="S1182">
        <v>172511797336</v>
      </c>
      <c r="T1182" t="s">
        <v>6573</v>
      </c>
      <c r="U1182" t="s">
        <v>2428</v>
      </c>
      <c r="V1182" t="s">
        <v>6574</v>
      </c>
      <c r="Z1182">
        <v>120.9770572</v>
      </c>
      <c r="AA1182">
        <v>-8.7885852999999994</v>
      </c>
      <c r="AB1182" t="s">
        <v>6575</v>
      </c>
      <c r="AC1182" t="s">
        <v>235</v>
      </c>
      <c r="AL1182" t="s">
        <v>217</v>
      </c>
      <c r="AM1182" t="s">
        <v>6576</v>
      </c>
      <c r="AN1182" t="s">
        <v>6</v>
      </c>
      <c r="AO1182" t="s">
        <v>6148</v>
      </c>
      <c r="AP1182" s="57">
        <v>46309.458333333336</v>
      </c>
      <c r="AR1182" t="s">
        <v>18</v>
      </c>
      <c r="AS1182" t="s">
        <v>572</v>
      </c>
      <c r="AT1182" t="s">
        <v>220</v>
      </c>
      <c r="AV1182" t="s">
        <v>226</v>
      </c>
      <c r="AW1182" t="s">
        <v>1480</v>
      </c>
      <c r="AX1182" t="s">
        <v>222</v>
      </c>
      <c r="BA1182" s="57">
        <v>46309.458333333336</v>
      </c>
      <c r="BB1182" t="s">
        <v>6576</v>
      </c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str">
        <f>VLOOKUP(H1182,Sheet2!$A$1:$B$270,2,FALSE)</f>
        <v>ENDE</v>
      </c>
    </row>
    <row r="1183" spans="1:61">
      <c r="A1183">
        <v>1182</v>
      </c>
      <c r="B1183">
        <v>1002628407</v>
      </c>
      <c r="C1183">
        <v>3</v>
      </c>
      <c r="D1183" t="s">
        <v>45</v>
      </c>
      <c r="E1183">
        <v>5</v>
      </c>
      <c r="F1183" t="s">
        <v>113</v>
      </c>
      <c r="G1183" t="s">
        <v>111</v>
      </c>
      <c r="H1183" t="s">
        <v>337</v>
      </c>
      <c r="I1183" t="s">
        <v>212</v>
      </c>
      <c r="J1183" t="s">
        <v>213</v>
      </c>
      <c r="K1183" t="s">
        <v>149</v>
      </c>
      <c r="L1183" t="s">
        <v>214</v>
      </c>
      <c r="M1183" t="s">
        <v>255</v>
      </c>
      <c r="N1183" t="s">
        <v>215</v>
      </c>
      <c r="O1183" s="57">
        <v>46303.701099537036</v>
      </c>
      <c r="P1183" s="57">
        <v>46309.348935185182</v>
      </c>
      <c r="Q1183">
        <v>69406778</v>
      </c>
      <c r="S1183">
        <v>172511797319</v>
      </c>
      <c r="T1183" t="s">
        <v>4806</v>
      </c>
      <c r="U1183" t="s">
        <v>4807</v>
      </c>
      <c r="V1183" t="s">
        <v>4808</v>
      </c>
      <c r="Z1183">
        <v>120.96002049744099</v>
      </c>
      <c r="AA1183">
        <v>-8.8323721773716706</v>
      </c>
      <c r="AB1183" t="s">
        <v>4809</v>
      </c>
      <c r="AC1183" t="s">
        <v>216</v>
      </c>
      <c r="AL1183" t="s">
        <v>217</v>
      </c>
      <c r="AM1183" t="s">
        <v>4810</v>
      </c>
      <c r="AN1183" t="s">
        <v>6</v>
      </c>
      <c r="AO1183" s="57">
        <v>46244.72587962963</v>
      </c>
      <c r="AP1183" s="57">
        <v>46305.333333333336</v>
      </c>
      <c r="AR1183" t="s">
        <v>256</v>
      </c>
      <c r="AS1183" t="s">
        <v>572</v>
      </c>
      <c r="AT1183" t="s">
        <v>230</v>
      </c>
      <c r="AV1183" t="s">
        <v>257</v>
      </c>
      <c r="AW1183" t="s">
        <v>923</v>
      </c>
      <c r="AX1183" t="s">
        <v>222</v>
      </c>
      <c r="BA1183" s="57">
        <v>46305.333333333336</v>
      </c>
      <c r="BB1183" t="s">
        <v>4810</v>
      </c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str">
        <f>VLOOKUP(H1183,Sheet2!$A$1:$B$270,2,FALSE)</f>
        <v>ENDE</v>
      </c>
    </row>
    <row r="1184" spans="1:61">
      <c r="A1184">
        <v>1183</v>
      </c>
      <c r="B1184">
        <v>1002623755</v>
      </c>
      <c r="C1184">
        <v>3</v>
      </c>
      <c r="D1184" t="s">
        <v>34</v>
      </c>
      <c r="E1184">
        <v>5</v>
      </c>
      <c r="F1184" t="s">
        <v>546</v>
      </c>
      <c r="G1184" t="s">
        <v>84</v>
      </c>
      <c r="H1184" t="s">
        <v>250</v>
      </c>
      <c r="I1184" t="s">
        <v>212</v>
      </c>
      <c r="J1184" t="s">
        <v>213</v>
      </c>
      <c r="K1184" t="s">
        <v>149</v>
      </c>
      <c r="M1184" t="s">
        <v>76</v>
      </c>
      <c r="N1184" t="s">
        <v>215</v>
      </c>
      <c r="O1184" s="57">
        <v>46301.425416666665</v>
      </c>
      <c r="P1184" s="57">
        <v>46301.538449074076</v>
      </c>
      <c r="Q1184">
        <v>69400226</v>
      </c>
      <c r="S1184">
        <v>172425708534</v>
      </c>
      <c r="T1184" t="s">
        <v>3659</v>
      </c>
      <c r="U1184" t="s">
        <v>3660</v>
      </c>
      <c r="V1184" t="s">
        <v>3661</v>
      </c>
      <c r="Z1184">
        <v>115.034295916557</v>
      </c>
      <c r="AA1184">
        <v>-8.2591448109780696</v>
      </c>
      <c r="AB1184" t="s">
        <v>3662</v>
      </c>
      <c r="AC1184" t="s">
        <v>229</v>
      </c>
      <c r="AL1184" t="s">
        <v>217</v>
      </c>
      <c r="AM1184" t="s">
        <v>3663</v>
      </c>
      <c r="AN1184" t="s">
        <v>6</v>
      </c>
      <c r="AO1184" s="57">
        <v>46183.433946759258</v>
      </c>
      <c r="AR1184" t="s">
        <v>218</v>
      </c>
      <c r="AS1184" t="s">
        <v>219</v>
      </c>
      <c r="AT1184" t="s">
        <v>230</v>
      </c>
      <c r="AU1184">
        <v>20261006</v>
      </c>
      <c r="AV1184" t="s">
        <v>221</v>
      </c>
      <c r="AW1184" t="s">
        <v>3539</v>
      </c>
      <c r="AX1184" t="s">
        <v>222</v>
      </c>
      <c r="BA1184" s="57">
        <v>46301.291666666664</v>
      </c>
      <c r="BB1184" t="s">
        <v>3663</v>
      </c>
      <c r="BC1184">
        <v>2026</v>
      </c>
      <c r="BD1184">
        <v>10</v>
      </c>
      <c r="BE1184">
        <v>6</v>
      </c>
      <c r="BF1184" s="6">
        <f t="shared" si="54"/>
        <v>46301</v>
      </c>
      <c r="BG1184">
        <f t="shared" si="55"/>
        <v>-0.29166666666424135</v>
      </c>
      <c r="BH1184" t="str">
        <f t="shared" si="56"/>
        <v>COMPLY</v>
      </c>
      <c r="BI1184" t="str">
        <f>VLOOKUP(H1184,Sheet2!$A$1:$B$270,2,FALSE)</f>
        <v>SINGARAJA</v>
      </c>
    </row>
    <row r="1185" spans="1:61">
      <c r="A1185">
        <v>1184</v>
      </c>
      <c r="B1185">
        <v>1002631565</v>
      </c>
      <c r="C1185">
        <v>3</v>
      </c>
      <c r="D1185" t="s">
        <v>34</v>
      </c>
      <c r="E1185">
        <v>5</v>
      </c>
      <c r="F1185" t="s">
        <v>546</v>
      </c>
      <c r="G1185" t="s">
        <v>84</v>
      </c>
      <c r="H1185" t="s">
        <v>250</v>
      </c>
      <c r="I1185" t="s">
        <v>212</v>
      </c>
      <c r="J1185" t="s">
        <v>213</v>
      </c>
      <c r="K1185" t="s">
        <v>149</v>
      </c>
      <c r="M1185" t="s">
        <v>76</v>
      </c>
      <c r="N1185" t="s">
        <v>215</v>
      </c>
      <c r="O1185" s="57">
        <v>46306.528078703705</v>
      </c>
      <c r="P1185" s="57">
        <v>46306.650914351849</v>
      </c>
      <c r="Q1185">
        <v>69407127</v>
      </c>
      <c r="S1185">
        <v>172425708569</v>
      </c>
      <c r="T1185" t="s">
        <v>5685</v>
      </c>
      <c r="U1185" t="s">
        <v>5686</v>
      </c>
      <c r="V1185" t="s">
        <v>5687</v>
      </c>
      <c r="Z1185">
        <v>115.01537950597201</v>
      </c>
      <c r="AA1185">
        <v>-8.2597451094315595</v>
      </c>
      <c r="AB1185" t="s">
        <v>5688</v>
      </c>
      <c r="AC1185" t="s">
        <v>229</v>
      </c>
      <c r="AL1185" t="s">
        <v>217</v>
      </c>
      <c r="AM1185" t="s">
        <v>5689</v>
      </c>
      <c r="AN1185" t="s">
        <v>6</v>
      </c>
      <c r="AO1185" s="57">
        <v>46336.538078703707</v>
      </c>
      <c r="AR1185" t="s">
        <v>218</v>
      </c>
      <c r="AS1185" t="s">
        <v>219</v>
      </c>
      <c r="AT1185" t="s">
        <v>230</v>
      </c>
      <c r="AU1185">
        <v>20261011</v>
      </c>
      <c r="AV1185" t="s">
        <v>221</v>
      </c>
      <c r="AW1185" t="s">
        <v>540</v>
      </c>
      <c r="AX1185" t="s">
        <v>222</v>
      </c>
      <c r="BA1185" s="57">
        <v>46306.291666666664</v>
      </c>
      <c r="BB1185" t="s">
        <v>5689</v>
      </c>
      <c r="BC1185">
        <v>2026</v>
      </c>
      <c r="BD1185">
        <v>10</v>
      </c>
      <c r="BE1185">
        <v>11</v>
      </c>
      <c r="BF1185" s="6">
        <f t="shared" si="54"/>
        <v>46306</v>
      </c>
      <c r="BG1185">
        <f t="shared" si="55"/>
        <v>-0.29166666666424135</v>
      </c>
      <c r="BH1185" t="str">
        <f t="shared" si="56"/>
        <v>COMPLY</v>
      </c>
      <c r="BI1185" t="str">
        <f>VLOOKUP(H1185,Sheet2!$A$1:$B$270,2,FALSE)</f>
        <v>SINGARAJA</v>
      </c>
    </row>
    <row r="1186" spans="1:61">
      <c r="A1186">
        <v>1185</v>
      </c>
      <c r="B1186">
        <v>1002629134</v>
      </c>
      <c r="C1186">
        <v>3</v>
      </c>
      <c r="D1186" t="s">
        <v>34</v>
      </c>
      <c r="E1186">
        <v>5</v>
      </c>
      <c r="F1186" t="s">
        <v>546</v>
      </c>
      <c r="G1186" t="s">
        <v>84</v>
      </c>
      <c r="H1186" t="s">
        <v>250</v>
      </c>
      <c r="I1186" t="s">
        <v>212</v>
      </c>
      <c r="J1186" t="s">
        <v>213</v>
      </c>
      <c r="K1186" t="s">
        <v>149</v>
      </c>
      <c r="L1186" t="s">
        <v>214</v>
      </c>
      <c r="M1186" t="s">
        <v>1401</v>
      </c>
      <c r="N1186" t="s">
        <v>215</v>
      </c>
      <c r="O1186" s="57">
        <v>46304.426087962966</v>
      </c>
      <c r="P1186" s="57">
        <v>46306.528067129628</v>
      </c>
      <c r="Q1186">
        <v>69407127</v>
      </c>
      <c r="S1186">
        <v>172425708550</v>
      </c>
      <c r="T1186" t="s">
        <v>5685</v>
      </c>
      <c r="U1186" t="s">
        <v>5690</v>
      </c>
      <c r="V1186" t="s">
        <v>5691</v>
      </c>
      <c r="Z1186">
        <v>115.019187</v>
      </c>
      <c r="AA1186">
        <v>-8.2578859999999992</v>
      </c>
      <c r="AB1186" t="s">
        <v>5688</v>
      </c>
      <c r="AC1186" t="s">
        <v>235</v>
      </c>
      <c r="AL1186" t="s">
        <v>217</v>
      </c>
      <c r="AM1186" t="s">
        <v>5318</v>
      </c>
      <c r="AN1186" t="s">
        <v>6</v>
      </c>
      <c r="AO1186" s="57">
        <v>46275.434861111113</v>
      </c>
      <c r="AP1186" s="57">
        <v>46305.333333333336</v>
      </c>
      <c r="AR1186" t="s">
        <v>14</v>
      </c>
      <c r="AS1186" t="s">
        <v>219</v>
      </c>
      <c r="AT1186" t="s">
        <v>230</v>
      </c>
      <c r="AV1186" t="s">
        <v>5692</v>
      </c>
      <c r="AW1186" t="s">
        <v>1768</v>
      </c>
      <c r="AX1186" t="s">
        <v>222</v>
      </c>
      <c r="BA1186" s="57">
        <v>46305.333333333336</v>
      </c>
      <c r="BB1186" t="s">
        <v>5318</v>
      </c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str">
        <f>VLOOKUP(H1186,Sheet2!$A$1:$B$270,2,FALSE)</f>
        <v>SINGARAJA</v>
      </c>
    </row>
    <row r="1187" spans="1:61">
      <c r="A1187">
        <v>1186</v>
      </c>
      <c r="B1187">
        <v>1002623759</v>
      </c>
      <c r="C1187">
        <v>3</v>
      </c>
      <c r="D1187" t="s">
        <v>34</v>
      </c>
      <c r="E1187">
        <v>5</v>
      </c>
      <c r="F1187" t="s">
        <v>546</v>
      </c>
      <c r="G1187" t="s">
        <v>84</v>
      </c>
      <c r="H1187" t="s">
        <v>250</v>
      </c>
      <c r="I1187" t="s">
        <v>212</v>
      </c>
      <c r="J1187" t="s">
        <v>213</v>
      </c>
      <c r="K1187" t="s">
        <v>149</v>
      </c>
      <c r="M1187" t="s">
        <v>224</v>
      </c>
      <c r="N1187" t="s">
        <v>215</v>
      </c>
      <c r="O1187" s="57">
        <v>46301.426886574074</v>
      </c>
      <c r="P1187" s="57">
        <v>46304.642291666663</v>
      </c>
      <c r="Q1187">
        <v>69404795</v>
      </c>
      <c r="S1187">
        <v>172425708533</v>
      </c>
      <c r="T1187" t="s">
        <v>3664</v>
      </c>
      <c r="U1187" t="s">
        <v>3665</v>
      </c>
      <c r="V1187" t="s">
        <v>4811</v>
      </c>
      <c r="Z1187">
        <v>114.970737523751</v>
      </c>
      <c r="AA1187">
        <v>-8.1876562081695798</v>
      </c>
      <c r="AB1187" t="s">
        <v>3666</v>
      </c>
      <c r="AC1187" t="s">
        <v>225</v>
      </c>
      <c r="AL1187" t="s">
        <v>217</v>
      </c>
      <c r="AM1187" t="s">
        <v>4812</v>
      </c>
      <c r="AN1187" t="s">
        <v>6</v>
      </c>
      <c r="AO1187" s="57">
        <v>46183.433946759258</v>
      </c>
      <c r="AP1187" s="57">
        <v>46304.625</v>
      </c>
      <c r="AR1187" t="s">
        <v>18</v>
      </c>
      <c r="AS1187" t="s">
        <v>219</v>
      </c>
      <c r="AT1187" t="s">
        <v>230</v>
      </c>
      <c r="AV1187" t="s">
        <v>226</v>
      </c>
      <c r="AW1187" t="s">
        <v>540</v>
      </c>
      <c r="AX1187" t="s">
        <v>222</v>
      </c>
      <c r="BA1187" s="57">
        <v>46304.625</v>
      </c>
      <c r="BB1187" t="s">
        <v>4812</v>
      </c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str">
        <f>VLOOKUP(H1187,Sheet2!$A$1:$B$270,2,FALSE)</f>
        <v>SINGARAJA</v>
      </c>
    </row>
    <row r="1188" spans="1:61">
      <c r="A1188">
        <v>1187</v>
      </c>
      <c r="B1188">
        <v>1002626117</v>
      </c>
      <c r="C1188">
        <v>3</v>
      </c>
      <c r="D1188" t="s">
        <v>34</v>
      </c>
      <c r="E1188">
        <v>5</v>
      </c>
      <c r="F1188" t="s">
        <v>546</v>
      </c>
      <c r="G1188" t="s">
        <v>84</v>
      </c>
      <c r="H1188" t="s">
        <v>240</v>
      </c>
      <c r="I1188" t="s">
        <v>212</v>
      </c>
      <c r="J1188" t="s">
        <v>213</v>
      </c>
      <c r="K1188" t="s">
        <v>149</v>
      </c>
      <c r="M1188" t="s">
        <v>76</v>
      </c>
      <c r="N1188" t="s">
        <v>215</v>
      </c>
      <c r="O1188" s="57">
        <v>46302.560972222222</v>
      </c>
      <c r="P1188" s="57">
        <v>46306.634259259263</v>
      </c>
      <c r="Q1188">
        <v>69405841</v>
      </c>
      <c r="S1188">
        <v>172424837351</v>
      </c>
      <c r="T1188" t="s">
        <v>4351</v>
      </c>
      <c r="U1188" t="s">
        <v>4352</v>
      </c>
      <c r="V1188" t="s">
        <v>5693</v>
      </c>
      <c r="Z1188">
        <v>115.06662660000001</v>
      </c>
      <c r="AA1188">
        <v>-8.1384498999999995</v>
      </c>
      <c r="AB1188" t="s">
        <v>4353</v>
      </c>
      <c r="AC1188" t="s">
        <v>229</v>
      </c>
      <c r="AL1188" t="s">
        <v>217</v>
      </c>
      <c r="AM1188" t="s">
        <v>5694</v>
      </c>
      <c r="AN1188" t="s">
        <v>6</v>
      </c>
      <c r="AO1188" s="57">
        <v>46213.56962962963</v>
      </c>
      <c r="AP1188" s="57">
        <v>46307.333333333336</v>
      </c>
      <c r="AR1188" t="s">
        <v>218</v>
      </c>
      <c r="AS1188" t="s">
        <v>219</v>
      </c>
      <c r="AT1188" t="s">
        <v>342</v>
      </c>
      <c r="AU1188">
        <v>20261011</v>
      </c>
      <c r="AV1188" t="s">
        <v>221</v>
      </c>
      <c r="AW1188" t="s">
        <v>1571</v>
      </c>
      <c r="AX1188" t="s">
        <v>222</v>
      </c>
      <c r="BA1188" s="57">
        <v>46307.333333333336</v>
      </c>
      <c r="BB1188" t="s">
        <v>5694</v>
      </c>
      <c r="BC1188">
        <v>2026</v>
      </c>
      <c r="BD1188">
        <v>10</v>
      </c>
      <c r="BE1188">
        <v>11</v>
      </c>
      <c r="BF1188" s="6">
        <f t="shared" si="54"/>
        <v>46306</v>
      </c>
      <c r="BG1188">
        <f t="shared" si="55"/>
        <v>-1.3333333333357587</v>
      </c>
      <c r="BH1188" t="str">
        <f t="shared" si="56"/>
        <v>COMPLY</v>
      </c>
      <c r="BI1188" t="str">
        <f>VLOOKUP(H1188,Sheet2!$A$1:$B$270,2,FALSE)</f>
        <v>SINGARAJA</v>
      </c>
    </row>
    <row r="1189" spans="1:61">
      <c r="A1189">
        <v>1188</v>
      </c>
      <c r="B1189">
        <v>1002630327</v>
      </c>
      <c r="C1189">
        <v>3</v>
      </c>
      <c r="D1189" t="s">
        <v>34</v>
      </c>
      <c r="E1189">
        <v>5</v>
      </c>
      <c r="F1189" t="s">
        <v>546</v>
      </c>
      <c r="G1189" t="s">
        <v>80</v>
      </c>
      <c r="H1189" t="s">
        <v>330</v>
      </c>
      <c r="I1189" t="s">
        <v>212</v>
      </c>
      <c r="J1189" t="s">
        <v>213</v>
      </c>
      <c r="K1189" t="s">
        <v>149</v>
      </c>
      <c r="L1189" t="s">
        <v>214</v>
      </c>
      <c r="M1189" t="s">
        <v>76</v>
      </c>
      <c r="N1189" t="s">
        <v>215</v>
      </c>
      <c r="O1189" s="57">
        <v>46304.676099537035</v>
      </c>
      <c r="P1189" s="57">
        <v>46305.537152777775</v>
      </c>
      <c r="Q1189">
        <v>69407560</v>
      </c>
      <c r="S1189">
        <v>172411226290</v>
      </c>
      <c r="T1189" t="s">
        <v>5695</v>
      </c>
      <c r="U1189" t="s">
        <v>5696</v>
      </c>
      <c r="V1189" t="s">
        <v>5697</v>
      </c>
      <c r="Z1189">
        <v>114.62849989999999</v>
      </c>
      <c r="AA1189">
        <v>-8.3604780000000005</v>
      </c>
      <c r="AB1189" t="s">
        <v>5698</v>
      </c>
      <c r="AC1189" t="s">
        <v>235</v>
      </c>
      <c r="AL1189" t="s">
        <v>217</v>
      </c>
      <c r="AM1189" t="s">
        <v>5396</v>
      </c>
      <c r="AN1189" t="s">
        <v>6</v>
      </c>
      <c r="AO1189" s="57">
        <v>46275.725983796299</v>
      </c>
      <c r="AP1189" s="57">
        <v>46305.625</v>
      </c>
      <c r="AR1189" t="s">
        <v>218</v>
      </c>
      <c r="AS1189" t="s">
        <v>783</v>
      </c>
      <c r="AT1189" t="s">
        <v>230</v>
      </c>
      <c r="AU1189">
        <v>20261010</v>
      </c>
      <c r="AV1189" t="s">
        <v>221</v>
      </c>
      <c r="AW1189" t="s">
        <v>1421</v>
      </c>
      <c r="AX1189" t="s">
        <v>222</v>
      </c>
      <c r="BA1189" s="57">
        <v>46305.625</v>
      </c>
      <c r="BB1189" t="s">
        <v>5396</v>
      </c>
      <c r="BC1189">
        <v>2026</v>
      </c>
      <c r="BD1189">
        <v>10</v>
      </c>
      <c r="BE1189">
        <v>10</v>
      </c>
      <c r="BF1189" s="6">
        <f t="shared" si="54"/>
        <v>46305</v>
      </c>
      <c r="BG1189">
        <f t="shared" si="55"/>
        <v>-0.625</v>
      </c>
      <c r="BH1189" t="str">
        <f t="shared" si="56"/>
        <v>COMPLY</v>
      </c>
      <c r="BI1189" t="str">
        <f>VLOOKUP(H1189,Sheet2!$A$1:$B$270,2,FALSE)</f>
        <v>JEMBRANA</v>
      </c>
    </row>
    <row r="1190" spans="1:61">
      <c r="A1190">
        <v>1189</v>
      </c>
      <c r="B1190">
        <v>1002617688</v>
      </c>
      <c r="C1190">
        <v>3</v>
      </c>
      <c r="D1190" t="s">
        <v>34</v>
      </c>
      <c r="E1190">
        <v>5</v>
      </c>
      <c r="F1190" t="s">
        <v>546</v>
      </c>
      <c r="G1190" t="s">
        <v>85</v>
      </c>
      <c r="H1190" t="s">
        <v>355</v>
      </c>
      <c r="I1190" t="s">
        <v>212</v>
      </c>
      <c r="J1190" t="s">
        <v>213</v>
      </c>
      <c r="K1190" t="s">
        <v>149</v>
      </c>
      <c r="M1190" t="s">
        <v>76</v>
      </c>
      <c r="N1190" t="s">
        <v>215</v>
      </c>
      <c r="O1190" s="57">
        <v>46296.50371527778</v>
      </c>
      <c r="P1190" s="57">
        <v>46297.795717592591</v>
      </c>
      <c r="Q1190">
        <v>69402261</v>
      </c>
      <c r="S1190">
        <v>172414214642</v>
      </c>
      <c r="T1190" t="s">
        <v>1377</v>
      </c>
      <c r="U1190" t="s">
        <v>1378</v>
      </c>
      <c r="V1190" t="s">
        <v>1379</v>
      </c>
      <c r="Z1190">
        <v>115.1615592</v>
      </c>
      <c r="AA1190">
        <v>-8.3697926999999996</v>
      </c>
      <c r="AB1190" t="s">
        <v>1380</v>
      </c>
      <c r="AC1190" t="s">
        <v>229</v>
      </c>
      <c r="AL1190" t="s">
        <v>217</v>
      </c>
      <c r="AM1190" t="s">
        <v>1381</v>
      </c>
      <c r="AN1190" t="s">
        <v>6</v>
      </c>
      <c r="AO1190" s="57">
        <v>46032.517557870371</v>
      </c>
      <c r="AP1190" s="57">
        <v>46297.458333333336</v>
      </c>
      <c r="AR1190" t="s">
        <v>218</v>
      </c>
      <c r="AS1190" t="s">
        <v>85</v>
      </c>
      <c r="AT1190" t="s">
        <v>230</v>
      </c>
      <c r="AU1190">
        <v>20261002</v>
      </c>
      <c r="AV1190" t="s">
        <v>221</v>
      </c>
      <c r="AW1190" t="s">
        <v>540</v>
      </c>
      <c r="AX1190" t="s">
        <v>222</v>
      </c>
      <c r="BA1190" s="57">
        <v>46297.458333333336</v>
      </c>
      <c r="BB1190" t="s">
        <v>1381</v>
      </c>
      <c r="BC1190">
        <v>2026</v>
      </c>
      <c r="BD1190">
        <v>10</v>
      </c>
      <c r="BE1190">
        <v>2</v>
      </c>
      <c r="BF1190" s="6">
        <f t="shared" si="54"/>
        <v>46297</v>
      </c>
      <c r="BG1190">
        <f t="shared" si="55"/>
        <v>-0.45833333333575865</v>
      </c>
      <c r="BH1190" t="str">
        <f t="shared" si="56"/>
        <v>COMPLY</v>
      </c>
      <c r="BI1190" t="str">
        <f>VLOOKUP(H1190,Sheet2!$A$1:$B$270,2,FALSE)</f>
        <v>TABANAN</v>
      </c>
    </row>
    <row r="1191" spans="1:61">
      <c r="A1191">
        <v>1190</v>
      </c>
      <c r="B1191">
        <v>1002617698</v>
      </c>
      <c r="C1191">
        <v>3</v>
      </c>
      <c r="D1191" t="s">
        <v>34</v>
      </c>
      <c r="E1191">
        <v>5</v>
      </c>
      <c r="F1191" t="s">
        <v>546</v>
      </c>
      <c r="G1191" t="s">
        <v>85</v>
      </c>
      <c r="H1191" t="s">
        <v>355</v>
      </c>
      <c r="I1191" t="s">
        <v>212</v>
      </c>
      <c r="J1191" t="s">
        <v>213</v>
      </c>
      <c r="K1191" t="s">
        <v>149</v>
      </c>
      <c r="M1191" t="s">
        <v>76</v>
      </c>
      <c r="N1191" t="s">
        <v>215</v>
      </c>
      <c r="O1191" s="57">
        <v>46296.506469907406</v>
      </c>
      <c r="P1191" s="57">
        <v>46297.793634259258</v>
      </c>
      <c r="Q1191">
        <v>69402262</v>
      </c>
      <c r="S1191">
        <v>172414214639</v>
      </c>
      <c r="T1191" t="s">
        <v>1382</v>
      </c>
      <c r="U1191" t="s">
        <v>1383</v>
      </c>
      <c r="V1191" t="s">
        <v>1384</v>
      </c>
      <c r="Z1191">
        <v>115.14373620000001</v>
      </c>
      <c r="AA1191">
        <v>-8.3613206000000009</v>
      </c>
      <c r="AB1191" t="s">
        <v>1385</v>
      </c>
      <c r="AC1191" t="s">
        <v>229</v>
      </c>
      <c r="AL1191" t="s">
        <v>217</v>
      </c>
      <c r="AM1191" t="s">
        <v>1386</v>
      </c>
      <c r="AN1191" t="s">
        <v>6</v>
      </c>
      <c r="AO1191" s="57">
        <v>46032.517557870371</v>
      </c>
      <c r="AP1191" s="57">
        <v>46297.458333333336</v>
      </c>
      <c r="AR1191" t="s">
        <v>218</v>
      </c>
      <c r="AS1191" t="s">
        <v>85</v>
      </c>
      <c r="AT1191" t="s">
        <v>230</v>
      </c>
      <c r="AU1191">
        <v>20261002</v>
      </c>
      <c r="AV1191" t="s">
        <v>221</v>
      </c>
      <c r="AW1191" t="s">
        <v>540</v>
      </c>
      <c r="AX1191" t="s">
        <v>222</v>
      </c>
      <c r="BA1191" s="57">
        <v>46297.458333333336</v>
      </c>
      <c r="BB1191" t="s">
        <v>1386</v>
      </c>
      <c r="BC1191">
        <v>2026</v>
      </c>
      <c r="BD1191">
        <v>10</v>
      </c>
      <c r="BE1191">
        <v>2</v>
      </c>
      <c r="BF1191" s="6">
        <f t="shared" si="54"/>
        <v>46297</v>
      </c>
      <c r="BG1191">
        <f t="shared" si="55"/>
        <v>-0.45833333333575865</v>
      </c>
      <c r="BH1191" t="str">
        <f t="shared" si="56"/>
        <v>COMPLY</v>
      </c>
      <c r="BI1191" t="str">
        <f>VLOOKUP(H1191,Sheet2!$A$1:$B$270,2,FALSE)</f>
        <v>TABANAN</v>
      </c>
    </row>
    <row r="1192" spans="1:61">
      <c r="A1192">
        <v>1191</v>
      </c>
      <c r="B1192">
        <v>1002620294</v>
      </c>
      <c r="C1192">
        <v>3</v>
      </c>
      <c r="D1192" t="s">
        <v>34</v>
      </c>
      <c r="E1192">
        <v>5</v>
      </c>
      <c r="F1192" t="s">
        <v>546</v>
      </c>
      <c r="G1192" t="s">
        <v>85</v>
      </c>
      <c r="H1192" t="s">
        <v>355</v>
      </c>
      <c r="I1192" t="s">
        <v>212</v>
      </c>
      <c r="J1192" t="s">
        <v>213</v>
      </c>
      <c r="K1192" t="s">
        <v>149</v>
      </c>
      <c r="M1192" t="s">
        <v>76</v>
      </c>
      <c r="N1192" t="s">
        <v>215</v>
      </c>
      <c r="O1192" s="57">
        <v>46297.653240740743</v>
      </c>
      <c r="P1192" s="57">
        <v>46300.561331018522</v>
      </c>
      <c r="Q1192">
        <v>69403239</v>
      </c>
      <c r="S1192">
        <v>172414214645</v>
      </c>
      <c r="T1192" t="s">
        <v>2432</v>
      </c>
      <c r="U1192" t="s">
        <v>2433</v>
      </c>
      <c r="V1192" t="s">
        <v>2434</v>
      </c>
      <c r="Z1192">
        <v>115.19612909999999</v>
      </c>
      <c r="AA1192">
        <v>-8.3990746000000005</v>
      </c>
      <c r="AB1192" t="s">
        <v>2435</v>
      </c>
      <c r="AC1192" t="s">
        <v>229</v>
      </c>
      <c r="AL1192" t="s">
        <v>217</v>
      </c>
      <c r="AM1192" t="s">
        <v>2436</v>
      </c>
      <c r="AN1192" t="s">
        <v>6</v>
      </c>
      <c r="AO1192" s="57">
        <v>46063.663495370369</v>
      </c>
      <c r="AP1192" s="57">
        <v>46300.333333333336</v>
      </c>
      <c r="AR1192" t="s">
        <v>218</v>
      </c>
      <c r="AS1192" t="s">
        <v>85</v>
      </c>
      <c r="AT1192" t="s">
        <v>230</v>
      </c>
      <c r="AU1192">
        <v>20261005</v>
      </c>
      <c r="AV1192" t="s">
        <v>221</v>
      </c>
      <c r="AW1192" t="s">
        <v>1985</v>
      </c>
      <c r="AX1192" t="s">
        <v>222</v>
      </c>
      <c r="BA1192" s="57">
        <v>46300.333333333336</v>
      </c>
      <c r="BB1192" t="s">
        <v>2436</v>
      </c>
      <c r="BC1192">
        <v>2026</v>
      </c>
      <c r="BD1192">
        <v>10</v>
      </c>
      <c r="BE1192">
        <v>5</v>
      </c>
      <c r="BF1192" s="6">
        <f t="shared" si="54"/>
        <v>46300</v>
      </c>
      <c r="BG1192">
        <f t="shared" si="55"/>
        <v>-0.33333333333575865</v>
      </c>
      <c r="BH1192" t="str">
        <f t="shared" si="56"/>
        <v>COMPLY</v>
      </c>
      <c r="BI1192" t="str">
        <f>VLOOKUP(H1192,Sheet2!$A$1:$B$270,2,FALSE)</f>
        <v>TABANAN</v>
      </c>
    </row>
    <row r="1193" spans="1:61">
      <c r="A1193">
        <v>1192</v>
      </c>
      <c r="B1193">
        <v>1002622343</v>
      </c>
      <c r="C1193">
        <v>3</v>
      </c>
      <c r="D1193" t="s">
        <v>34</v>
      </c>
      <c r="E1193">
        <v>5</v>
      </c>
      <c r="F1193" t="s">
        <v>546</v>
      </c>
      <c r="G1193" t="s">
        <v>85</v>
      </c>
      <c r="H1193" t="s">
        <v>355</v>
      </c>
      <c r="I1193" t="s">
        <v>212</v>
      </c>
      <c r="J1193" t="s">
        <v>213</v>
      </c>
      <c r="K1193" t="s">
        <v>149</v>
      </c>
      <c r="M1193" t="s">
        <v>76</v>
      </c>
      <c r="N1193" t="s">
        <v>215</v>
      </c>
      <c r="O1193" s="57">
        <v>46300.535300925927</v>
      </c>
      <c r="P1193" s="57">
        <v>46301.642881944441</v>
      </c>
      <c r="Q1193">
        <v>69404309</v>
      </c>
      <c r="S1193">
        <v>172414214649</v>
      </c>
      <c r="T1193" t="s">
        <v>3037</v>
      </c>
      <c r="U1193" t="s">
        <v>3038</v>
      </c>
      <c r="V1193" t="s">
        <v>3039</v>
      </c>
      <c r="Z1193">
        <v>115.19286990000001</v>
      </c>
      <c r="AA1193">
        <v>-8.3685223000000004</v>
      </c>
      <c r="AB1193" t="s">
        <v>3040</v>
      </c>
      <c r="AC1193" t="s">
        <v>229</v>
      </c>
      <c r="AL1193" t="s">
        <v>217</v>
      </c>
      <c r="AM1193" t="s">
        <v>3041</v>
      </c>
      <c r="AN1193" t="s">
        <v>6</v>
      </c>
      <c r="AO1193" s="57">
        <v>46152.569618055553</v>
      </c>
      <c r="AP1193" s="57">
        <v>46301.458333333336</v>
      </c>
      <c r="AR1193" t="s">
        <v>218</v>
      </c>
      <c r="AS1193" t="s">
        <v>85</v>
      </c>
      <c r="AT1193" t="s">
        <v>230</v>
      </c>
      <c r="AU1193">
        <v>20261006</v>
      </c>
      <c r="AV1193" t="s">
        <v>221</v>
      </c>
      <c r="AW1193" t="s">
        <v>559</v>
      </c>
      <c r="AX1193" t="s">
        <v>222</v>
      </c>
      <c r="BA1193" s="57">
        <v>46301.458333333336</v>
      </c>
      <c r="BB1193" t="s">
        <v>3041</v>
      </c>
      <c r="BC1193">
        <v>2026</v>
      </c>
      <c r="BD1193">
        <v>10</v>
      </c>
      <c r="BE1193">
        <v>6</v>
      </c>
      <c r="BF1193" s="6">
        <f t="shared" si="54"/>
        <v>46301</v>
      </c>
      <c r="BG1193">
        <f t="shared" si="55"/>
        <v>-0.45833333333575865</v>
      </c>
      <c r="BH1193" t="str">
        <f t="shared" si="56"/>
        <v>COMPLY</v>
      </c>
      <c r="BI1193" t="str">
        <f>VLOOKUP(H1193,Sheet2!$A$1:$B$270,2,FALSE)</f>
        <v>TABANAN</v>
      </c>
    </row>
    <row r="1194" spans="1:61">
      <c r="A1194">
        <v>1193</v>
      </c>
      <c r="B1194">
        <v>1002625634</v>
      </c>
      <c r="C1194">
        <v>3</v>
      </c>
      <c r="D1194" t="s">
        <v>34</v>
      </c>
      <c r="E1194">
        <v>5</v>
      </c>
      <c r="F1194" t="s">
        <v>546</v>
      </c>
      <c r="G1194" t="s">
        <v>85</v>
      </c>
      <c r="H1194" t="s">
        <v>355</v>
      </c>
      <c r="I1194" t="s">
        <v>212</v>
      </c>
      <c r="J1194" t="s">
        <v>213</v>
      </c>
      <c r="K1194" t="s">
        <v>149</v>
      </c>
      <c r="M1194" t="s">
        <v>76</v>
      </c>
      <c r="N1194" t="s">
        <v>215</v>
      </c>
      <c r="O1194" s="57">
        <v>46302.439305555556</v>
      </c>
      <c r="P1194" s="57">
        <v>46302.624791666669</v>
      </c>
      <c r="Q1194">
        <v>69404311</v>
      </c>
      <c r="S1194">
        <v>172414214655</v>
      </c>
      <c r="T1194" t="s">
        <v>3042</v>
      </c>
      <c r="U1194" t="s">
        <v>4354</v>
      </c>
      <c r="V1194" t="s">
        <v>4355</v>
      </c>
      <c r="Z1194">
        <v>115.192901158822</v>
      </c>
      <c r="AA1194">
        <v>-8.3725817915668408</v>
      </c>
      <c r="AB1194" t="s">
        <v>3045</v>
      </c>
      <c r="AC1194" t="s">
        <v>229</v>
      </c>
      <c r="AL1194" t="s">
        <v>217</v>
      </c>
      <c r="AM1194" t="s">
        <v>4356</v>
      </c>
      <c r="AN1194" t="s">
        <v>6</v>
      </c>
      <c r="AO1194" s="57">
        <v>46213.444687499999</v>
      </c>
      <c r="AR1194" t="s">
        <v>218</v>
      </c>
      <c r="AS1194" t="s">
        <v>85</v>
      </c>
      <c r="AT1194" t="s">
        <v>230</v>
      </c>
      <c r="AU1194">
        <v>20261007</v>
      </c>
      <c r="AV1194" t="s">
        <v>221</v>
      </c>
      <c r="AW1194" t="s">
        <v>4357</v>
      </c>
      <c r="AX1194" t="s">
        <v>222</v>
      </c>
      <c r="BA1194" s="57">
        <v>46302.291666666664</v>
      </c>
      <c r="BB1194" t="s">
        <v>4356</v>
      </c>
      <c r="BC1194">
        <v>2026</v>
      </c>
      <c r="BD1194">
        <v>10</v>
      </c>
      <c r="BE1194">
        <v>7</v>
      </c>
      <c r="BF1194" s="6">
        <f t="shared" si="54"/>
        <v>46302</v>
      </c>
      <c r="BG1194">
        <f t="shared" si="55"/>
        <v>-0.29166666666424135</v>
      </c>
      <c r="BH1194" t="str">
        <f t="shared" si="56"/>
        <v>COMPLY</v>
      </c>
      <c r="BI1194" t="str">
        <f>VLOOKUP(H1194,Sheet2!$A$1:$B$270,2,FALSE)</f>
        <v>TABANAN</v>
      </c>
    </row>
    <row r="1195" spans="1:61">
      <c r="A1195">
        <v>1194</v>
      </c>
      <c r="B1195">
        <v>1002628743</v>
      </c>
      <c r="C1195">
        <v>3</v>
      </c>
      <c r="D1195" t="s">
        <v>34</v>
      </c>
      <c r="E1195">
        <v>5</v>
      </c>
      <c r="F1195" t="s">
        <v>546</v>
      </c>
      <c r="G1195" t="s">
        <v>85</v>
      </c>
      <c r="H1195" t="s">
        <v>355</v>
      </c>
      <c r="I1195" t="s">
        <v>212</v>
      </c>
      <c r="J1195" t="s">
        <v>213</v>
      </c>
      <c r="K1195" t="s">
        <v>149</v>
      </c>
      <c r="M1195" t="s">
        <v>76</v>
      </c>
      <c r="N1195" t="s">
        <v>215</v>
      </c>
      <c r="O1195" s="57">
        <v>46304.340138888889</v>
      </c>
      <c r="P1195" s="57">
        <v>46307.715636574074</v>
      </c>
      <c r="Q1195">
        <v>69406965</v>
      </c>
      <c r="S1195">
        <v>172414214658</v>
      </c>
      <c r="T1195" t="s">
        <v>5699</v>
      </c>
      <c r="U1195" t="s">
        <v>5700</v>
      </c>
      <c r="V1195" t="s">
        <v>5701</v>
      </c>
      <c r="Z1195">
        <v>115.1961371</v>
      </c>
      <c r="AA1195">
        <v>-8.3991354000000005</v>
      </c>
      <c r="AB1195" t="s">
        <v>5702</v>
      </c>
      <c r="AC1195" t="s">
        <v>229</v>
      </c>
      <c r="AL1195" t="s">
        <v>217</v>
      </c>
      <c r="AM1195" t="s">
        <v>5703</v>
      </c>
      <c r="AN1195" t="s">
        <v>6</v>
      </c>
      <c r="AO1195" s="57">
        <v>46275.340740740743</v>
      </c>
      <c r="AP1195" s="57">
        <v>46307.458333333336</v>
      </c>
      <c r="AQ1195" t="s">
        <v>841</v>
      </c>
      <c r="AR1195" t="s">
        <v>218</v>
      </c>
      <c r="AS1195" t="s">
        <v>85</v>
      </c>
      <c r="AT1195" t="s">
        <v>342</v>
      </c>
      <c r="AU1195">
        <v>20261012</v>
      </c>
      <c r="AV1195" t="s">
        <v>221</v>
      </c>
      <c r="AW1195" t="s">
        <v>1592</v>
      </c>
      <c r="AX1195" t="s">
        <v>222</v>
      </c>
      <c r="BA1195" s="57">
        <v>46307.458333333336</v>
      </c>
      <c r="BB1195" t="s">
        <v>5703</v>
      </c>
      <c r="BC1195">
        <v>2026</v>
      </c>
      <c r="BD1195">
        <v>10</v>
      </c>
      <c r="BE1195">
        <v>12</v>
      </c>
      <c r="BF1195" s="6">
        <f t="shared" si="54"/>
        <v>46307</v>
      </c>
      <c r="BG1195">
        <f t="shared" si="55"/>
        <v>-0.45833333333575865</v>
      </c>
      <c r="BH1195" t="str">
        <f t="shared" si="56"/>
        <v>COMPLY</v>
      </c>
      <c r="BI1195" t="str">
        <f>VLOOKUP(H1195,Sheet2!$A$1:$B$270,2,FALSE)</f>
        <v>TABANAN</v>
      </c>
    </row>
    <row r="1196" spans="1:61">
      <c r="A1196">
        <v>1195</v>
      </c>
      <c r="B1196">
        <v>1002628757</v>
      </c>
      <c r="C1196">
        <v>3</v>
      </c>
      <c r="D1196" t="s">
        <v>34</v>
      </c>
      <c r="E1196">
        <v>5</v>
      </c>
      <c r="F1196" t="s">
        <v>546</v>
      </c>
      <c r="G1196" t="s">
        <v>85</v>
      </c>
      <c r="H1196" t="s">
        <v>355</v>
      </c>
      <c r="I1196" t="s">
        <v>212</v>
      </c>
      <c r="J1196" t="s">
        <v>213</v>
      </c>
      <c r="K1196" t="s">
        <v>149</v>
      </c>
      <c r="M1196" t="s">
        <v>76</v>
      </c>
      <c r="N1196" t="s">
        <v>215</v>
      </c>
      <c r="O1196" s="57">
        <v>46304.345405092594</v>
      </c>
      <c r="P1196" s="57">
        <v>46309.362800925926</v>
      </c>
      <c r="Q1196">
        <v>69406967</v>
      </c>
      <c r="S1196">
        <v>172414214660</v>
      </c>
      <c r="T1196" t="s">
        <v>5704</v>
      </c>
      <c r="U1196" t="s">
        <v>5705</v>
      </c>
      <c r="V1196" t="s">
        <v>5706</v>
      </c>
      <c r="Z1196">
        <v>115.1954396</v>
      </c>
      <c r="AA1196">
        <v>-8.3843010000000007</v>
      </c>
      <c r="AB1196" t="s">
        <v>5707</v>
      </c>
      <c r="AC1196" t="s">
        <v>229</v>
      </c>
      <c r="AL1196" t="s">
        <v>217</v>
      </c>
      <c r="AM1196" t="s">
        <v>5708</v>
      </c>
      <c r="AN1196" t="s">
        <v>6</v>
      </c>
      <c r="AO1196" s="57">
        <v>46275.361435185187</v>
      </c>
      <c r="AP1196" s="57">
        <v>46305.458333333336</v>
      </c>
      <c r="AR1196" t="s">
        <v>218</v>
      </c>
      <c r="AS1196" t="s">
        <v>85</v>
      </c>
      <c r="AT1196" t="s">
        <v>342</v>
      </c>
      <c r="AU1196">
        <v>20261014</v>
      </c>
      <c r="AV1196" t="s">
        <v>221</v>
      </c>
      <c r="AW1196" t="s">
        <v>540</v>
      </c>
      <c r="AX1196" t="s">
        <v>222</v>
      </c>
      <c r="BA1196" s="57">
        <v>46305.458333333336</v>
      </c>
      <c r="BB1196" t="s">
        <v>5708</v>
      </c>
      <c r="BC1196">
        <v>2026</v>
      </c>
      <c r="BD1196">
        <v>10</v>
      </c>
      <c r="BE1196">
        <v>14</v>
      </c>
      <c r="BF1196" s="6">
        <f t="shared" si="54"/>
        <v>46309</v>
      </c>
      <c r="BG1196">
        <f t="shared" si="55"/>
        <v>3.5416666666642413</v>
      </c>
      <c r="BH1196" t="str">
        <f t="shared" si="56"/>
        <v>NOT COMPLY</v>
      </c>
      <c r="BI1196" t="str">
        <f>VLOOKUP(H1196,Sheet2!$A$1:$B$270,2,FALSE)</f>
        <v>TABANAN</v>
      </c>
    </row>
    <row r="1197" spans="1:61">
      <c r="A1197">
        <v>1196</v>
      </c>
      <c r="B1197">
        <v>1002622354</v>
      </c>
      <c r="C1197">
        <v>3</v>
      </c>
      <c r="D1197" t="s">
        <v>34</v>
      </c>
      <c r="E1197">
        <v>5</v>
      </c>
      <c r="F1197" t="s">
        <v>546</v>
      </c>
      <c r="G1197" t="s">
        <v>85</v>
      </c>
      <c r="H1197" t="s">
        <v>355</v>
      </c>
      <c r="I1197" t="s">
        <v>212</v>
      </c>
      <c r="J1197" t="s">
        <v>213</v>
      </c>
      <c r="K1197" t="s">
        <v>149</v>
      </c>
      <c r="M1197" t="s">
        <v>1401</v>
      </c>
      <c r="N1197" t="s">
        <v>215</v>
      </c>
      <c r="O1197" s="57">
        <v>46300.539571759262</v>
      </c>
      <c r="P1197" s="57">
        <v>46302.439293981479</v>
      </c>
      <c r="Q1197">
        <v>69404311</v>
      </c>
      <c r="S1197">
        <v>172414214650</v>
      </c>
      <c r="T1197" t="s">
        <v>3042</v>
      </c>
      <c r="U1197" t="s">
        <v>3043</v>
      </c>
      <c r="V1197" t="s">
        <v>3044</v>
      </c>
      <c r="Z1197">
        <v>115.19494330000001</v>
      </c>
      <c r="AA1197">
        <v>-8.3803806000000005</v>
      </c>
      <c r="AB1197" t="s">
        <v>3045</v>
      </c>
      <c r="AC1197" t="s">
        <v>229</v>
      </c>
      <c r="AL1197" t="s">
        <v>217</v>
      </c>
      <c r="AM1197" t="s">
        <v>3046</v>
      </c>
      <c r="AN1197" t="s">
        <v>6</v>
      </c>
      <c r="AO1197" s="57">
        <v>46152.569618055553</v>
      </c>
      <c r="AP1197" s="57">
        <v>46301.458333333336</v>
      </c>
      <c r="AR1197" t="s">
        <v>14</v>
      </c>
      <c r="AS1197" t="s">
        <v>85</v>
      </c>
      <c r="AT1197" t="s">
        <v>230</v>
      </c>
      <c r="AV1197" t="s">
        <v>3667</v>
      </c>
      <c r="AW1197" t="s">
        <v>1985</v>
      </c>
      <c r="AX1197" t="s">
        <v>222</v>
      </c>
      <c r="BA1197" s="57">
        <v>46301.458333333336</v>
      </c>
      <c r="BB1197" t="s">
        <v>3046</v>
      </c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str">
        <f>VLOOKUP(H1197,Sheet2!$A$1:$B$270,2,FALSE)</f>
        <v>TABANAN</v>
      </c>
    </row>
    <row r="1198" spans="1:61">
      <c r="A1198">
        <v>1197</v>
      </c>
      <c r="B1198">
        <v>1002621590</v>
      </c>
      <c r="C1198">
        <v>3</v>
      </c>
      <c r="D1198" t="s">
        <v>34</v>
      </c>
      <c r="E1198">
        <v>5</v>
      </c>
      <c r="F1198" t="s">
        <v>546</v>
      </c>
      <c r="G1198" t="s">
        <v>85</v>
      </c>
      <c r="H1198" t="s">
        <v>278</v>
      </c>
      <c r="I1198" t="s">
        <v>212</v>
      </c>
      <c r="J1198" t="s">
        <v>213</v>
      </c>
      <c r="K1198" t="s">
        <v>149</v>
      </c>
      <c r="M1198" t="s">
        <v>76</v>
      </c>
      <c r="N1198" t="s">
        <v>215</v>
      </c>
      <c r="O1198" s="57">
        <v>46300.35528935185</v>
      </c>
      <c r="P1198" s="57">
        <v>46301.449826388889</v>
      </c>
      <c r="Q1198">
        <v>69404022</v>
      </c>
      <c r="S1198">
        <v>172413245197</v>
      </c>
      <c r="T1198" t="s">
        <v>3057</v>
      </c>
      <c r="U1198" t="s">
        <v>3058</v>
      </c>
      <c r="V1198" t="s">
        <v>3059</v>
      </c>
      <c r="Z1198">
        <v>115.1276422</v>
      </c>
      <c r="AA1198">
        <v>-8.5313531999999999</v>
      </c>
      <c r="AB1198" t="s">
        <v>3060</v>
      </c>
      <c r="AC1198" t="s">
        <v>229</v>
      </c>
      <c r="AL1198" t="s">
        <v>217</v>
      </c>
      <c r="AM1198" t="s">
        <v>3061</v>
      </c>
      <c r="AN1198" t="s">
        <v>6</v>
      </c>
      <c r="AO1198" s="57">
        <v>46152.361574074072</v>
      </c>
      <c r="AP1198" s="57">
        <v>46301.333333333336</v>
      </c>
      <c r="AR1198" t="s">
        <v>218</v>
      </c>
      <c r="AS1198" t="s">
        <v>85</v>
      </c>
      <c r="AT1198" t="s">
        <v>230</v>
      </c>
      <c r="AU1198">
        <v>20261006</v>
      </c>
      <c r="AV1198" t="s">
        <v>221</v>
      </c>
      <c r="AW1198" t="s">
        <v>540</v>
      </c>
      <c r="AX1198" t="s">
        <v>222</v>
      </c>
      <c r="BA1198" s="57">
        <v>46301.333333333336</v>
      </c>
      <c r="BB1198" t="s">
        <v>3061</v>
      </c>
      <c r="BC1198">
        <v>2026</v>
      </c>
      <c r="BD1198">
        <v>10</v>
      </c>
      <c r="BE1198">
        <v>6</v>
      </c>
      <c r="BF1198" s="6">
        <f t="shared" si="54"/>
        <v>46301</v>
      </c>
      <c r="BG1198">
        <f t="shared" si="55"/>
        <v>-0.33333333333575865</v>
      </c>
      <c r="BH1198" t="str">
        <f t="shared" si="56"/>
        <v>COMPLY</v>
      </c>
      <c r="BI1198" t="str">
        <f>VLOOKUP(H1198,Sheet2!$A$1:$B$270,2,FALSE)</f>
        <v>TABANAN</v>
      </c>
    </row>
    <row r="1199" spans="1:61">
      <c r="A1199">
        <v>1198</v>
      </c>
      <c r="B1199">
        <v>1002621600</v>
      </c>
      <c r="C1199">
        <v>3</v>
      </c>
      <c r="D1199" t="s">
        <v>34</v>
      </c>
      <c r="E1199">
        <v>5</v>
      </c>
      <c r="F1199" t="s">
        <v>546</v>
      </c>
      <c r="G1199" t="s">
        <v>85</v>
      </c>
      <c r="H1199" t="s">
        <v>278</v>
      </c>
      <c r="I1199" t="s">
        <v>212</v>
      </c>
      <c r="J1199" t="s">
        <v>213</v>
      </c>
      <c r="K1199" t="s">
        <v>149</v>
      </c>
      <c r="M1199" t="s">
        <v>76</v>
      </c>
      <c r="N1199" t="s">
        <v>215</v>
      </c>
      <c r="O1199" s="57">
        <v>46300.359872685185</v>
      </c>
      <c r="P1199" s="57">
        <v>46301.663854166669</v>
      </c>
      <c r="Q1199">
        <v>69404036</v>
      </c>
      <c r="S1199">
        <v>172413245198</v>
      </c>
      <c r="T1199" t="s">
        <v>3062</v>
      </c>
      <c r="U1199" t="s">
        <v>3063</v>
      </c>
      <c r="V1199" t="s">
        <v>3064</v>
      </c>
      <c r="Z1199">
        <v>115.14450720000001</v>
      </c>
      <c r="AA1199">
        <v>-8.4264419000000004</v>
      </c>
      <c r="AB1199" t="s">
        <v>3065</v>
      </c>
      <c r="AC1199" t="s">
        <v>229</v>
      </c>
      <c r="AL1199" t="s">
        <v>217</v>
      </c>
      <c r="AM1199" t="s">
        <v>3066</v>
      </c>
      <c r="AN1199" t="s">
        <v>6</v>
      </c>
      <c r="AO1199" s="57">
        <v>46152.361574074072</v>
      </c>
      <c r="AP1199" s="57">
        <v>46301.333333333336</v>
      </c>
      <c r="AR1199" t="s">
        <v>218</v>
      </c>
      <c r="AS1199" t="s">
        <v>85</v>
      </c>
      <c r="AT1199" t="s">
        <v>230</v>
      </c>
      <c r="AU1199">
        <v>20261006</v>
      </c>
      <c r="AV1199" t="s">
        <v>221</v>
      </c>
      <c r="AW1199" t="s">
        <v>540</v>
      </c>
      <c r="AX1199" t="s">
        <v>222</v>
      </c>
      <c r="BA1199" s="57">
        <v>46301.333333333336</v>
      </c>
      <c r="BB1199" t="s">
        <v>3066</v>
      </c>
      <c r="BC1199">
        <v>2026</v>
      </c>
      <c r="BD1199">
        <v>10</v>
      </c>
      <c r="BE1199">
        <v>6</v>
      </c>
      <c r="BF1199" s="6">
        <f t="shared" si="54"/>
        <v>46301</v>
      </c>
      <c r="BG1199">
        <f t="shared" si="55"/>
        <v>-0.33333333333575865</v>
      </c>
      <c r="BH1199" t="str">
        <f t="shared" si="56"/>
        <v>COMPLY</v>
      </c>
      <c r="BI1199" t="str">
        <f>VLOOKUP(H1199,Sheet2!$A$1:$B$270,2,FALSE)</f>
        <v>TABANAN</v>
      </c>
    </row>
    <row r="1200" spans="1:61">
      <c r="A1200">
        <v>1199</v>
      </c>
      <c r="B1200">
        <v>1002626557</v>
      </c>
      <c r="C1200">
        <v>3</v>
      </c>
      <c r="D1200" t="s">
        <v>34</v>
      </c>
      <c r="E1200">
        <v>5</v>
      </c>
      <c r="F1200" t="s">
        <v>546</v>
      </c>
      <c r="G1200" t="s">
        <v>85</v>
      </c>
      <c r="H1200" t="s">
        <v>278</v>
      </c>
      <c r="I1200" t="s">
        <v>212</v>
      </c>
      <c r="J1200" t="s">
        <v>213</v>
      </c>
      <c r="K1200" t="s">
        <v>149</v>
      </c>
      <c r="M1200" t="s">
        <v>76</v>
      </c>
      <c r="N1200" t="s">
        <v>563</v>
      </c>
      <c r="O1200" s="57">
        <v>46302.645370370374</v>
      </c>
      <c r="P1200" s="57">
        <v>46303.720324074071</v>
      </c>
      <c r="Q1200">
        <v>69405991</v>
      </c>
      <c r="S1200">
        <v>172413244789</v>
      </c>
      <c r="T1200" t="s">
        <v>4358</v>
      </c>
      <c r="U1200" t="s">
        <v>4359</v>
      </c>
      <c r="V1200" t="s">
        <v>4360</v>
      </c>
      <c r="Z1200">
        <v>115.1451118</v>
      </c>
      <c r="AA1200">
        <v>-8.4218925999999996</v>
      </c>
      <c r="AB1200" t="s">
        <v>4361</v>
      </c>
      <c r="AC1200" t="s">
        <v>229</v>
      </c>
      <c r="AL1200" t="s">
        <v>217</v>
      </c>
      <c r="AM1200" t="s">
        <v>4110</v>
      </c>
      <c r="AN1200" t="s">
        <v>6</v>
      </c>
      <c r="AO1200" s="57">
        <v>46213.66333333333</v>
      </c>
      <c r="AP1200" s="57">
        <v>46303.625</v>
      </c>
      <c r="AR1200" t="s">
        <v>218</v>
      </c>
      <c r="AS1200" t="s">
        <v>85</v>
      </c>
      <c r="AT1200" t="s">
        <v>342</v>
      </c>
      <c r="AU1200">
        <v>20261008</v>
      </c>
      <c r="AV1200" t="s">
        <v>221</v>
      </c>
      <c r="AW1200" t="s">
        <v>559</v>
      </c>
      <c r="AX1200" t="s">
        <v>222</v>
      </c>
      <c r="BA1200" s="57">
        <v>46303.625</v>
      </c>
      <c r="BB1200" t="s">
        <v>4110</v>
      </c>
      <c r="BC1200">
        <v>2026</v>
      </c>
      <c r="BD1200">
        <v>10</v>
      </c>
      <c r="BE1200">
        <v>8</v>
      </c>
      <c r="BF1200" s="6">
        <f t="shared" si="54"/>
        <v>46303</v>
      </c>
      <c r="BG1200">
        <f t="shared" si="55"/>
        <v>-0.625</v>
      </c>
      <c r="BH1200" t="str">
        <f t="shared" si="56"/>
        <v>COMPLY</v>
      </c>
      <c r="BI1200" t="str">
        <f>VLOOKUP(H1200,Sheet2!$A$1:$B$270,2,FALSE)</f>
        <v>TABANAN</v>
      </c>
    </row>
    <row r="1201" spans="1:61">
      <c r="A1201">
        <v>1200</v>
      </c>
      <c r="B1201">
        <v>1002626521</v>
      </c>
      <c r="C1201">
        <v>3</v>
      </c>
      <c r="D1201" t="s">
        <v>34</v>
      </c>
      <c r="E1201">
        <v>5</v>
      </c>
      <c r="F1201" t="s">
        <v>546</v>
      </c>
      <c r="G1201" t="s">
        <v>85</v>
      </c>
      <c r="H1201" t="s">
        <v>278</v>
      </c>
      <c r="I1201" t="s">
        <v>212</v>
      </c>
      <c r="J1201" t="s">
        <v>213</v>
      </c>
      <c r="K1201" t="s">
        <v>149</v>
      </c>
      <c r="M1201" t="s">
        <v>76</v>
      </c>
      <c r="N1201" t="s">
        <v>215</v>
      </c>
      <c r="O1201" s="57">
        <v>46302.638009259259</v>
      </c>
      <c r="P1201" s="57">
        <v>46303.709432870368</v>
      </c>
      <c r="Q1201">
        <v>69405962</v>
      </c>
      <c r="S1201">
        <v>172413245225</v>
      </c>
      <c r="T1201" t="s">
        <v>4358</v>
      </c>
      <c r="U1201" t="s">
        <v>4359</v>
      </c>
      <c r="V1201" t="s">
        <v>4368</v>
      </c>
      <c r="Z1201">
        <v>115.1451118</v>
      </c>
      <c r="AA1201">
        <v>-8.4218925999999996</v>
      </c>
      <c r="AB1201" t="s">
        <v>4361</v>
      </c>
      <c r="AC1201" t="s">
        <v>229</v>
      </c>
      <c r="AL1201" t="s">
        <v>217</v>
      </c>
      <c r="AM1201" t="s">
        <v>4369</v>
      </c>
      <c r="AN1201" t="s">
        <v>6</v>
      </c>
      <c r="AO1201" s="57">
        <v>46213.642511574071</v>
      </c>
      <c r="AP1201" s="57">
        <v>46304.458333333336</v>
      </c>
      <c r="AR1201" t="s">
        <v>218</v>
      </c>
      <c r="AS1201" t="s">
        <v>85</v>
      </c>
      <c r="AT1201" t="s">
        <v>342</v>
      </c>
      <c r="AU1201">
        <v>20261008</v>
      </c>
      <c r="AV1201" t="s">
        <v>221</v>
      </c>
      <c r="AW1201" t="s">
        <v>1592</v>
      </c>
      <c r="AX1201" t="s">
        <v>222</v>
      </c>
      <c r="BA1201" s="57">
        <v>46304.458333333336</v>
      </c>
      <c r="BB1201" t="s">
        <v>4369</v>
      </c>
      <c r="BC1201">
        <v>2026</v>
      </c>
      <c r="BD1201">
        <v>10</v>
      </c>
      <c r="BE1201">
        <v>8</v>
      </c>
      <c r="BF1201" s="6">
        <f t="shared" si="54"/>
        <v>46303</v>
      </c>
      <c r="BG1201">
        <f t="shared" si="55"/>
        <v>-1.4583333333357587</v>
      </c>
      <c r="BH1201" t="str">
        <f t="shared" si="56"/>
        <v>COMPLY</v>
      </c>
      <c r="BI1201" t="str">
        <f>VLOOKUP(H1201,Sheet2!$A$1:$B$270,2,FALSE)</f>
        <v>TABANAN</v>
      </c>
    </row>
    <row r="1202" spans="1:61">
      <c r="A1202">
        <v>1201</v>
      </c>
      <c r="B1202">
        <v>1002629282</v>
      </c>
      <c r="C1202">
        <v>3</v>
      </c>
      <c r="D1202" t="s">
        <v>34</v>
      </c>
      <c r="E1202">
        <v>5</v>
      </c>
      <c r="F1202" t="s">
        <v>546</v>
      </c>
      <c r="G1202" t="s">
        <v>85</v>
      </c>
      <c r="H1202" t="s">
        <v>278</v>
      </c>
      <c r="I1202" t="s">
        <v>212</v>
      </c>
      <c r="J1202" t="s">
        <v>213</v>
      </c>
      <c r="K1202" t="s">
        <v>149</v>
      </c>
      <c r="M1202" t="s">
        <v>76</v>
      </c>
      <c r="N1202" t="s">
        <v>215</v>
      </c>
      <c r="O1202" s="57">
        <v>46304.448067129626</v>
      </c>
      <c r="P1202" s="57">
        <v>46304.579583333332</v>
      </c>
      <c r="Q1202">
        <v>69400838</v>
      </c>
      <c r="S1202">
        <v>172413244816</v>
      </c>
      <c r="T1202" t="s">
        <v>4813</v>
      </c>
      <c r="U1202" t="s">
        <v>5709</v>
      </c>
      <c r="V1202" t="s">
        <v>5710</v>
      </c>
      <c r="Z1202">
        <v>115.09691204695299</v>
      </c>
      <c r="AA1202">
        <v>-8.5769942907975896</v>
      </c>
      <c r="AB1202" t="s">
        <v>4816</v>
      </c>
      <c r="AC1202" t="s">
        <v>229</v>
      </c>
      <c r="AL1202" t="s">
        <v>217</v>
      </c>
      <c r="AM1202" t="s">
        <v>4817</v>
      </c>
      <c r="AN1202" t="s">
        <v>6</v>
      </c>
      <c r="AO1202" s="57">
        <v>46275.454965277779</v>
      </c>
      <c r="AR1202" t="s">
        <v>218</v>
      </c>
      <c r="AS1202" t="s">
        <v>85</v>
      </c>
      <c r="AT1202" t="s">
        <v>342</v>
      </c>
      <c r="AU1202">
        <v>20261009</v>
      </c>
      <c r="AV1202" t="s">
        <v>221</v>
      </c>
      <c r="AW1202" t="s">
        <v>5711</v>
      </c>
      <c r="AX1202" t="s">
        <v>222</v>
      </c>
      <c r="BA1202" s="57">
        <v>46304.291666666664</v>
      </c>
      <c r="BB1202" t="s">
        <v>4817</v>
      </c>
      <c r="BC1202">
        <v>2026</v>
      </c>
      <c r="BD1202">
        <v>10</v>
      </c>
      <c r="BE1202">
        <v>9</v>
      </c>
      <c r="BF1202" s="6">
        <f t="shared" si="54"/>
        <v>46304</v>
      </c>
      <c r="BG1202">
        <f t="shared" si="55"/>
        <v>-0.29166666666424135</v>
      </c>
      <c r="BH1202" t="str">
        <f t="shared" si="56"/>
        <v>COMPLY</v>
      </c>
      <c r="BI1202" t="str">
        <f>VLOOKUP(H1202,Sheet2!$A$1:$B$270,2,FALSE)</f>
        <v>TABANAN</v>
      </c>
    </row>
    <row r="1203" spans="1:61">
      <c r="A1203">
        <v>1202</v>
      </c>
      <c r="B1203">
        <v>1002629893</v>
      </c>
      <c r="C1203">
        <v>3</v>
      </c>
      <c r="D1203" t="s">
        <v>34</v>
      </c>
      <c r="E1203">
        <v>5</v>
      </c>
      <c r="F1203" t="s">
        <v>546</v>
      </c>
      <c r="G1203" t="s">
        <v>85</v>
      </c>
      <c r="H1203" t="s">
        <v>278</v>
      </c>
      <c r="I1203" t="s">
        <v>212</v>
      </c>
      <c r="J1203" t="s">
        <v>213</v>
      </c>
      <c r="K1203" t="s">
        <v>149</v>
      </c>
      <c r="M1203" t="s">
        <v>76</v>
      </c>
      <c r="N1203" t="s">
        <v>215</v>
      </c>
      <c r="O1203" s="57">
        <v>46304.603043981479</v>
      </c>
      <c r="P1203" s="57">
        <v>46304.859803240739</v>
      </c>
      <c r="Q1203">
        <v>69407430</v>
      </c>
      <c r="S1203">
        <v>172413245244</v>
      </c>
      <c r="T1203" t="s">
        <v>2437</v>
      </c>
      <c r="U1203" t="s">
        <v>2452</v>
      </c>
      <c r="V1203" t="s">
        <v>5712</v>
      </c>
      <c r="Z1203">
        <v>114.9505413</v>
      </c>
      <c r="AA1203">
        <v>-8.4895628999999992</v>
      </c>
      <c r="AB1203" t="s">
        <v>2440</v>
      </c>
      <c r="AC1203" t="s">
        <v>229</v>
      </c>
      <c r="AL1203" t="s">
        <v>217</v>
      </c>
      <c r="AM1203" t="s">
        <v>5713</v>
      </c>
      <c r="AN1203" t="s">
        <v>6</v>
      </c>
      <c r="AO1203" s="57">
        <v>46275.611446759256</v>
      </c>
      <c r="AP1203" s="57">
        <v>46305.625</v>
      </c>
      <c r="AR1203" t="s">
        <v>218</v>
      </c>
      <c r="AS1203" t="s">
        <v>85</v>
      </c>
      <c r="AT1203" t="s">
        <v>230</v>
      </c>
      <c r="AU1203">
        <v>20261009</v>
      </c>
      <c r="AV1203" t="s">
        <v>221</v>
      </c>
      <c r="AW1203" t="s">
        <v>540</v>
      </c>
      <c r="AX1203" t="s">
        <v>222</v>
      </c>
      <c r="BA1203" s="57">
        <v>46305.625</v>
      </c>
      <c r="BB1203" t="s">
        <v>5713</v>
      </c>
      <c r="BC1203">
        <v>2026</v>
      </c>
      <c r="BD1203">
        <v>10</v>
      </c>
      <c r="BE1203">
        <v>9</v>
      </c>
      <c r="BF1203" s="6">
        <f t="shared" si="54"/>
        <v>46304</v>
      </c>
      <c r="BG1203">
        <f t="shared" si="55"/>
        <v>-1.625</v>
      </c>
      <c r="BH1203" t="str">
        <f t="shared" si="56"/>
        <v>COMPLY</v>
      </c>
      <c r="BI1203" t="str">
        <f>VLOOKUP(H1203,Sheet2!$A$1:$B$270,2,FALSE)</f>
        <v>TABANAN</v>
      </c>
    </row>
    <row r="1204" spans="1:61">
      <c r="A1204">
        <v>1203</v>
      </c>
      <c r="B1204">
        <v>1002630184</v>
      </c>
      <c r="C1204">
        <v>3</v>
      </c>
      <c r="D1204" t="s">
        <v>34</v>
      </c>
      <c r="E1204">
        <v>5</v>
      </c>
      <c r="F1204" t="s">
        <v>546</v>
      </c>
      <c r="G1204" t="s">
        <v>85</v>
      </c>
      <c r="H1204" t="s">
        <v>278</v>
      </c>
      <c r="I1204" t="s">
        <v>212</v>
      </c>
      <c r="J1204" t="s">
        <v>213</v>
      </c>
      <c r="K1204" t="s">
        <v>149</v>
      </c>
      <c r="M1204" t="s">
        <v>76</v>
      </c>
      <c r="N1204" t="s">
        <v>215</v>
      </c>
      <c r="O1204" s="57">
        <v>46304.648541666669</v>
      </c>
      <c r="P1204" s="57">
        <v>46304.861886574072</v>
      </c>
      <c r="Q1204">
        <v>69407533</v>
      </c>
      <c r="S1204">
        <v>172413244821</v>
      </c>
      <c r="T1204" t="s">
        <v>5714</v>
      </c>
      <c r="U1204" t="s">
        <v>5715</v>
      </c>
      <c r="V1204" t="s">
        <v>5716</v>
      </c>
      <c r="Z1204">
        <v>114.9505413</v>
      </c>
      <c r="AA1204">
        <v>-8.4895628999999992</v>
      </c>
      <c r="AB1204" t="s">
        <v>2440</v>
      </c>
      <c r="AC1204" t="s">
        <v>229</v>
      </c>
      <c r="AL1204" t="s">
        <v>217</v>
      </c>
      <c r="AM1204" t="s">
        <v>5717</v>
      </c>
      <c r="AN1204" t="s">
        <v>6</v>
      </c>
      <c r="AO1204" s="57">
        <v>46275.653252314813</v>
      </c>
      <c r="AP1204" s="57">
        <v>46305.625</v>
      </c>
      <c r="AR1204" t="s">
        <v>218</v>
      </c>
      <c r="AS1204" t="s">
        <v>85</v>
      </c>
      <c r="AT1204" t="s">
        <v>230</v>
      </c>
      <c r="AU1204">
        <v>20261009</v>
      </c>
      <c r="AV1204" t="s">
        <v>221</v>
      </c>
      <c r="AW1204" t="s">
        <v>2455</v>
      </c>
      <c r="AX1204" t="s">
        <v>222</v>
      </c>
      <c r="BA1204" s="57">
        <v>46305.625</v>
      </c>
      <c r="BB1204" t="s">
        <v>5717</v>
      </c>
      <c r="BC1204">
        <v>2026</v>
      </c>
      <c r="BD1204">
        <v>10</v>
      </c>
      <c r="BE1204">
        <v>9</v>
      </c>
      <c r="BF1204" s="6">
        <f t="shared" si="54"/>
        <v>46304</v>
      </c>
      <c r="BG1204">
        <f t="shared" si="55"/>
        <v>-1.625</v>
      </c>
      <c r="BH1204" t="str">
        <f t="shared" si="56"/>
        <v>COMPLY</v>
      </c>
      <c r="BI1204" t="str">
        <f>VLOOKUP(H1204,Sheet2!$A$1:$B$270,2,FALSE)</f>
        <v>TABANAN</v>
      </c>
    </row>
    <row r="1205" spans="1:61">
      <c r="A1205">
        <v>1204</v>
      </c>
      <c r="B1205">
        <v>1002626101</v>
      </c>
      <c r="C1205">
        <v>3</v>
      </c>
      <c r="D1205" t="s">
        <v>34</v>
      </c>
      <c r="E1205">
        <v>5</v>
      </c>
      <c r="F1205" t="s">
        <v>546</v>
      </c>
      <c r="G1205" t="s">
        <v>85</v>
      </c>
      <c r="H1205" t="s">
        <v>278</v>
      </c>
      <c r="I1205" t="s">
        <v>212</v>
      </c>
      <c r="J1205" t="s">
        <v>213</v>
      </c>
      <c r="K1205" t="s">
        <v>149</v>
      </c>
      <c r="M1205" t="s">
        <v>224</v>
      </c>
      <c r="N1205" t="s">
        <v>215</v>
      </c>
      <c r="O1205" s="57">
        <v>46302.557129629633</v>
      </c>
      <c r="P1205" s="57">
        <v>46307.362002314818</v>
      </c>
      <c r="Q1205">
        <v>69405836</v>
      </c>
      <c r="S1205">
        <v>172413244777</v>
      </c>
      <c r="T1205" t="s">
        <v>4362</v>
      </c>
      <c r="U1205" t="s">
        <v>4363</v>
      </c>
      <c r="V1205" t="s">
        <v>4364</v>
      </c>
      <c r="Z1205">
        <v>115.1439596</v>
      </c>
      <c r="AA1205">
        <v>-8.4251176000000001</v>
      </c>
      <c r="AB1205" t="s">
        <v>4365</v>
      </c>
      <c r="AC1205" t="s">
        <v>229</v>
      </c>
      <c r="AL1205" t="s">
        <v>217</v>
      </c>
      <c r="AM1205" t="s">
        <v>4366</v>
      </c>
      <c r="AN1205" t="s">
        <v>6</v>
      </c>
      <c r="AO1205" s="57">
        <v>46213.559548611112</v>
      </c>
      <c r="AP1205" s="57">
        <v>46303.458333333336</v>
      </c>
      <c r="AR1205" t="s">
        <v>18</v>
      </c>
      <c r="AS1205" t="s">
        <v>85</v>
      </c>
      <c r="AT1205" t="s">
        <v>342</v>
      </c>
      <c r="AV1205" t="s">
        <v>226</v>
      </c>
      <c r="AW1205" t="s">
        <v>4367</v>
      </c>
      <c r="AX1205" t="s">
        <v>222</v>
      </c>
      <c r="BA1205" s="57">
        <v>46303.458333333336</v>
      </c>
      <c r="BB1205" t="s">
        <v>4366</v>
      </c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str">
        <f>VLOOKUP(H1205,Sheet2!$A$1:$B$270,2,FALSE)</f>
        <v>TABANAN</v>
      </c>
    </row>
    <row r="1206" spans="1:61">
      <c r="A1206">
        <v>1205</v>
      </c>
      <c r="B1206">
        <v>1002619183</v>
      </c>
      <c r="C1206">
        <v>3</v>
      </c>
      <c r="D1206" t="s">
        <v>34</v>
      </c>
      <c r="E1206">
        <v>5</v>
      </c>
      <c r="F1206" t="s">
        <v>546</v>
      </c>
      <c r="G1206" t="s">
        <v>85</v>
      </c>
      <c r="H1206" t="s">
        <v>278</v>
      </c>
      <c r="I1206" t="s">
        <v>212</v>
      </c>
      <c r="J1206" t="s">
        <v>213</v>
      </c>
      <c r="K1206" t="s">
        <v>149</v>
      </c>
      <c r="M1206" t="s">
        <v>839</v>
      </c>
      <c r="N1206" t="s">
        <v>215</v>
      </c>
      <c r="O1206" s="57">
        <v>46297.407152777778</v>
      </c>
      <c r="P1206" s="57">
        <v>46301.376817129632</v>
      </c>
      <c r="Q1206">
        <v>69402795</v>
      </c>
      <c r="S1206">
        <v>172413245144</v>
      </c>
      <c r="T1206" t="s">
        <v>2464</v>
      </c>
      <c r="U1206" t="s">
        <v>2452</v>
      </c>
      <c r="V1206" t="s">
        <v>2465</v>
      </c>
      <c r="Z1206">
        <v>114.9505413</v>
      </c>
      <c r="AA1206">
        <v>-8.4895628999999992</v>
      </c>
      <c r="AB1206" t="s">
        <v>2466</v>
      </c>
      <c r="AC1206" t="s">
        <v>229</v>
      </c>
      <c r="AL1206" t="s">
        <v>217</v>
      </c>
      <c r="AM1206" t="s">
        <v>2467</v>
      </c>
      <c r="AN1206" t="s">
        <v>6</v>
      </c>
      <c r="AO1206" s="57">
        <v>46063.42392361111</v>
      </c>
      <c r="AP1206" s="57">
        <v>46298.458333333336</v>
      </c>
      <c r="AQ1206" t="s">
        <v>838</v>
      </c>
      <c r="AR1206" t="s">
        <v>840</v>
      </c>
      <c r="AS1206" t="s">
        <v>85</v>
      </c>
      <c r="AT1206" t="s">
        <v>220</v>
      </c>
      <c r="AV1206" t="s">
        <v>3047</v>
      </c>
      <c r="AW1206" t="s">
        <v>540</v>
      </c>
      <c r="AX1206" t="s">
        <v>222</v>
      </c>
      <c r="BA1206" s="57">
        <v>46298.458333333336</v>
      </c>
      <c r="BB1206" t="s">
        <v>2467</v>
      </c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str">
        <f>VLOOKUP(H1206,Sheet2!$A$1:$B$270,2,FALSE)</f>
        <v>TABANAN</v>
      </c>
    </row>
    <row r="1207" spans="1:61">
      <c r="A1207">
        <v>1206</v>
      </c>
      <c r="B1207">
        <v>1002621601</v>
      </c>
      <c r="C1207">
        <v>3</v>
      </c>
      <c r="D1207" t="s">
        <v>34</v>
      </c>
      <c r="E1207">
        <v>5</v>
      </c>
      <c r="F1207" t="s">
        <v>546</v>
      </c>
      <c r="G1207" t="s">
        <v>85</v>
      </c>
      <c r="H1207" t="s">
        <v>278</v>
      </c>
      <c r="I1207" t="s">
        <v>212</v>
      </c>
      <c r="J1207" t="s">
        <v>213</v>
      </c>
      <c r="K1207" t="s">
        <v>149</v>
      </c>
      <c r="M1207" t="s">
        <v>839</v>
      </c>
      <c r="N1207" t="s">
        <v>215</v>
      </c>
      <c r="O1207" s="57">
        <v>46300.360115740739</v>
      </c>
      <c r="P1207" s="57">
        <v>46301.469085648147</v>
      </c>
      <c r="Q1207">
        <v>69404038</v>
      </c>
      <c r="S1207">
        <v>172413245199</v>
      </c>
      <c r="T1207" t="s">
        <v>2464</v>
      </c>
      <c r="U1207" t="s">
        <v>3048</v>
      </c>
      <c r="V1207" t="s">
        <v>3049</v>
      </c>
      <c r="Z1207">
        <v>114.9505413</v>
      </c>
      <c r="AA1207">
        <v>-8.4895628999999992</v>
      </c>
      <c r="AB1207" t="s">
        <v>2466</v>
      </c>
      <c r="AC1207" t="s">
        <v>229</v>
      </c>
      <c r="AL1207" t="s">
        <v>217</v>
      </c>
      <c r="AM1207" t="s">
        <v>3050</v>
      </c>
      <c r="AN1207" t="s">
        <v>6</v>
      </c>
      <c r="AO1207" s="57">
        <v>46152.361574074072</v>
      </c>
      <c r="AP1207" s="57">
        <v>46301.458333333336</v>
      </c>
      <c r="AQ1207" t="s">
        <v>838</v>
      </c>
      <c r="AR1207" t="s">
        <v>840</v>
      </c>
      <c r="AS1207" t="s">
        <v>85</v>
      </c>
      <c r="AT1207" t="s">
        <v>230</v>
      </c>
      <c r="AV1207" t="s">
        <v>3051</v>
      </c>
      <c r="AW1207" t="s">
        <v>540</v>
      </c>
      <c r="AX1207" t="s">
        <v>222</v>
      </c>
      <c r="BA1207" s="57">
        <v>46301.458333333336</v>
      </c>
      <c r="BB1207" t="s">
        <v>3050</v>
      </c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str">
        <f>VLOOKUP(H1207,Sheet2!$A$1:$B$270,2,FALSE)</f>
        <v>TABANAN</v>
      </c>
    </row>
    <row r="1208" spans="1:61">
      <c r="A1208">
        <v>1207</v>
      </c>
      <c r="B1208">
        <v>1002622681</v>
      </c>
      <c r="C1208">
        <v>3</v>
      </c>
      <c r="D1208" t="s">
        <v>34</v>
      </c>
      <c r="E1208">
        <v>5</v>
      </c>
      <c r="F1208" t="s">
        <v>546</v>
      </c>
      <c r="G1208" t="s">
        <v>85</v>
      </c>
      <c r="H1208" t="s">
        <v>278</v>
      </c>
      <c r="I1208" t="s">
        <v>212</v>
      </c>
      <c r="J1208" t="s">
        <v>213</v>
      </c>
      <c r="K1208" t="s">
        <v>149</v>
      </c>
      <c r="M1208" t="s">
        <v>542</v>
      </c>
      <c r="N1208" t="s">
        <v>215</v>
      </c>
      <c r="O1208" s="57">
        <v>46300.605682870373</v>
      </c>
      <c r="P1208" s="57">
        <v>46300.605682870373</v>
      </c>
      <c r="Q1208">
        <v>69403301</v>
      </c>
      <c r="T1208" t="s">
        <v>2451</v>
      </c>
      <c r="V1208" t="s">
        <v>2453</v>
      </c>
      <c r="Z1208">
        <v>114.9491</v>
      </c>
      <c r="AA1208">
        <v>-8.49</v>
      </c>
      <c r="AB1208" t="s">
        <v>2444</v>
      </c>
      <c r="AC1208" t="s">
        <v>229</v>
      </c>
      <c r="AL1208" t="s">
        <v>217</v>
      </c>
      <c r="AM1208" t="s">
        <v>2441</v>
      </c>
      <c r="AN1208" t="s">
        <v>6</v>
      </c>
      <c r="AO1208" s="57">
        <v>46152.611331018517</v>
      </c>
      <c r="AP1208" s="57">
        <v>46299</v>
      </c>
      <c r="AR1208" t="s">
        <v>543</v>
      </c>
      <c r="AS1208" t="s">
        <v>85</v>
      </c>
      <c r="AT1208" t="s">
        <v>230</v>
      </c>
      <c r="AV1208" t="s">
        <v>3052</v>
      </c>
      <c r="AW1208" t="s">
        <v>1985</v>
      </c>
      <c r="AX1208" t="s">
        <v>222</v>
      </c>
      <c r="BA1208" s="57">
        <v>46299.333333333336</v>
      </c>
      <c r="BB1208" t="s">
        <v>2441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str">
        <f>VLOOKUP(H1208,Sheet2!$A$1:$B$270,2,FALSE)</f>
        <v>TABANAN</v>
      </c>
    </row>
    <row r="1209" spans="1:61">
      <c r="A1209">
        <v>1208</v>
      </c>
      <c r="B1209">
        <v>1002622687</v>
      </c>
      <c r="C1209">
        <v>3</v>
      </c>
      <c r="D1209" t="s">
        <v>34</v>
      </c>
      <c r="E1209">
        <v>5</v>
      </c>
      <c r="F1209" t="s">
        <v>546</v>
      </c>
      <c r="G1209" t="s">
        <v>85</v>
      </c>
      <c r="H1209" t="s">
        <v>278</v>
      </c>
      <c r="I1209" t="s">
        <v>212</v>
      </c>
      <c r="J1209" t="s">
        <v>213</v>
      </c>
      <c r="K1209" t="s">
        <v>149</v>
      </c>
      <c r="M1209" t="s">
        <v>542</v>
      </c>
      <c r="N1209" t="s">
        <v>215</v>
      </c>
      <c r="O1209" s="57">
        <v>46300.607303240744</v>
      </c>
      <c r="P1209" s="57">
        <v>46300.607314814813</v>
      </c>
      <c r="Q1209">
        <v>69403328</v>
      </c>
      <c r="T1209" t="s">
        <v>2442</v>
      </c>
      <c r="V1209" t="s">
        <v>2443</v>
      </c>
      <c r="Z1209">
        <v>114.9491</v>
      </c>
      <c r="AA1209">
        <v>-8.49</v>
      </c>
      <c r="AB1209" t="s">
        <v>2444</v>
      </c>
      <c r="AC1209" t="s">
        <v>229</v>
      </c>
      <c r="AL1209" t="s">
        <v>217</v>
      </c>
      <c r="AM1209" t="s">
        <v>2441</v>
      </c>
      <c r="AN1209" t="s">
        <v>6</v>
      </c>
      <c r="AO1209" s="57">
        <v>46152.611331018517</v>
      </c>
      <c r="AP1209" s="57">
        <v>46299</v>
      </c>
      <c r="AR1209" t="s">
        <v>543</v>
      </c>
      <c r="AS1209" t="s">
        <v>85</v>
      </c>
      <c r="AT1209" t="s">
        <v>230</v>
      </c>
      <c r="AV1209" t="s">
        <v>3053</v>
      </c>
      <c r="AW1209" t="s">
        <v>2445</v>
      </c>
      <c r="AX1209" t="s">
        <v>222</v>
      </c>
      <c r="BA1209" s="57">
        <v>46299.333333333336</v>
      </c>
      <c r="BB1209" t="s">
        <v>2441</v>
      </c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str">
        <f>VLOOKUP(H1209,Sheet2!$A$1:$B$270,2,FALSE)</f>
        <v>TABANAN</v>
      </c>
    </row>
    <row r="1210" spans="1:61">
      <c r="A1210">
        <v>1209</v>
      </c>
      <c r="B1210">
        <v>1002622731</v>
      </c>
      <c r="C1210">
        <v>3</v>
      </c>
      <c r="D1210" t="s">
        <v>34</v>
      </c>
      <c r="E1210">
        <v>5</v>
      </c>
      <c r="F1210" t="s">
        <v>546</v>
      </c>
      <c r="G1210" t="s">
        <v>85</v>
      </c>
      <c r="H1210" t="s">
        <v>278</v>
      </c>
      <c r="I1210" t="s">
        <v>212</v>
      </c>
      <c r="J1210" t="s">
        <v>213</v>
      </c>
      <c r="K1210" t="s">
        <v>149</v>
      </c>
      <c r="M1210" t="s">
        <v>542</v>
      </c>
      <c r="N1210" t="s">
        <v>215</v>
      </c>
      <c r="O1210" s="57">
        <v>46300.618252314816</v>
      </c>
      <c r="P1210" s="57">
        <v>46300.618263888886</v>
      </c>
      <c r="Q1210">
        <v>69403354</v>
      </c>
      <c r="T1210" t="s">
        <v>2442</v>
      </c>
      <c r="V1210" t="s">
        <v>2450</v>
      </c>
      <c r="Z1210">
        <v>114.9491</v>
      </c>
      <c r="AA1210">
        <v>-8.49</v>
      </c>
      <c r="AB1210" t="s">
        <v>2440</v>
      </c>
      <c r="AC1210" t="s">
        <v>229</v>
      </c>
      <c r="AL1210" t="s">
        <v>217</v>
      </c>
      <c r="AM1210" t="s">
        <v>2441</v>
      </c>
      <c r="AN1210" t="s">
        <v>6</v>
      </c>
      <c r="AO1210" s="57">
        <v>46152.632743055554</v>
      </c>
      <c r="AP1210" s="57">
        <v>46299</v>
      </c>
      <c r="AR1210" t="s">
        <v>543</v>
      </c>
      <c r="AS1210" t="s">
        <v>85</v>
      </c>
      <c r="AT1210" t="s">
        <v>230</v>
      </c>
      <c r="AV1210" t="s">
        <v>3054</v>
      </c>
      <c r="AW1210" t="s">
        <v>540</v>
      </c>
      <c r="AX1210" t="s">
        <v>222</v>
      </c>
      <c r="BA1210" s="57">
        <v>46299.333333333336</v>
      </c>
      <c r="BB1210" t="s">
        <v>2441</v>
      </c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str">
        <f>VLOOKUP(H1210,Sheet2!$A$1:$B$270,2,FALSE)</f>
        <v>TABANAN</v>
      </c>
    </row>
    <row r="1211" spans="1:61">
      <c r="A1211">
        <v>1210</v>
      </c>
      <c r="B1211">
        <v>1002622711</v>
      </c>
      <c r="C1211">
        <v>3</v>
      </c>
      <c r="D1211" t="s">
        <v>34</v>
      </c>
      <c r="E1211">
        <v>5</v>
      </c>
      <c r="F1211" t="s">
        <v>546</v>
      </c>
      <c r="G1211" t="s">
        <v>85</v>
      </c>
      <c r="H1211" t="s">
        <v>278</v>
      </c>
      <c r="I1211" t="s">
        <v>212</v>
      </c>
      <c r="J1211" t="s">
        <v>213</v>
      </c>
      <c r="K1211" t="s">
        <v>149</v>
      </c>
      <c r="M1211" t="s">
        <v>542</v>
      </c>
      <c r="N1211" t="s">
        <v>215</v>
      </c>
      <c r="O1211" s="57">
        <v>46300.615034722221</v>
      </c>
      <c r="P1211" s="57">
        <v>46300.615046296298</v>
      </c>
      <c r="Q1211">
        <v>69403343</v>
      </c>
      <c r="T1211" t="s">
        <v>2437</v>
      </c>
      <c r="V1211" t="s">
        <v>2439</v>
      </c>
      <c r="Z1211">
        <v>114.9491</v>
      </c>
      <c r="AA1211">
        <v>-8.49</v>
      </c>
      <c r="AB1211" t="s">
        <v>2440</v>
      </c>
      <c r="AC1211" t="s">
        <v>229</v>
      </c>
      <c r="AL1211" t="s">
        <v>217</v>
      </c>
      <c r="AM1211" t="s">
        <v>2441</v>
      </c>
      <c r="AN1211" t="s">
        <v>6</v>
      </c>
      <c r="AO1211" s="57">
        <v>46152.632743055554</v>
      </c>
      <c r="AP1211" s="57">
        <v>46299</v>
      </c>
      <c r="AR1211" t="s">
        <v>543</v>
      </c>
      <c r="AS1211" t="s">
        <v>85</v>
      </c>
      <c r="AT1211" t="s">
        <v>230</v>
      </c>
      <c r="AV1211" t="s">
        <v>3055</v>
      </c>
      <c r="AW1211" t="s">
        <v>540</v>
      </c>
      <c r="AX1211" t="s">
        <v>222</v>
      </c>
      <c r="BA1211" s="57">
        <v>46299.333333333336</v>
      </c>
      <c r="BB1211" t="s">
        <v>2441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str">
        <f>VLOOKUP(H1211,Sheet2!$A$1:$B$270,2,FALSE)</f>
        <v>TABANAN</v>
      </c>
    </row>
    <row r="1212" spans="1:61">
      <c r="A1212">
        <v>1211</v>
      </c>
      <c r="B1212">
        <v>1002622699</v>
      </c>
      <c r="C1212">
        <v>3</v>
      </c>
      <c r="D1212" t="s">
        <v>34</v>
      </c>
      <c r="E1212">
        <v>5</v>
      </c>
      <c r="F1212" t="s">
        <v>546</v>
      </c>
      <c r="G1212" t="s">
        <v>85</v>
      </c>
      <c r="H1212" t="s">
        <v>278</v>
      </c>
      <c r="I1212" t="s">
        <v>212</v>
      </c>
      <c r="J1212" t="s">
        <v>213</v>
      </c>
      <c r="K1212" t="s">
        <v>149</v>
      </c>
      <c r="M1212" t="s">
        <v>542</v>
      </c>
      <c r="N1212" t="s">
        <v>215</v>
      </c>
      <c r="O1212" s="57">
        <v>46300.611296296294</v>
      </c>
      <c r="P1212" s="57">
        <v>46300.611307870371</v>
      </c>
      <c r="Q1212">
        <v>69403340</v>
      </c>
      <c r="T1212" t="s">
        <v>2442</v>
      </c>
      <c r="V1212" t="s">
        <v>2454</v>
      </c>
      <c r="Z1212">
        <v>114.9491</v>
      </c>
      <c r="AA1212">
        <v>-8.49</v>
      </c>
      <c r="AB1212" t="s">
        <v>2440</v>
      </c>
      <c r="AC1212" t="s">
        <v>229</v>
      </c>
      <c r="AL1212" t="s">
        <v>217</v>
      </c>
      <c r="AM1212" t="s">
        <v>2441</v>
      </c>
      <c r="AN1212" t="s">
        <v>6</v>
      </c>
      <c r="AO1212" s="57">
        <v>46152.632743055554</v>
      </c>
      <c r="AP1212" s="57">
        <v>46299</v>
      </c>
      <c r="AR1212" t="s">
        <v>543</v>
      </c>
      <c r="AS1212" t="s">
        <v>85</v>
      </c>
      <c r="AT1212" t="s">
        <v>230</v>
      </c>
      <c r="AV1212" t="s">
        <v>3056</v>
      </c>
      <c r="AW1212" t="s">
        <v>2455</v>
      </c>
      <c r="AX1212" t="s">
        <v>222</v>
      </c>
      <c r="BA1212" s="57">
        <v>46299.333333333336</v>
      </c>
      <c r="BB1212" t="s">
        <v>2441</v>
      </c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str">
        <f>VLOOKUP(H1212,Sheet2!$A$1:$B$270,2,FALSE)</f>
        <v>TABANAN</v>
      </c>
    </row>
    <row r="1213" spans="1:61">
      <c r="A1213">
        <v>1212</v>
      </c>
      <c r="B1213">
        <v>1002623520</v>
      </c>
      <c r="C1213">
        <v>3</v>
      </c>
      <c r="D1213" t="s">
        <v>34</v>
      </c>
      <c r="E1213">
        <v>5</v>
      </c>
      <c r="F1213" t="s">
        <v>546</v>
      </c>
      <c r="G1213" t="s">
        <v>85</v>
      </c>
      <c r="H1213" t="s">
        <v>278</v>
      </c>
      <c r="I1213" t="s">
        <v>212</v>
      </c>
      <c r="J1213" t="s">
        <v>213</v>
      </c>
      <c r="K1213" t="s">
        <v>149</v>
      </c>
      <c r="M1213" t="s">
        <v>542</v>
      </c>
      <c r="N1213" t="s">
        <v>215</v>
      </c>
      <c r="O1213" s="57">
        <v>46301.379224537035</v>
      </c>
      <c r="P1213" s="57">
        <v>46301.379236111112</v>
      </c>
      <c r="Q1213">
        <v>69403334</v>
      </c>
      <c r="T1213" t="s">
        <v>2437</v>
      </c>
      <c r="V1213" t="s">
        <v>2463</v>
      </c>
      <c r="Z1213">
        <v>114.9491</v>
      </c>
      <c r="AA1213">
        <v>-8.49</v>
      </c>
      <c r="AB1213" t="s">
        <v>2444</v>
      </c>
      <c r="AC1213" t="s">
        <v>229</v>
      </c>
      <c r="AL1213" t="s">
        <v>217</v>
      </c>
      <c r="AM1213" t="s">
        <v>2441</v>
      </c>
      <c r="AN1213" t="s">
        <v>6</v>
      </c>
      <c r="AO1213" s="57">
        <v>46183.392407407409</v>
      </c>
      <c r="AP1213" s="57">
        <v>46299</v>
      </c>
      <c r="AR1213" t="s">
        <v>543</v>
      </c>
      <c r="AS1213" t="s">
        <v>85</v>
      </c>
      <c r="AT1213" t="s">
        <v>230</v>
      </c>
      <c r="AV1213" t="s">
        <v>3668</v>
      </c>
      <c r="AW1213" t="s">
        <v>1985</v>
      </c>
      <c r="AX1213" t="s">
        <v>222</v>
      </c>
      <c r="BA1213" s="57">
        <v>46299.333333333336</v>
      </c>
      <c r="BB1213" t="s">
        <v>2441</v>
      </c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str">
        <f>VLOOKUP(H1213,Sheet2!$A$1:$B$270,2,FALSE)</f>
        <v>TABANAN</v>
      </c>
    </row>
    <row r="1214" spans="1:61">
      <c r="A1214">
        <v>1213</v>
      </c>
      <c r="B1214">
        <v>1002623524</v>
      </c>
      <c r="C1214">
        <v>3</v>
      </c>
      <c r="D1214" t="s">
        <v>34</v>
      </c>
      <c r="E1214">
        <v>5</v>
      </c>
      <c r="F1214" t="s">
        <v>546</v>
      </c>
      <c r="G1214" t="s">
        <v>85</v>
      </c>
      <c r="H1214" t="s">
        <v>278</v>
      </c>
      <c r="I1214" t="s">
        <v>212</v>
      </c>
      <c r="J1214" t="s">
        <v>213</v>
      </c>
      <c r="K1214" t="s">
        <v>149</v>
      </c>
      <c r="M1214" t="s">
        <v>542</v>
      </c>
      <c r="N1214" t="s">
        <v>215</v>
      </c>
      <c r="O1214" s="57">
        <v>46301.38003472222</v>
      </c>
      <c r="P1214" s="57">
        <v>46301.38003472222</v>
      </c>
      <c r="Q1214">
        <v>69403349</v>
      </c>
      <c r="T1214" t="s">
        <v>2437</v>
      </c>
      <c r="V1214" t="s">
        <v>2462</v>
      </c>
      <c r="Z1214">
        <v>114.9491</v>
      </c>
      <c r="AA1214">
        <v>-8.49</v>
      </c>
      <c r="AB1214" t="s">
        <v>2444</v>
      </c>
      <c r="AC1214" t="s">
        <v>229</v>
      </c>
      <c r="AL1214" t="s">
        <v>217</v>
      </c>
      <c r="AM1214" t="s">
        <v>2441</v>
      </c>
      <c r="AN1214" t="s">
        <v>6</v>
      </c>
      <c r="AO1214" s="57">
        <v>46183.392407407409</v>
      </c>
      <c r="AP1214" s="57">
        <v>46299</v>
      </c>
      <c r="AR1214" t="s">
        <v>543</v>
      </c>
      <c r="AS1214" t="s">
        <v>85</v>
      </c>
      <c r="AT1214" t="s">
        <v>230</v>
      </c>
      <c r="AV1214" t="s">
        <v>3669</v>
      </c>
      <c r="AW1214" t="s">
        <v>1985</v>
      </c>
      <c r="AX1214" t="s">
        <v>222</v>
      </c>
      <c r="BA1214" s="57">
        <v>46299.333333333336</v>
      </c>
      <c r="BB1214" t="s">
        <v>2441</v>
      </c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str">
        <f>VLOOKUP(H1214,Sheet2!$A$1:$B$270,2,FALSE)</f>
        <v>TABANAN</v>
      </c>
    </row>
    <row r="1215" spans="1:61">
      <c r="A1215">
        <v>1214</v>
      </c>
      <c r="B1215">
        <v>1002623506</v>
      </c>
      <c r="C1215">
        <v>3</v>
      </c>
      <c r="D1215" t="s">
        <v>34</v>
      </c>
      <c r="E1215">
        <v>5</v>
      </c>
      <c r="F1215" t="s">
        <v>546</v>
      </c>
      <c r="G1215" t="s">
        <v>85</v>
      </c>
      <c r="H1215" t="s">
        <v>278</v>
      </c>
      <c r="I1215" t="s">
        <v>212</v>
      </c>
      <c r="J1215" t="s">
        <v>213</v>
      </c>
      <c r="K1215" t="s">
        <v>149</v>
      </c>
      <c r="M1215" t="s">
        <v>542</v>
      </c>
      <c r="N1215" t="s">
        <v>215</v>
      </c>
      <c r="O1215" s="57">
        <v>46301.376562500001</v>
      </c>
      <c r="P1215" s="57">
        <v>46301.376562500001</v>
      </c>
      <c r="Q1215">
        <v>69403369</v>
      </c>
      <c r="T1215" t="s">
        <v>2458</v>
      </c>
      <c r="V1215" t="s">
        <v>2460</v>
      </c>
      <c r="Z1215">
        <v>114.9491</v>
      </c>
      <c r="AA1215">
        <v>-8.49</v>
      </c>
      <c r="AB1215" t="s">
        <v>2440</v>
      </c>
      <c r="AC1215" t="s">
        <v>229</v>
      </c>
      <c r="AL1215" t="s">
        <v>217</v>
      </c>
      <c r="AM1215" t="s">
        <v>2441</v>
      </c>
      <c r="AN1215" t="s">
        <v>6</v>
      </c>
      <c r="AO1215" s="57">
        <v>46183.392407407409</v>
      </c>
      <c r="AP1215" s="57">
        <v>46299</v>
      </c>
      <c r="AR1215" t="s">
        <v>543</v>
      </c>
      <c r="AS1215" t="s">
        <v>85</v>
      </c>
      <c r="AT1215" t="s">
        <v>230</v>
      </c>
      <c r="AV1215" t="s">
        <v>3670</v>
      </c>
      <c r="AW1215" t="s">
        <v>2455</v>
      </c>
      <c r="AX1215" t="s">
        <v>222</v>
      </c>
      <c r="BA1215" s="57">
        <v>46299.333333333336</v>
      </c>
      <c r="BB1215" t="s">
        <v>2441</v>
      </c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str">
        <f>VLOOKUP(H1215,Sheet2!$A$1:$B$270,2,FALSE)</f>
        <v>TABANAN</v>
      </c>
    </row>
    <row r="1216" spans="1:61">
      <c r="A1216">
        <v>1215</v>
      </c>
      <c r="B1216">
        <v>1002623518</v>
      </c>
      <c r="C1216">
        <v>3</v>
      </c>
      <c r="D1216" t="s">
        <v>34</v>
      </c>
      <c r="E1216">
        <v>5</v>
      </c>
      <c r="F1216" t="s">
        <v>546</v>
      </c>
      <c r="G1216" t="s">
        <v>85</v>
      </c>
      <c r="H1216" t="s">
        <v>278</v>
      </c>
      <c r="I1216" t="s">
        <v>212</v>
      </c>
      <c r="J1216" t="s">
        <v>213</v>
      </c>
      <c r="K1216" t="s">
        <v>149</v>
      </c>
      <c r="M1216" t="s">
        <v>542</v>
      </c>
      <c r="N1216" t="s">
        <v>215</v>
      </c>
      <c r="O1216" s="57">
        <v>46301.378483796296</v>
      </c>
      <c r="P1216" s="57">
        <v>46301.378483796296</v>
      </c>
      <c r="Q1216">
        <v>69403323</v>
      </c>
      <c r="T1216" t="s">
        <v>2442</v>
      </c>
      <c r="V1216" t="s">
        <v>2456</v>
      </c>
      <c r="Z1216">
        <v>114.9491</v>
      </c>
      <c r="AA1216">
        <v>-8.49</v>
      </c>
      <c r="AB1216" t="s">
        <v>2444</v>
      </c>
      <c r="AC1216" t="s">
        <v>229</v>
      </c>
      <c r="AL1216" t="s">
        <v>217</v>
      </c>
      <c r="AM1216" t="s">
        <v>2457</v>
      </c>
      <c r="AN1216" t="s">
        <v>6</v>
      </c>
      <c r="AO1216" s="57">
        <v>46183.392407407409</v>
      </c>
      <c r="AP1216" s="57">
        <v>46299</v>
      </c>
      <c r="AR1216" t="s">
        <v>543</v>
      </c>
      <c r="AS1216" t="s">
        <v>85</v>
      </c>
      <c r="AT1216" t="s">
        <v>230</v>
      </c>
      <c r="AV1216" t="s">
        <v>3671</v>
      </c>
      <c r="AW1216" t="s">
        <v>1985</v>
      </c>
      <c r="AX1216" t="s">
        <v>222</v>
      </c>
      <c r="BA1216" s="57">
        <v>46299.333333333336</v>
      </c>
      <c r="BB1216" t="s">
        <v>2457</v>
      </c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str">
        <f>VLOOKUP(H1216,Sheet2!$A$1:$B$270,2,FALSE)</f>
        <v>TABANAN</v>
      </c>
    </row>
    <row r="1217" spans="1:61">
      <c r="A1217">
        <v>1216</v>
      </c>
      <c r="B1217">
        <v>1002628549</v>
      </c>
      <c r="C1217">
        <v>3</v>
      </c>
      <c r="D1217" t="s">
        <v>34</v>
      </c>
      <c r="E1217">
        <v>5</v>
      </c>
      <c r="F1217" t="s">
        <v>546</v>
      </c>
      <c r="G1217" t="s">
        <v>85</v>
      </c>
      <c r="H1217" t="s">
        <v>278</v>
      </c>
      <c r="I1217" t="s">
        <v>212</v>
      </c>
      <c r="J1217" t="s">
        <v>213</v>
      </c>
      <c r="K1217" t="s">
        <v>149</v>
      </c>
      <c r="M1217" t="s">
        <v>836</v>
      </c>
      <c r="N1217" t="s">
        <v>215</v>
      </c>
      <c r="O1217" s="57">
        <v>46303.742627314816</v>
      </c>
      <c r="P1217" s="57">
        <v>46304.417870370373</v>
      </c>
      <c r="Q1217">
        <v>69400838</v>
      </c>
      <c r="S1217">
        <v>172413245235</v>
      </c>
      <c r="T1217" t="s">
        <v>4813</v>
      </c>
      <c r="U1217" t="s">
        <v>4814</v>
      </c>
      <c r="V1217" t="s">
        <v>4815</v>
      </c>
      <c r="Z1217">
        <v>115.09691204695299</v>
      </c>
      <c r="AA1217">
        <v>-8.5769942907975896</v>
      </c>
      <c r="AB1217" t="s">
        <v>4816</v>
      </c>
      <c r="AC1217" t="s">
        <v>229</v>
      </c>
      <c r="AL1217" t="s">
        <v>217</v>
      </c>
      <c r="AM1217" t="s">
        <v>4817</v>
      </c>
      <c r="AN1217" t="s">
        <v>6</v>
      </c>
      <c r="AO1217" s="57">
        <v>46244.746631944443</v>
      </c>
      <c r="AQ1217" t="s">
        <v>838</v>
      </c>
      <c r="AR1217" t="s">
        <v>14</v>
      </c>
      <c r="AS1217" t="s">
        <v>85</v>
      </c>
      <c r="AT1217" t="s">
        <v>342</v>
      </c>
      <c r="AV1217" t="s">
        <v>837</v>
      </c>
      <c r="AW1217" t="s">
        <v>4588</v>
      </c>
      <c r="AX1217" t="s">
        <v>222</v>
      </c>
      <c r="BA1217" s="57">
        <v>46303.291666666664</v>
      </c>
      <c r="BB1217" t="s">
        <v>4817</v>
      </c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str">
        <f>VLOOKUP(H1217,Sheet2!$A$1:$B$270,2,FALSE)</f>
        <v>TABANAN</v>
      </c>
    </row>
    <row r="1218" spans="1:61">
      <c r="A1218">
        <v>1217</v>
      </c>
      <c r="B1218">
        <v>1002632857</v>
      </c>
      <c r="C1218">
        <v>3</v>
      </c>
      <c r="D1218" t="s">
        <v>34</v>
      </c>
      <c r="E1218">
        <v>5</v>
      </c>
      <c r="F1218" t="s">
        <v>546</v>
      </c>
      <c r="G1218" t="s">
        <v>85</v>
      </c>
      <c r="H1218" t="s">
        <v>278</v>
      </c>
      <c r="I1218" t="s">
        <v>212</v>
      </c>
      <c r="J1218" t="s">
        <v>213</v>
      </c>
      <c r="K1218" t="s">
        <v>149</v>
      </c>
      <c r="M1218" t="s">
        <v>6586</v>
      </c>
      <c r="N1218" t="s">
        <v>215</v>
      </c>
      <c r="O1218" s="57">
        <v>46307.549432870372</v>
      </c>
      <c r="P1218" s="57">
        <v>46309.527974537035</v>
      </c>
      <c r="Q1218">
        <v>69408623</v>
      </c>
      <c r="S1218">
        <v>172413245262</v>
      </c>
      <c r="T1218" t="s">
        <v>6577</v>
      </c>
      <c r="U1218" t="s">
        <v>6578</v>
      </c>
      <c r="V1218" t="s">
        <v>6579</v>
      </c>
      <c r="Z1218">
        <v>115.1265478</v>
      </c>
      <c r="AA1218">
        <v>-8.5390294999999998</v>
      </c>
      <c r="AB1218" t="s">
        <v>6580</v>
      </c>
      <c r="AC1218" t="s">
        <v>229</v>
      </c>
      <c r="AL1218" t="s">
        <v>217</v>
      </c>
      <c r="AM1218" t="s">
        <v>6581</v>
      </c>
      <c r="AN1218" t="s">
        <v>6</v>
      </c>
      <c r="AO1218" s="57">
        <v>46366.55909722222</v>
      </c>
      <c r="AP1218" s="57">
        <v>46308.458333333336</v>
      </c>
      <c r="AQ1218" t="s">
        <v>838</v>
      </c>
      <c r="AR1218" t="s">
        <v>14</v>
      </c>
      <c r="AS1218" t="s">
        <v>85</v>
      </c>
      <c r="AT1218" t="s">
        <v>342</v>
      </c>
      <c r="AV1218" t="s">
        <v>6853</v>
      </c>
      <c r="AW1218" t="s">
        <v>1592</v>
      </c>
      <c r="AX1218" t="s">
        <v>222</v>
      </c>
      <c r="BA1218" s="57">
        <v>46308.458333333336</v>
      </c>
      <c r="BB1218" t="s">
        <v>6581</v>
      </c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str">
        <f>VLOOKUP(H1218,Sheet2!$A$1:$B$270,2,FALSE)</f>
        <v>TABANAN</v>
      </c>
    </row>
    <row r="1219" spans="1:61">
      <c r="A1219">
        <v>1218</v>
      </c>
      <c r="B1219">
        <v>1002621888</v>
      </c>
      <c r="C1219">
        <v>3</v>
      </c>
      <c r="D1219" t="s">
        <v>34</v>
      </c>
      <c r="E1219">
        <v>5</v>
      </c>
      <c r="F1219" t="s">
        <v>546</v>
      </c>
      <c r="G1219" t="s">
        <v>85</v>
      </c>
      <c r="H1219" t="s">
        <v>278</v>
      </c>
      <c r="I1219" t="s">
        <v>212</v>
      </c>
      <c r="J1219" t="s">
        <v>213</v>
      </c>
      <c r="K1219" t="s">
        <v>149</v>
      </c>
      <c r="M1219" t="s">
        <v>238</v>
      </c>
      <c r="N1219" t="s">
        <v>215</v>
      </c>
      <c r="O1219" s="57">
        <v>46300.425509259258</v>
      </c>
      <c r="P1219" s="57">
        <v>46300.613842592589</v>
      </c>
      <c r="Q1219">
        <v>69404148</v>
      </c>
      <c r="S1219">
        <v>172413244757</v>
      </c>
      <c r="T1219" t="s">
        <v>3067</v>
      </c>
      <c r="U1219" t="s">
        <v>3068</v>
      </c>
      <c r="V1219" t="s">
        <v>3069</v>
      </c>
      <c r="Z1219">
        <v>114.958879</v>
      </c>
      <c r="AA1219">
        <v>-8.4973027999999999</v>
      </c>
      <c r="AB1219" t="s">
        <v>3070</v>
      </c>
      <c r="AC1219" t="s">
        <v>229</v>
      </c>
      <c r="AL1219" t="s">
        <v>217</v>
      </c>
      <c r="AM1219" t="s">
        <v>3071</v>
      </c>
      <c r="AN1219" t="s">
        <v>6</v>
      </c>
      <c r="AO1219" s="57">
        <v>46152.444537037038</v>
      </c>
      <c r="AP1219" s="57">
        <v>46301</v>
      </c>
      <c r="AR1219" t="s">
        <v>239</v>
      </c>
      <c r="AS1219" t="s">
        <v>85</v>
      </c>
      <c r="AT1219" t="s">
        <v>230</v>
      </c>
      <c r="AV1219" t="s">
        <v>238</v>
      </c>
      <c r="AW1219" t="s">
        <v>540</v>
      </c>
      <c r="AX1219" t="s">
        <v>222</v>
      </c>
      <c r="BA1219" s="57">
        <v>46301.458333333336</v>
      </c>
      <c r="BB1219" t="s">
        <v>3071</v>
      </c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str">
        <f>VLOOKUP(H1219,Sheet2!$A$1:$B$270,2,FALSE)</f>
        <v>TABANAN</v>
      </c>
    </row>
    <row r="1220" spans="1:61">
      <c r="A1220">
        <v>1219</v>
      </c>
      <c r="B1220">
        <v>1002622743</v>
      </c>
      <c r="C1220">
        <v>3</v>
      </c>
      <c r="D1220" t="s">
        <v>34</v>
      </c>
      <c r="E1220">
        <v>5</v>
      </c>
      <c r="F1220" t="s">
        <v>546</v>
      </c>
      <c r="G1220" t="s">
        <v>85</v>
      </c>
      <c r="H1220" t="s">
        <v>278</v>
      </c>
      <c r="I1220" t="s">
        <v>212</v>
      </c>
      <c r="J1220" t="s">
        <v>213</v>
      </c>
      <c r="K1220" t="s">
        <v>149</v>
      </c>
      <c r="M1220" t="s">
        <v>2115</v>
      </c>
      <c r="N1220" t="s">
        <v>215</v>
      </c>
      <c r="O1220" s="57">
        <v>46300.620023148149</v>
      </c>
      <c r="P1220" s="57">
        <v>46301.468784722223</v>
      </c>
      <c r="Q1220">
        <v>69403357</v>
      </c>
      <c r="T1220" t="s">
        <v>2446</v>
      </c>
      <c r="V1220" t="s">
        <v>2448</v>
      </c>
      <c r="Z1220">
        <v>114.9491</v>
      </c>
      <c r="AA1220">
        <v>-8.49</v>
      </c>
      <c r="AB1220" t="s">
        <v>2440</v>
      </c>
      <c r="AC1220" t="s">
        <v>229</v>
      </c>
      <c r="AL1220" t="s">
        <v>217</v>
      </c>
      <c r="AM1220" t="s">
        <v>2441</v>
      </c>
      <c r="AN1220" t="s">
        <v>6</v>
      </c>
      <c r="AO1220" s="57">
        <v>46152.632743055554</v>
      </c>
      <c r="AP1220" s="57">
        <v>46299</v>
      </c>
      <c r="AR1220" t="s">
        <v>543</v>
      </c>
      <c r="AS1220" t="s">
        <v>85</v>
      </c>
      <c r="AT1220" t="s">
        <v>230</v>
      </c>
      <c r="AV1220" t="s">
        <v>2120</v>
      </c>
      <c r="AW1220" t="s">
        <v>540</v>
      </c>
      <c r="AX1220" t="s">
        <v>222</v>
      </c>
      <c r="BA1220" s="57">
        <v>46299.333333333336</v>
      </c>
      <c r="BB1220" t="s">
        <v>2441</v>
      </c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str">
        <f>VLOOKUP(H1220,Sheet2!$A$1:$B$270,2,FALSE)</f>
        <v>TABANAN</v>
      </c>
    </row>
    <row r="1221" spans="1:61">
      <c r="A1221">
        <v>1220</v>
      </c>
      <c r="B1221">
        <v>1002623512</v>
      </c>
      <c r="C1221">
        <v>3</v>
      </c>
      <c r="D1221" t="s">
        <v>34</v>
      </c>
      <c r="E1221">
        <v>5</v>
      </c>
      <c r="F1221" t="s">
        <v>546</v>
      </c>
      <c r="G1221" t="s">
        <v>85</v>
      </c>
      <c r="H1221" t="s">
        <v>278</v>
      </c>
      <c r="I1221" t="s">
        <v>212</v>
      </c>
      <c r="J1221" t="s">
        <v>213</v>
      </c>
      <c r="K1221" t="s">
        <v>149</v>
      </c>
      <c r="M1221" t="s">
        <v>6044</v>
      </c>
      <c r="N1221" t="s">
        <v>215</v>
      </c>
      <c r="O1221" s="57">
        <v>46301.377523148149</v>
      </c>
      <c r="P1221" s="57">
        <v>46307.599305555559</v>
      </c>
      <c r="Q1221">
        <v>69403325</v>
      </c>
      <c r="S1221">
        <v>172413244875</v>
      </c>
      <c r="T1221" t="s">
        <v>2437</v>
      </c>
      <c r="U1221" t="s">
        <v>2452</v>
      </c>
      <c r="V1221" t="s">
        <v>2461</v>
      </c>
      <c r="Z1221">
        <v>114.9491</v>
      </c>
      <c r="AA1221">
        <v>-8.49</v>
      </c>
      <c r="AB1221" t="s">
        <v>2444</v>
      </c>
      <c r="AC1221" t="s">
        <v>229</v>
      </c>
      <c r="AL1221" t="s">
        <v>217</v>
      </c>
      <c r="AM1221" t="s">
        <v>6582</v>
      </c>
      <c r="AN1221" t="s">
        <v>6</v>
      </c>
      <c r="AO1221" s="57">
        <v>46183.392407407409</v>
      </c>
      <c r="AP1221" s="57">
        <v>46308</v>
      </c>
      <c r="AR1221" t="s">
        <v>325</v>
      </c>
      <c r="AS1221" t="s">
        <v>85</v>
      </c>
      <c r="AT1221" t="s">
        <v>230</v>
      </c>
      <c r="AV1221" t="s">
        <v>6044</v>
      </c>
      <c r="AW1221" t="s">
        <v>2445</v>
      </c>
      <c r="AX1221" t="s">
        <v>222</v>
      </c>
      <c r="BA1221" s="57">
        <v>46308.458333333336</v>
      </c>
      <c r="BB1221" t="s">
        <v>6582</v>
      </c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str">
        <f>VLOOKUP(H1221,Sheet2!$A$1:$B$270,2,FALSE)</f>
        <v>TABANAN</v>
      </c>
    </row>
    <row r="1222" spans="1:61">
      <c r="A1222">
        <v>1221</v>
      </c>
      <c r="B1222">
        <v>1002625616</v>
      </c>
      <c r="C1222">
        <v>3</v>
      </c>
      <c r="D1222" t="s">
        <v>34</v>
      </c>
      <c r="E1222">
        <v>5</v>
      </c>
      <c r="F1222" t="s">
        <v>546</v>
      </c>
      <c r="G1222" t="s">
        <v>85</v>
      </c>
      <c r="H1222" t="s">
        <v>278</v>
      </c>
      <c r="I1222" t="s">
        <v>212</v>
      </c>
      <c r="J1222" t="s">
        <v>213</v>
      </c>
      <c r="K1222" t="s">
        <v>149</v>
      </c>
      <c r="M1222" t="s">
        <v>1626</v>
      </c>
      <c r="N1222" t="s">
        <v>215</v>
      </c>
      <c r="O1222" s="57">
        <v>46302.437337962961</v>
      </c>
      <c r="P1222" s="57">
        <v>46302.469837962963</v>
      </c>
      <c r="Q1222">
        <v>69405562</v>
      </c>
      <c r="S1222">
        <v>172413244358</v>
      </c>
      <c r="T1222" t="s">
        <v>4362</v>
      </c>
      <c r="U1222" t="s">
        <v>3063</v>
      </c>
      <c r="Z1222">
        <v>115.1439596</v>
      </c>
      <c r="AA1222">
        <v>-8.4251176000000001</v>
      </c>
      <c r="AB1222" t="s">
        <v>4365</v>
      </c>
      <c r="AC1222" t="s">
        <v>229</v>
      </c>
      <c r="AO1222" s="57">
        <v>46213.444687499999</v>
      </c>
      <c r="AR1222" t="s">
        <v>1631</v>
      </c>
      <c r="AS1222" t="s">
        <v>85</v>
      </c>
      <c r="AT1222" t="s">
        <v>342</v>
      </c>
      <c r="AV1222" t="s">
        <v>4370</v>
      </c>
      <c r="AW1222" t="s">
        <v>540</v>
      </c>
      <c r="AX1222" t="s">
        <v>222</v>
      </c>
      <c r="AZ1222" t="s">
        <v>4370</v>
      </c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str">
        <f>VLOOKUP(H1222,Sheet2!$A$1:$B$270,2,FALSE)</f>
        <v>TABANAN</v>
      </c>
    </row>
    <row r="1223" spans="1:61">
      <c r="A1223">
        <v>1222</v>
      </c>
      <c r="B1223">
        <v>1002629508</v>
      </c>
      <c r="C1223">
        <v>3</v>
      </c>
      <c r="D1223" t="s">
        <v>34</v>
      </c>
      <c r="E1223">
        <v>5</v>
      </c>
      <c r="F1223" t="s">
        <v>546</v>
      </c>
      <c r="G1223" t="s">
        <v>85</v>
      </c>
      <c r="H1223" t="s">
        <v>278</v>
      </c>
      <c r="I1223" t="s">
        <v>212</v>
      </c>
      <c r="J1223" t="s">
        <v>213</v>
      </c>
      <c r="K1223" t="s">
        <v>149</v>
      </c>
      <c r="M1223" t="s">
        <v>1626</v>
      </c>
      <c r="N1223" t="s">
        <v>215</v>
      </c>
      <c r="O1223" s="57">
        <v>46304.49046296296</v>
      </c>
      <c r="P1223" s="57">
        <v>46309.378078703703</v>
      </c>
      <c r="Q1223">
        <v>69407259</v>
      </c>
      <c r="S1223">
        <v>172413245238</v>
      </c>
      <c r="T1223" t="s">
        <v>5718</v>
      </c>
      <c r="U1223" t="s">
        <v>5719</v>
      </c>
      <c r="Z1223">
        <v>115.1416273</v>
      </c>
      <c r="AA1223">
        <v>-8.4282594999999993</v>
      </c>
      <c r="AB1223" t="s">
        <v>5720</v>
      </c>
      <c r="AC1223" t="s">
        <v>229</v>
      </c>
      <c r="AO1223" s="57">
        <v>46275.496678240743</v>
      </c>
      <c r="AR1223" t="s">
        <v>1631</v>
      </c>
      <c r="AS1223" t="s">
        <v>85</v>
      </c>
      <c r="AT1223" t="s">
        <v>220</v>
      </c>
      <c r="AV1223" t="s">
        <v>6854</v>
      </c>
      <c r="AW1223" t="s">
        <v>942</v>
      </c>
      <c r="AX1223" t="s">
        <v>222</v>
      </c>
      <c r="AZ1223" t="s">
        <v>6854</v>
      </c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str">
        <f>VLOOKUP(H1223,Sheet2!$A$1:$B$270,2,FALSE)</f>
        <v>TABANAN</v>
      </c>
    </row>
    <row r="1224" spans="1:61">
      <c r="A1224">
        <v>1223</v>
      </c>
      <c r="B1224">
        <v>1002620492</v>
      </c>
      <c r="C1224">
        <v>3</v>
      </c>
      <c r="D1224" t="s">
        <v>34</v>
      </c>
      <c r="E1224">
        <v>5</v>
      </c>
      <c r="F1224" t="s">
        <v>546</v>
      </c>
      <c r="G1224" t="s">
        <v>85</v>
      </c>
      <c r="H1224" t="s">
        <v>278</v>
      </c>
      <c r="I1224" t="s">
        <v>212</v>
      </c>
      <c r="J1224" t="s">
        <v>213</v>
      </c>
      <c r="K1224" t="s">
        <v>149</v>
      </c>
      <c r="M1224" t="s">
        <v>1919</v>
      </c>
      <c r="N1224" t="s">
        <v>215</v>
      </c>
      <c r="O1224" s="57">
        <v>46297.703900462962</v>
      </c>
      <c r="P1224" s="57">
        <v>46301.379074074073</v>
      </c>
      <c r="Q1224">
        <v>69403323</v>
      </c>
      <c r="S1224">
        <v>172413245153</v>
      </c>
      <c r="T1224" t="s">
        <v>2442</v>
      </c>
      <c r="U1224" t="s">
        <v>2438</v>
      </c>
      <c r="V1224" t="s">
        <v>2456</v>
      </c>
      <c r="Z1224">
        <v>114.9505413</v>
      </c>
      <c r="AA1224">
        <v>-8.4895628999999992</v>
      </c>
      <c r="AB1224" t="s">
        <v>2444</v>
      </c>
      <c r="AC1224" t="s">
        <v>229</v>
      </c>
      <c r="AL1224" t="s">
        <v>217</v>
      </c>
      <c r="AM1224" t="s">
        <v>2457</v>
      </c>
      <c r="AN1224" t="s">
        <v>6</v>
      </c>
      <c r="AO1224" s="57">
        <v>46063.705462962964</v>
      </c>
      <c r="AP1224" s="57">
        <v>46299.333333333336</v>
      </c>
      <c r="AQ1224" t="s">
        <v>838</v>
      </c>
      <c r="AR1224" t="s">
        <v>12</v>
      </c>
      <c r="AS1224" t="s">
        <v>85</v>
      </c>
      <c r="AT1224" t="s">
        <v>230</v>
      </c>
      <c r="AV1224" t="s">
        <v>1627</v>
      </c>
      <c r="AW1224" t="s">
        <v>1985</v>
      </c>
      <c r="AX1224" t="s">
        <v>222</v>
      </c>
      <c r="BA1224" s="57">
        <v>46299.333333333336</v>
      </c>
      <c r="BB1224" t="s">
        <v>2457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str">
        <f>VLOOKUP(H1224,Sheet2!$A$1:$B$270,2,FALSE)</f>
        <v>TABANAN</v>
      </c>
    </row>
    <row r="1225" spans="1:61">
      <c r="A1225">
        <v>1224</v>
      </c>
      <c r="B1225">
        <v>1002620541</v>
      </c>
      <c r="C1225">
        <v>3</v>
      </c>
      <c r="D1225" t="s">
        <v>34</v>
      </c>
      <c r="E1225">
        <v>5</v>
      </c>
      <c r="F1225" t="s">
        <v>546</v>
      </c>
      <c r="G1225" t="s">
        <v>85</v>
      </c>
      <c r="H1225" t="s">
        <v>278</v>
      </c>
      <c r="I1225" t="s">
        <v>212</v>
      </c>
      <c r="J1225" t="s">
        <v>213</v>
      </c>
      <c r="K1225" t="s">
        <v>149</v>
      </c>
      <c r="M1225" t="s">
        <v>1919</v>
      </c>
      <c r="N1225" t="s">
        <v>215</v>
      </c>
      <c r="O1225" s="57">
        <v>46297.716215277775</v>
      </c>
      <c r="P1225" s="57">
        <v>46300.615729166668</v>
      </c>
      <c r="Q1225">
        <v>69403343</v>
      </c>
      <c r="S1225">
        <v>172413245157</v>
      </c>
      <c r="T1225" t="s">
        <v>2437</v>
      </c>
      <c r="U1225" t="s">
        <v>2438</v>
      </c>
      <c r="V1225" t="s">
        <v>2439</v>
      </c>
      <c r="Z1225">
        <v>114.9505413</v>
      </c>
      <c r="AA1225">
        <v>-8.4895628999999992</v>
      </c>
      <c r="AB1225" t="s">
        <v>2440</v>
      </c>
      <c r="AC1225" t="s">
        <v>229</v>
      </c>
      <c r="AL1225" t="s">
        <v>217</v>
      </c>
      <c r="AM1225" t="s">
        <v>2441</v>
      </c>
      <c r="AN1225" t="s">
        <v>6</v>
      </c>
      <c r="AO1225" s="57">
        <v>46063.736041666663</v>
      </c>
      <c r="AP1225" s="57">
        <v>46299.333333333336</v>
      </c>
      <c r="AQ1225" t="s">
        <v>838</v>
      </c>
      <c r="AR1225" t="s">
        <v>12</v>
      </c>
      <c r="AS1225" t="s">
        <v>85</v>
      </c>
      <c r="AT1225" t="s">
        <v>230</v>
      </c>
      <c r="AV1225" t="s">
        <v>1627</v>
      </c>
      <c r="AW1225" t="s">
        <v>540</v>
      </c>
      <c r="AX1225" t="s">
        <v>222</v>
      </c>
      <c r="BA1225" s="57">
        <v>46299.333333333336</v>
      </c>
      <c r="BB1225" t="s">
        <v>2441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str">
        <f>VLOOKUP(H1225,Sheet2!$A$1:$B$270,2,FALSE)</f>
        <v>TABANAN</v>
      </c>
    </row>
    <row r="1226" spans="1:61">
      <c r="A1226">
        <v>1225</v>
      </c>
      <c r="B1226">
        <v>1002620478</v>
      </c>
      <c r="C1226">
        <v>3</v>
      </c>
      <c r="D1226" t="s">
        <v>34</v>
      </c>
      <c r="E1226">
        <v>5</v>
      </c>
      <c r="F1226" t="s">
        <v>546</v>
      </c>
      <c r="G1226" t="s">
        <v>85</v>
      </c>
      <c r="H1226" t="s">
        <v>278</v>
      </c>
      <c r="I1226" t="s">
        <v>212</v>
      </c>
      <c r="J1226" t="s">
        <v>213</v>
      </c>
      <c r="K1226" t="s">
        <v>149</v>
      </c>
      <c r="M1226" t="s">
        <v>1919</v>
      </c>
      <c r="N1226" t="s">
        <v>215</v>
      </c>
      <c r="O1226" s="57">
        <v>46297.700023148151</v>
      </c>
      <c r="P1226" s="57">
        <v>46300.607731481483</v>
      </c>
      <c r="Q1226">
        <v>69403328</v>
      </c>
      <c r="S1226">
        <v>172413245152</v>
      </c>
      <c r="T1226" t="s">
        <v>2442</v>
      </c>
      <c r="U1226" t="s">
        <v>2438</v>
      </c>
      <c r="V1226" t="s">
        <v>2443</v>
      </c>
      <c r="Z1226">
        <v>114.9505413</v>
      </c>
      <c r="AA1226">
        <v>-8.4895628999999992</v>
      </c>
      <c r="AB1226" t="s">
        <v>2444</v>
      </c>
      <c r="AC1226" t="s">
        <v>229</v>
      </c>
      <c r="AL1226" t="s">
        <v>217</v>
      </c>
      <c r="AM1226" t="s">
        <v>2441</v>
      </c>
      <c r="AN1226" t="s">
        <v>6</v>
      </c>
      <c r="AO1226" s="57">
        <v>46063.705462962964</v>
      </c>
      <c r="AP1226" s="57">
        <v>46299.333333333336</v>
      </c>
      <c r="AQ1226" t="s">
        <v>838</v>
      </c>
      <c r="AR1226" t="s">
        <v>12</v>
      </c>
      <c r="AS1226" t="s">
        <v>85</v>
      </c>
      <c r="AT1226" t="s">
        <v>230</v>
      </c>
      <c r="AV1226" t="s">
        <v>1627</v>
      </c>
      <c r="AW1226" t="s">
        <v>2445</v>
      </c>
      <c r="AX1226" t="s">
        <v>222</v>
      </c>
      <c r="BA1226" s="57">
        <v>46299.333333333336</v>
      </c>
      <c r="BB1226" t="s">
        <v>2441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str">
        <f>VLOOKUP(H1226,Sheet2!$A$1:$B$270,2,FALSE)</f>
        <v>TABANAN</v>
      </c>
    </row>
    <row r="1227" spans="1:61">
      <c r="A1227">
        <v>1226</v>
      </c>
      <c r="B1227">
        <v>1002620569</v>
      </c>
      <c r="C1227">
        <v>3</v>
      </c>
      <c r="D1227" t="s">
        <v>34</v>
      </c>
      <c r="E1227">
        <v>5</v>
      </c>
      <c r="F1227" t="s">
        <v>546</v>
      </c>
      <c r="G1227" t="s">
        <v>85</v>
      </c>
      <c r="H1227" t="s">
        <v>278</v>
      </c>
      <c r="I1227" t="s">
        <v>212</v>
      </c>
      <c r="J1227" t="s">
        <v>213</v>
      </c>
      <c r="K1227" t="s">
        <v>149</v>
      </c>
      <c r="M1227" t="s">
        <v>1919</v>
      </c>
      <c r="N1227" t="s">
        <v>215</v>
      </c>
      <c r="O1227" s="57">
        <v>46297.725034722222</v>
      </c>
      <c r="P1227" s="57">
        <v>46301.377187500002</v>
      </c>
      <c r="Q1227">
        <v>69403369</v>
      </c>
      <c r="S1227">
        <v>172413245159</v>
      </c>
      <c r="T1227" t="s">
        <v>2458</v>
      </c>
      <c r="U1227" t="s">
        <v>2459</v>
      </c>
      <c r="V1227" t="s">
        <v>2460</v>
      </c>
      <c r="Z1227">
        <v>114.9505413</v>
      </c>
      <c r="AA1227">
        <v>-8.4895628999999992</v>
      </c>
      <c r="AB1227" t="s">
        <v>2440</v>
      </c>
      <c r="AC1227" t="s">
        <v>229</v>
      </c>
      <c r="AL1227" t="s">
        <v>217</v>
      </c>
      <c r="AM1227" t="s">
        <v>2441</v>
      </c>
      <c r="AN1227" t="s">
        <v>6</v>
      </c>
      <c r="AO1227" s="57">
        <v>46063.736041666663</v>
      </c>
      <c r="AP1227" s="57">
        <v>46299.333333333336</v>
      </c>
      <c r="AQ1227" t="s">
        <v>838</v>
      </c>
      <c r="AR1227" t="s">
        <v>12</v>
      </c>
      <c r="AS1227" t="s">
        <v>85</v>
      </c>
      <c r="AT1227" t="s">
        <v>230</v>
      </c>
      <c r="AV1227" t="s">
        <v>1627</v>
      </c>
      <c r="AW1227" t="s">
        <v>2455</v>
      </c>
      <c r="AX1227" t="s">
        <v>222</v>
      </c>
      <c r="BA1227" s="57">
        <v>46299.333333333336</v>
      </c>
      <c r="BB1227" t="s">
        <v>2441</v>
      </c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str">
        <f>VLOOKUP(H1227,Sheet2!$A$1:$B$270,2,FALSE)</f>
        <v>TABANAN</v>
      </c>
    </row>
    <row r="1228" spans="1:61">
      <c r="A1228">
        <v>1227</v>
      </c>
      <c r="B1228">
        <v>1002620470</v>
      </c>
      <c r="C1228">
        <v>3</v>
      </c>
      <c r="D1228" t="s">
        <v>34</v>
      </c>
      <c r="E1228">
        <v>5</v>
      </c>
      <c r="F1228" t="s">
        <v>546</v>
      </c>
      <c r="G1228" t="s">
        <v>85</v>
      </c>
      <c r="H1228" t="s">
        <v>278</v>
      </c>
      <c r="I1228" t="s">
        <v>212</v>
      </c>
      <c r="J1228" t="s">
        <v>213</v>
      </c>
      <c r="K1228" t="s">
        <v>149</v>
      </c>
      <c r="M1228" t="s">
        <v>1919</v>
      </c>
      <c r="N1228" t="s">
        <v>215</v>
      </c>
      <c r="O1228" s="57">
        <v>46297.697337962964</v>
      </c>
      <c r="P1228" s="57">
        <v>46301.377905092595</v>
      </c>
      <c r="Q1228">
        <v>69403325</v>
      </c>
      <c r="S1228">
        <v>172413245151</v>
      </c>
      <c r="T1228" t="s">
        <v>2437</v>
      </c>
      <c r="U1228" t="s">
        <v>2438</v>
      </c>
      <c r="V1228" t="s">
        <v>2461</v>
      </c>
      <c r="Z1228">
        <v>114.9505413</v>
      </c>
      <c r="AA1228">
        <v>-8.4895628999999992</v>
      </c>
      <c r="AB1228" t="s">
        <v>2444</v>
      </c>
      <c r="AC1228" t="s">
        <v>229</v>
      </c>
      <c r="AL1228" t="s">
        <v>217</v>
      </c>
      <c r="AM1228" t="s">
        <v>2441</v>
      </c>
      <c r="AN1228" t="s">
        <v>6</v>
      </c>
      <c r="AO1228" s="57">
        <v>46063.705462962964</v>
      </c>
      <c r="AP1228" s="57">
        <v>46299.333333333336</v>
      </c>
      <c r="AQ1228" t="s">
        <v>838</v>
      </c>
      <c r="AR1228" t="s">
        <v>12</v>
      </c>
      <c r="AS1228" t="s">
        <v>85</v>
      </c>
      <c r="AT1228" t="s">
        <v>230</v>
      </c>
      <c r="AV1228" t="s">
        <v>1627</v>
      </c>
      <c r="AW1228" t="s">
        <v>2445</v>
      </c>
      <c r="AX1228" t="s">
        <v>222</v>
      </c>
      <c r="BA1228" s="57">
        <v>46299.333333333336</v>
      </c>
      <c r="BB1228" t="s">
        <v>2441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str">
        <f>VLOOKUP(H1228,Sheet2!$A$1:$B$270,2,FALSE)</f>
        <v>TABANAN</v>
      </c>
    </row>
    <row r="1229" spans="1:61">
      <c r="A1229">
        <v>1228</v>
      </c>
      <c r="B1229">
        <v>1002620582</v>
      </c>
      <c r="C1229">
        <v>3</v>
      </c>
      <c r="D1229" t="s">
        <v>34</v>
      </c>
      <c r="E1229">
        <v>5</v>
      </c>
      <c r="F1229" t="s">
        <v>546</v>
      </c>
      <c r="G1229" t="s">
        <v>85</v>
      </c>
      <c r="H1229" t="s">
        <v>278</v>
      </c>
      <c r="I1229" t="s">
        <v>212</v>
      </c>
      <c r="J1229" t="s">
        <v>213</v>
      </c>
      <c r="K1229" t="s">
        <v>149</v>
      </c>
      <c r="M1229" t="s">
        <v>1919</v>
      </c>
      <c r="N1229" t="s">
        <v>215</v>
      </c>
      <c r="O1229" s="57">
        <v>46297.729687500003</v>
      </c>
      <c r="P1229" s="57">
        <v>46300.620486111111</v>
      </c>
      <c r="Q1229">
        <v>69403357</v>
      </c>
      <c r="S1229">
        <v>172413245160</v>
      </c>
      <c r="T1229" t="s">
        <v>2446</v>
      </c>
      <c r="U1229" t="s">
        <v>2447</v>
      </c>
      <c r="V1229" t="s">
        <v>2448</v>
      </c>
      <c r="Z1229">
        <v>114.9505413</v>
      </c>
      <c r="AA1229">
        <v>-8.4895628999999992</v>
      </c>
      <c r="AB1229" t="s">
        <v>2440</v>
      </c>
      <c r="AC1229" t="s">
        <v>229</v>
      </c>
      <c r="AL1229" t="s">
        <v>217</v>
      </c>
      <c r="AM1229" t="s">
        <v>2441</v>
      </c>
      <c r="AN1229" t="s">
        <v>6</v>
      </c>
      <c r="AO1229" s="57">
        <v>46063.736041666663</v>
      </c>
      <c r="AP1229" s="57">
        <v>46299.333333333336</v>
      </c>
      <c r="AQ1229" t="s">
        <v>838</v>
      </c>
      <c r="AR1229" t="s">
        <v>12</v>
      </c>
      <c r="AS1229" t="s">
        <v>85</v>
      </c>
      <c r="AT1229" t="s">
        <v>230</v>
      </c>
      <c r="AV1229" t="s">
        <v>1627</v>
      </c>
      <c r="AW1229" t="s">
        <v>540</v>
      </c>
      <c r="AX1229" t="s">
        <v>222</v>
      </c>
      <c r="BA1229" s="57">
        <v>46299.333333333336</v>
      </c>
      <c r="BB1229" t="s">
        <v>2441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str">
        <f>VLOOKUP(H1229,Sheet2!$A$1:$B$270,2,FALSE)</f>
        <v>TABANAN</v>
      </c>
    </row>
    <row r="1230" spans="1:61">
      <c r="A1230">
        <v>1229</v>
      </c>
      <c r="B1230">
        <v>1002620552</v>
      </c>
      <c r="C1230">
        <v>3</v>
      </c>
      <c r="D1230" t="s">
        <v>34</v>
      </c>
      <c r="E1230">
        <v>5</v>
      </c>
      <c r="F1230" t="s">
        <v>546</v>
      </c>
      <c r="G1230" t="s">
        <v>85</v>
      </c>
      <c r="H1230" t="s">
        <v>278</v>
      </c>
      <c r="I1230" t="s">
        <v>212</v>
      </c>
      <c r="J1230" t="s">
        <v>213</v>
      </c>
      <c r="K1230" t="s">
        <v>149</v>
      </c>
      <c r="M1230" t="s">
        <v>1919</v>
      </c>
      <c r="N1230" t="s">
        <v>215</v>
      </c>
      <c r="O1230" s="57">
        <v>46297.719340277778</v>
      </c>
      <c r="P1230" s="57">
        <v>46300.618981481479</v>
      </c>
      <c r="Q1230">
        <v>69403354</v>
      </c>
      <c r="S1230">
        <v>172413245158</v>
      </c>
      <c r="T1230" t="s">
        <v>2442</v>
      </c>
      <c r="U1230" t="s">
        <v>2449</v>
      </c>
      <c r="V1230" t="s">
        <v>2450</v>
      </c>
      <c r="Z1230">
        <v>114.9505413</v>
      </c>
      <c r="AA1230">
        <v>-8.4895628999999992</v>
      </c>
      <c r="AB1230" t="s">
        <v>2440</v>
      </c>
      <c r="AC1230" t="s">
        <v>229</v>
      </c>
      <c r="AL1230" t="s">
        <v>217</v>
      </c>
      <c r="AM1230" t="s">
        <v>2441</v>
      </c>
      <c r="AN1230" t="s">
        <v>6</v>
      </c>
      <c r="AO1230" s="57">
        <v>46063.736041666663</v>
      </c>
      <c r="AP1230" s="57">
        <v>46299.333333333336</v>
      </c>
      <c r="AQ1230" t="s">
        <v>838</v>
      </c>
      <c r="AR1230" t="s">
        <v>12</v>
      </c>
      <c r="AS1230" t="s">
        <v>85</v>
      </c>
      <c r="AT1230" t="s">
        <v>230</v>
      </c>
      <c r="AV1230" t="s">
        <v>1627</v>
      </c>
      <c r="AW1230" t="s">
        <v>540</v>
      </c>
      <c r="AX1230" t="s">
        <v>222</v>
      </c>
      <c r="BA1230" s="57">
        <v>46299.333333333336</v>
      </c>
      <c r="BB1230" t="s">
        <v>2441</v>
      </c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str">
        <f>VLOOKUP(H1230,Sheet2!$A$1:$B$270,2,FALSE)</f>
        <v>TABANAN</v>
      </c>
    </row>
    <row r="1231" spans="1:61">
      <c r="A1231">
        <v>1230</v>
      </c>
      <c r="B1231">
        <v>1002620445</v>
      </c>
      <c r="C1231">
        <v>3</v>
      </c>
      <c r="D1231" t="s">
        <v>34</v>
      </c>
      <c r="E1231">
        <v>5</v>
      </c>
      <c r="F1231" t="s">
        <v>546</v>
      </c>
      <c r="G1231" t="s">
        <v>85</v>
      </c>
      <c r="H1231" t="s">
        <v>278</v>
      </c>
      <c r="I1231" t="s">
        <v>212</v>
      </c>
      <c r="J1231" t="s">
        <v>213</v>
      </c>
      <c r="K1231" t="s">
        <v>149</v>
      </c>
      <c r="M1231" t="s">
        <v>1919</v>
      </c>
      <c r="N1231" t="s">
        <v>215</v>
      </c>
      <c r="O1231" s="57">
        <v>46297.688645833332</v>
      </c>
      <c r="P1231" s="57">
        <v>46300.606099537035</v>
      </c>
      <c r="Q1231">
        <v>69403301</v>
      </c>
      <c r="S1231">
        <v>172413245150</v>
      </c>
      <c r="T1231" t="s">
        <v>2451</v>
      </c>
      <c r="U1231" t="s">
        <v>2452</v>
      </c>
      <c r="V1231" t="s">
        <v>2453</v>
      </c>
      <c r="Z1231">
        <v>114.9505413</v>
      </c>
      <c r="AA1231">
        <v>-8.4895628999999992</v>
      </c>
      <c r="AB1231" t="s">
        <v>2444</v>
      </c>
      <c r="AC1231" t="s">
        <v>229</v>
      </c>
      <c r="AL1231" t="s">
        <v>217</v>
      </c>
      <c r="AM1231" t="s">
        <v>2441</v>
      </c>
      <c r="AN1231" t="s">
        <v>6</v>
      </c>
      <c r="AO1231" s="57">
        <v>46063.694699074076</v>
      </c>
      <c r="AP1231" s="57">
        <v>46299.333333333336</v>
      </c>
      <c r="AQ1231" t="s">
        <v>838</v>
      </c>
      <c r="AR1231" t="s">
        <v>12</v>
      </c>
      <c r="AS1231" t="s">
        <v>85</v>
      </c>
      <c r="AT1231" t="s">
        <v>230</v>
      </c>
      <c r="AV1231" t="s">
        <v>1627</v>
      </c>
      <c r="AW1231" t="s">
        <v>1985</v>
      </c>
      <c r="AX1231" t="s">
        <v>222</v>
      </c>
      <c r="BA1231" s="57">
        <v>46299.333333333336</v>
      </c>
      <c r="BB1231" t="s">
        <v>2441</v>
      </c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str">
        <f>VLOOKUP(H1231,Sheet2!$A$1:$B$270,2,FALSE)</f>
        <v>TABANAN</v>
      </c>
    </row>
    <row r="1232" spans="1:61">
      <c r="A1232">
        <v>1231</v>
      </c>
      <c r="B1232">
        <v>1002620534</v>
      </c>
      <c r="C1232">
        <v>3</v>
      </c>
      <c r="D1232" t="s">
        <v>34</v>
      </c>
      <c r="E1232">
        <v>5</v>
      </c>
      <c r="F1232" t="s">
        <v>546</v>
      </c>
      <c r="G1232" t="s">
        <v>85</v>
      </c>
      <c r="H1232" t="s">
        <v>278</v>
      </c>
      <c r="I1232" t="s">
        <v>212</v>
      </c>
      <c r="J1232" t="s">
        <v>213</v>
      </c>
      <c r="K1232" t="s">
        <v>149</v>
      </c>
      <c r="M1232" t="s">
        <v>1919</v>
      </c>
      <c r="N1232" t="s">
        <v>215</v>
      </c>
      <c r="O1232" s="57">
        <v>46297.713541666664</v>
      </c>
      <c r="P1232" s="57">
        <v>46300.61173611111</v>
      </c>
      <c r="Q1232">
        <v>69403340</v>
      </c>
      <c r="S1232">
        <v>172413245156</v>
      </c>
      <c r="T1232" t="s">
        <v>2442</v>
      </c>
      <c r="U1232" t="s">
        <v>2438</v>
      </c>
      <c r="V1232" t="s">
        <v>2454</v>
      </c>
      <c r="Z1232">
        <v>114.9505413</v>
      </c>
      <c r="AA1232">
        <v>-8.4895628999999992</v>
      </c>
      <c r="AB1232" t="s">
        <v>2440</v>
      </c>
      <c r="AC1232" t="s">
        <v>229</v>
      </c>
      <c r="AL1232" t="s">
        <v>217</v>
      </c>
      <c r="AM1232" t="s">
        <v>2441</v>
      </c>
      <c r="AN1232" t="s">
        <v>6</v>
      </c>
      <c r="AO1232" s="57">
        <v>46063.716145833336</v>
      </c>
      <c r="AP1232" s="57">
        <v>46299.333333333336</v>
      </c>
      <c r="AQ1232" t="s">
        <v>838</v>
      </c>
      <c r="AR1232" t="s">
        <v>12</v>
      </c>
      <c r="AS1232" t="s">
        <v>85</v>
      </c>
      <c r="AT1232" t="s">
        <v>230</v>
      </c>
      <c r="AV1232" t="s">
        <v>1627</v>
      </c>
      <c r="AW1232" t="s">
        <v>2455</v>
      </c>
      <c r="AX1232" t="s">
        <v>222</v>
      </c>
      <c r="BA1232" s="57">
        <v>46299.333333333336</v>
      </c>
      <c r="BB1232" t="s">
        <v>2441</v>
      </c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str">
        <f>VLOOKUP(H1232,Sheet2!$A$1:$B$270,2,FALSE)</f>
        <v>TABANAN</v>
      </c>
    </row>
    <row r="1233" spans="1:61">
      <c r="A1233">
        <v>1232</v>
      </c>
      <c r="B1233">
        <v>1002620518</v>
      </c>
      <c r="C1233">
        <v>3</v>
      </c>
      <c r="D1233" t="s">
        <v>34</v>
      </c>
      <c r="E1233">
        <v>5</v>
      </c>
      <c r="F1233" t="s">
        <v>546</v>
      </c>
      <c r="G1233" t="s">
        <v>85</v>
      </c>
      <c r="H1233" t="s">
        <v>278</v>
      </c>
      <c r="I1233" t="s">
        <v>212</v>
      </c>
      <c r="J1233" t="s">
        <v>213</v>
      </c>
      <c r="K1233" t="s">
        <v>149</v>
      </c>
      <c r="M1233" t="s">
        <v>1919</v>
      </c>
      <c r="N1233" t="s">
        <v>215</v>
      </c>
      <c r="O1233" s="57">
        <v>46297.709803240738</v>
      </c>
      <c r="P1233" s="57">
        <v>46301.380694444444</v>
      </c>
      <c r="Q1233">
        <v>69403349</v>
      </c>
      <c r="S1233">
        <v>172413245155</v>
      </c>
      <c r="T1233" t="s">
        <v>2437</v>
      </c>
      <c r="U1233" t="s">
        <v>2438</v>
      </c>
      <c r="V1233" t="s">
        <v>2462</v>
      </c>
      <c r="Z1233">
        <v>114.9505413</v>
      </c>
      <c r="AA1233">
        <v>-8.4895628999999992</v>
      </c>
      <c r="AB1233" t="s">
        <v>2444</v>
      </c>
      <c r="AC1233" t="s">
        <v>229</v>
      </c>
      <c r="AL1233" t="s">
        <v>217</v>
      </c>
      <c r="AM1233" t="s">
        <v>2441</v>
      </c>
      <c r="AN1233" t="s">
        <v>6</v>
      </c>
      <c r="AO1233" s="57">
        <v>46063.716145833336</v>
      </c>
      <c r="AP1233" s="57">
        <v>46299.333333333336</v>
      </c>
      <c r="AQ1233" t="s">
        <v>838</v>
      </c>
      <c r="AR1233" t="s">
        <v>12</v>
      </c>
      <c r="AS1233" t="s">
        <v>85</v>
      </c>
      <c r="AT1233" t="s">
        <v>230</v>
      </c>
      <c r="AV1233" t="s">
        <v>1627</v>
      </c>
      <c r="AW1233" t="s">
        <v>1985</v>
      </c>
      <c r="AX1233" t="s">
        <v>222</v>
      </c>
      <c r="BA1233" s="57">
        <v>46299.333333333336</v>
      </c>
      <c r="BB1233" t="s">
        <v>2441</v>
      </c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str">
        <f>VLOOKUP(H1233,Sheet2!$A$1:$B$270,2,FALSE)</f>
        <v>TABANAN</v>
      </c>
    </row>
    <row r="1234" spans="1:61">
      <c r="A1234">
        <v>1233</v>
      </c>
      <c r="B1234">
        <v>1002620504</v>
      </c>
      <c r="C1234">
        <v>3</v>
      </c>
      <c r="D1234" t="s">
        <v>34</v>
      </c>
      <c r="E1234">
        <v>5</v>
      </c>
      <c r="F1234" t="s">
        <v>546</v>
      </c>
      <c r="G1234" t="s">
        <v>85</v>
      </c>
      <c r="H1234" t="s">
        <v>278</v>
      </c>
      <c r="I1234" t="s">
        <v>212</v>
      </c>
      <c r="J1234" t="s">
        <v>213</v>
      </c>
      <c r="K1234" t="s">
        <v>149</v>
      </c>
      <c r="M1234" t="s">
        <v>1919</v>
      </c>
      <c r="N1234" t="s">
        <v>215</v>
      </c>
      <c r="O1234" s="57">
        <v>46297.706620370373</v>
      </c>
      <c r="P1234" s="57">
        <v>46301.379849537036</v>
      </c>
      <c r="Q1234">
        <v>69403334</v>
      </c>
      <c r="S1234">
        <v>172413245154</v>
      </c>
      <c r="T1234" t="s">
        <v>2437</v>
      </c>
      <c r="U1234" t="s">
        <v>2438</v>
      </c>
      <c r="V1234" t="s">
        <v>2463</v>
      </c>
      <c r="Z1234">
        <v>114.9505413</v>
      </c>
      <c r="AA1234">
        <v>-8.4895628999999992</v>
      </c>
      <c r="AB1234" t="s">
        <v>2444</v>
      </c>
      <c r="AC1234" t="s">
        <v>229</v>
      </c>
      <c r="AL1234" t="s">
        <v>217</v>
      </c>
      <c r="AM1234" t="s">
        <v>2441</v>
      </c>
      <c r="AN1234" t="s">
        <v>6</v>
      </c>
      <c r="AO1234" s="57">
        <v>46063.716145833336</v>
      </c>
      <c r="AP1234" s="57">
        <v>46299.333333333336</v>
      </c>
      <c r="AQ1234" t="s">
        <v>838</v>
      </c>
      <c r="AR1234" t="s">
        <v>12</v>
      </c>
      <c r="AS1234" t="s">
        <v>85</v>
      </c>
      <c r="AT1234" t="s">
        <v>230</v>
      </c>
      <c r="AV1234" t="s">
        <v>1627</v>
      </c>
      <c r="AW1234" t="s">
        <v>1985</v>
      </c>
      <c r="AX1234" t="s">
        <v>222</v>
      </c>
      <c r="BA1234" s="57">
        <v>46299.333333333336</v>
      </c>
      <c r="BB1234" t="s">
        <v>2441</v>
      </c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str">
        <f>VLOOKUP(H1234,Sheet2!$A$1:$B$270,2,FALSE)</f>
        <v>TABANAN</v>
      </c>
    </row>
    <row r="1235" spans="1:61">
      <c r="A1235">
        <v>1234</v>
      </c>
      <c r="B1235">
        <v>1002628602</v>
      </c>
      <c r="C1235">
        <v>3</v>
      </c>
      <c r="D1235" t="s">
        <v>34</v>
      </c>
      <c r="E1235">
        <v>5</v>
      </c>
      <c r="F1235" t="s">
        <v>553</v>
      </c>
      <c r="G1235" t="s">
        <v>86</v>
      </c>
      <c r="H1235" t="s">
        <v>298</v>
      </c>
      <c r="I1235" t="s">
        <v>212</v>
      </c>
      <c r="J1235" t="s">
        <v>213</v>
      </c>
      <c r="K1235" t="s">
        <v>149</v>
      </c>
      <c r="M1235" t="s">
        <v>76</v>
      </c>
      <c r="N1235" t="s">
        <v>215</v>
      </c>
      <c r="O1235" s="57">
        <v>46303.786458333336</v>
      </c>
      <c r="P1235" s="57">
        <v>46304.821053240739</v>
      </c>
      <c r="Q1235">
        <v>69404260</v>
      </c>
      <c r="S1235">
        <v>172416797958</v>
      </c>
      <c r="T1235" t="s">
        <v>3072</v>
      </c>
      <c r="U1235" t="s">
        <v>4819</v>
      </c>
      <c r="V1235" t="s">
        <v>4820</v>
      </c>
      <c r="Z1235">
        <v>115.16459999999999</v>
      </c>
      <c r="AA1235">
        <v>-8.6694999999999993</v>
      </c>
      <c r="AB1235" t="s">
        <v>3075</v>
      </c>
      <c r="AC1235" t="s">
        <v>229</v>
      </c>
      <c r="AL1235" t="s">
        <v>217</v>
      </c>
      <c r="AM1235" t="s">
        <v>4821</v>
      </c>
      <c r="AN1235" t="s">
        <v>6</v>
      </c>
      <c r="AO1235" s="57">
        <v>46244.809351851851</v>
      </c>
      <c r="AR1235" t="s">
        <v>218</v>
      </c>
      <c r="AS1235" t="s">
        <v>575</v>
      </c>
      <c r="AT1235" t="s">
        <v>220</v>
      </c>
      <c r="AU1235">
        <v>20261009</v>
      </c>
      <c r="AV1235" t="s">
        <v>221</v>
      </c>
      <c r="AW1235" t="s">
        <v>1571</v>
      </c>
      <c r="AX1235" t="s">
        <v>222</v>
      </c>
      <c r="BA1235" s="57">
        <v>46303.291666666664</v>
      </c>
      <c r="BB1235" t="s">
        <v>4821</v>
      </c>
      <c r="BC1235">
        <v>2026</v>
      </c>
      <c r="BD1235">
        <v>10</v>
      </c>
      <c r="BE1235">
        <v>9</v>
      </c>
      <c r="BF1235" s="6">
        <f t="shared" si="57"/>
        <v>46304</v>
      </c>
      <c r="BG1235">
        <f t="shared" si="58"/>
        <v>0.70833333333575865</v>
      </c>
      <c r="BH1235" t="str">
        <f t="shared" si="59"/>
        <v>COMPLY</v>
      </c>
      <c r="BI1235" t="str">
        <f>VLOOKUP(H1235,Sheet2!$A$1:$B$270,2,FALSE)</f>
        <v>UBUNG</v>
      </c>
    </row>
    <row r="1236" spans="1:61">
      <c r="A1236">
        <v>1235</v>
      </c>
      <c r="B1236">
        <v>1002622206</v>
      </c>
      <c r="C1236">
        <v>3</v>
      </c>
      <c r="D1236" t="s">
        <v>34</v>
      </c>
      <c r="E1236">
        <v>5</v>
      </c>
      <c r="F1236" t="s">
        <v>553</v>
      </c>
      <c r="G1236" t="s">
        <v>86</v>
      </c>
      <c r="H1236" t="s">
        <v>298</v>
      </c>
      <c r="I1236" t="s">
        <v>212</v>
      </c>
      <c r="J1236" t="s">
        <v>213</v>
      </c>
      <c r="K1236" t="s">
        <v>149</v>
      </c>
      <c r="L1236" t="s">
        <v>214</v>
      </c>
      <c r="M1236" t="s">
        <v>1401</v>
      </c>
      <c r="N1236" t="s">
        <v>215</v>
      </c>
      <c r="O1236" s="57">
        <v>46300.489351851851</v>
      </c>
      <c r="P1236" s="57">
        <v>46303.786458333336</v>
      </c>
      <c r="Q1236">
        <v>69404260</v>
      </c>
      <c r="S1236">
        <v>172416797936</v>
      </c>
      <c r="T1236" t="s">
        <v>3072</v>
      </c>
      <c r="U1236" t="s">
        <v>3073</v>
      </c>
      <c r="V1236" t="s">
        <v>3074</v>
      </c>
      <c r="Z1236">
        <v>115.1647837</v>
      </c>
      <c r="AA1236">
        <v>-8.6711109000000004</v>
      </c>
      <c r="AB1236" t="s">
        <v>3075</v>
      </c>
      <c r="AC1236" t="s">
        <v>235</v>
      </c>
      <c r="AL1236" t="s">
        <v>217</v>
      </c>
      <c r="AM1236" t="s">
        <v>3076</v>
      </c>
      <c r="AN1236" t="s">
        <v>6</v>
      </c>
      <c r="AO1236" s="57">
        <v>46152.496620370373</v>
      </c>
      <c r="AP1236" s="57">
        <v>46301.333333333336</v>
      </c>
      <c r="AQ1236" t="s">
        <v>838</v>
      </c>
      <c r="AR1236" t="s">
        <v>14</v>
      </c>
      <c r="AS1236" t="s">
        <v>575</v>
      </c>
      <c r="AT1236" t="s">
        <v>220</v>
      </c>
      <c r="AV1236" t="s">
        <v>4818</v>
      </c>
      <c r="AW1236" t="s">
        <v>869</v>
      </c>
      <c r="AX1236" t="s">
        <v>222</v>
      </c>
      <c r="BA1236" s="57">
        <v>46301.333333333336</v>
      </c>
      <c r="BB1236" t="s">
        <v>3076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str">
        <f>VLOOKUP(H1236,Sheet2!$A$1:$B$270,2,FALSE)</f>
        <v>UBUNG</v>
      </c>
    </row>
    <row r="1237" spans="1:61">
      <c r="A1237">
        <v>1236</v>
      </c>
      <c r="B1237">
        <v>1002616976</v>
      </c>
      <c r="C1237">
        <v>3</v>
      </c>
      <c r="D1237" t="s">
        <v>34</v>
      </c>
      <c r="E1237">
        <v>5</v>
      </c>
      <c r="F1237" t="s">
        <v>553</v>
      </c>
      <c r="G1237" t="s">
        <v>86</v>
      </c>
      <c r="H1237" t="s">
        <v>271</v>
      </c>
      <c r="I1237" t="s">
        <v>212</v>
      </c>
      <c r="J1237" t="s">
        <v>213</v>
      </c>
      <c r="K1237" t="s">
        <v>149</v>
      </c>
      <c r="M1237" t="s">
        <v>76</v>
      </c>
      <c r="N1237" t="s">
        <v>215</v>
      </c>
      <c r="O1237" s="57">
        <v>46296.374502314815</v>
      </c>
      <c r="P1237" s="57">
        <v>46297.457881944443</v>
      </c>
      <c r="Q1237">
        <v>69402057</v>
      </c>
      <c r="S1237">
        <v>172418758697</v>
      </c>
      <c r="T1237" t="s">
        <v>939</v>
      </c>
      <c r="U1237" t="s">
        <v>940</v>
      </c>
      <c r="V1237" t="s">
        <v>1392</v>
      </c>
      <c r="Z1237">
        <v>115.2095704</v>
      </c>
      <c r="AA1237">
        <v>-8.6576401000000001</v>
      </c>
      <c r="AB1237" t="s">
        <v>941</v>
      </c>
      <c r="AC1237" t="s">
        <v>229</v>
      </c>
      <c r="AL1237" t="s">
        <v>217</v>
      </c>
      <c r="AM1237" t="s">
        <v>1393</v>
      </c>
      <c r="AN1237" t="s">
        <v>6</v>
      </c>
      <c r="AO1237" s="57">
        <v>46032.392847222225</v>
      </c>
      <c r="AP1237" s="57">
        <v>46297.333333333336</v>
      </c>
      <c r="AR1237" t="s">
        <v>218</v>
      </c>
      <c r="AS1237" t="s">
        <v>86</v>
      </c>
      <c r="AT1237" t="s">
        <v>230</v>
      </c>
      <c r="AU1237">
        <v>20261002</v>
      </c>
      <c r="AV1237" t="s">
        <v>221</v>
      </c>
      <c r="AW1237" t="s">
        <v>540</v>
      </c>
      <c r="AX1237" t="s">
        <v>222</v>
      </c>
      <c r="BA1237" s="57">
        <v>46297.333333333336</v>
      </c>
      <c r="BB1237" t="s">
        <v>1393</v>
      </c>
      <c r="BC1237">
        <v>2026</v>
      </c>
      <c r="BD1237">
        <v>10</v>
      </c>
      <c r="BE1237">
        <v>2</v>
      </c>
      <c r="BF1237" s="6">
        <f t="shared" si="57"/>
        <v>46297</v>
      </c>
      <c r="BG1237">
        <f t="shared" si="58"/>
        <v>-0.33333333333575865</v>
      </c>
      <c r="BH1237" t="str">
        <f t="shared" si="59"/>
        <v>COMPLY</v>
      </c>
      <c r="BI1237" t="str">
        <f>VLOOKUP(H1237,Sheet2!$A$1:$B$270,2,FALSE)</f>
        <v>UBUNG</v>
      </c>
    </row>
    <row r="1238" spans="1:61">
      <c r="A1238">
        <v>1237</v>
      </c>
      <c r="B1238">
        <v>1002626420</v>
      </c>
      <c r="C1238">
        <v>3</v>
      </c>
      <c r="D1238" t="s">
        <v>34</v>
      </c>
      <c r="E1238">
        <v>5</v>
      </c>
      <c r="F1238" t="s">
        <v>553</v>
      </c>
      <c r="G1238" t="s">
        <v>86</v>
      </c>
      <c r="H1238" t="s">
        <v>271</v>
      </c>
      <c r="I1238" t="s">
        <v>212</v>
      </c>
      <c r="J1238" t="s">
        <v>213</v>
      </c>
      <c r="K1238" t="s">
        <v>149</v>
      </c>
      <c r="L1238" t="s">
        <v>214</v>
      </c>
      <c r="M1238" t="s">
        <v>76</v>
      </c>
      <c r="N1238" t="s">
        <v>215</v>
      </c>
      <c r="O1238" s="57">
        <v>46302.612256944441</v>
      </c>
      <c r="P1238" s="57">
        <v>46304.779768518521</v>
      </c>
      <c r="Q1238">
        <v>69405968</v>
      </c>
      <c r="S1238">
        <v>172418759471</v>
      </c>
      <c r="T1238" t="s">
        <v>4377</v>
      </c>
      <c r="U1238" t="s">
        <v>4378</v>
      </c>
      <c r="V1238" t="s">
        <v>4379</v>
      </c>
      <c r="Z1238">
        <v>115.1324072</v>
      </c>
      <c r="AA1238">
        <v>-8.6532097999999902</v>
      </c>
      <c r="AB1238" t="s">
        <v>4380</v>
      </c>
      <c r="AC1238" t="s">
        <v>235</v>
      </c>
      <c r="AL1238" t="s">
        <v>217</v>
      </c>
      <c r="AM1238" t="s">
        <v>3808</v>
      </c>
      <c r="AN1238" t="s">
        <v>6</v>
      </c>
      <c r="AO1238" s="57">
        <v>46213.621770833335</v>
      </c>
      <c r="AP1238" s="57">
        <v>46303.458333333336</v>
      </c>
      <c r="AR1238" t="s">
        <v>218</v>
      </c>
      <c r="AS1238" t="s">
        <v>86</v>
      </c>
      <c r="AT1238" t="s">
        <v>230</v>
      </c>
      <c r="AU1238">
        <v>20261009</v>
      </c>
      <c r="AV1238" t="s">
        <v>221</v>
      </c>
      <c r="AW1238" t="s">
        <v>880</v>
      </c>
      <c r="AX1238" t="s">
        <v>222</v>
      </c>
      <c r="BA1238" s="57">
        <v>46303.458333333336</v>
      </c>
      <c r="BB1238" t="s">
        <v>3808</v>
      </c>
      <c r="BC1238">
        <v>2026</v>
      </c>
      <c r="BD1238">
        <v>10</v>
      </c>
      <c r="BE1238">
        <v>9</v>
      </c>
      <c r="BF1238" s="6">
        <f t="shared" si="57"/>
        <v>46304</v>
      </c>
      <c r="BG1238">
        <f t="shared" si="58"/>
        <v>0.54166666666424135</v>
      </c>
      <c r="BH1238" t="str">
        <f t="shared" si="59"/>
        <v>COMPLY</v>
      </c>
      <c r="BI1238" t="str">
        <f>VLOOKUP(H1238,Sheet2!$A$1:$B$270,2,FALSE)</f>
        <v>UBUNG</v>
      </c>
    </row>
    <row r="1239" spans="1:61">
      <c r="A1239">
        <v>1238</v>
      </c>
      <c r="B1239">
        <v>1002625492</v>
      </c>
      <c r="C1239">
        <v>3</v>
      </c>
      <c r="D1239" t="s">
        <v>34</v>
      </c>
      <c r="E1239">
        <v>5</v>
      </c>
      <c r="F1239" t="s">
        <v>553</v>
      </c>
      <c r="G1239" t="s">
        <v>86</v>
      </c>
      <c r="H1239" t="s">
        <v>271</v>
      </c>
      <c r="I1239" t="s">
        <v>212</v>
      </c>
      <c r="J1239" t="s">
        <v>213</v>
      </c>
      <c r="K1239" t="s">
        <v>149</v>
      </c>
      <c r="L1239" t="s">
        <v>214</v>
      </c>
      <c r="M1239" t="s">
        <v>76</v>
      </c>
      <c r="N1239" t="s">
        <v>215</v>
      </c>
      <c r="O1239" s="57">
        <v>46302.408101851855</v>
      </c>
      <c r="P1239" s="57">
        <v>46302.712766203702</v>
      </c>
      <c r="Q1239">
        <v>69405513</v>
      </c>
      <c r="S1239">
        <v>172418759464</v>
      </c>
      <c r="T1239" t="s">
        <v>4372</v>
      </c>
      <c r="U1239" t="s">
        <v>4373</v>
      </c>
      <c r="V1239" t="s">
        <v>4374</v>
      </c>
      <c r="Z1239">
        <v>115.1877368</v>
      </c>
      <c r="AA1239">
        <v>-8.6606921999999997</v>
      </c>
      <c r="AB1239" t="s">
        <v>4375</v>
      </c>
      <c r="AC1239" t="s">
        <v>235</v>
      </c>
      <c r="AL1239" t="s">
        <v>217</v>
      </c>
      <c r="AM1239" t="s">
        <v>4376</v>
      </c>
      <c r="AN1239" t="s">
        <v>6</v>
      </c>
      <c r="AO1239" s="57">
        <v>46213.413402777776</v>
      </c>
      <c r="AP1239" s="57">
        <v>46303.333333333336</v>
      </c>
      <c r="AR1239" t="s">
        <v>218</v>
      </c>
      <c r="AS1239" t="s">
        <v>86</v>
      </c>
      <c r="AT1239" t="s">
        <v>230</v>
      </c>
      <c r="AU1239">
        <v>20261007</v>
      </c>
      <c r="AV1239" t="s">
        <v>221</v>
      </c>
      <c r="AW1239" t="s">
        <v>880</v>
      </c>
      <c r="AX1239" t="s">
        <v>222</v>
      </c>
      <c r="BA1239" s="57">
        <v>46303.333333333336</v>
      </c>
      <c r="BB1239" t="s">
        <v>4376</v>
      </c>
      <c r="BC1239">
        <v>2026</v>
      </c>
      <c r="BD1239">
        <v>10</v>
      </c>
      <c r="BE1239">
        <v>7</v>
      </c>
      <c r="BF1239" s="6">
        <f t="shared" si="57"/>
        <v>46302</v>
      </c>
      <c r="BG1239">
        <f t="shared" si="58"/>
        <v>-1.3333333333357587</v>
      </c>
      <c r="BH1239" t="str">
        <f t="shared" si="59"/>
        <v>COMPLY</v>
      </c>
      <c r="BI1239" t="str">
        <f>VLOOKUP(H1239,Sheet2!$A$1:$B$270,2,FALSE)</f>
        <v>UBUNG</v>
      </c>
    </row>
    <row r="1240" spans="1:61">
      <c r="A1240">
        <v>1239</v>
      </c>
      <c r="B1240">
        <v>1002617925</v>
      </c>
      <c r="C1240">
        <v>3</v>
      </c>
      <c r="D1240" t="s">
        <v>34</v>
      </c>
      <c r="E1240">
        <v>5</v>
      </c>
      <c r="F1240" t="s">
        <v>553</v>
      </c>
      <c r="G1240" t="s">
        <v>86</v>
      </c>
      <c r="H1240" t="s">
        <v>271</v>
      </c>
      <c r="I1240" t="s">
        <v>212</v>
      </c>
      <c r="J1240" t="s">
        <v>213</v>
      </c>
      <c r="K1240" t="s">
        <v>149</v>
      </c>
      <c r="M1240" t="s">
        <v>1401</v>
      </c>
      <c r="N1240" t="s">
        <v>215</v>
      </c>
      <c r="O1240" s="57">
        <v>46296.575636574074</v>
      </c>
      <c r="P1240" s="57">
        <v>46302.589259259257</v>
      </c>
      <c r="Q1240">
        <v>69402378</v>
      </c>
      <c r="S1240">
        <v>172418758061</v>
      </c>
      <c r="T1240" t="s">
        <v>1387</v>
      </c>
      <c r="U1240" t="s">
        <v>1388</v>
      </c>
      <c r="V1240" t="s">
        <v>1389</v>
      </c>
      <c r="Z1240">
        <v>115.2218709</v>
      </c>
      <c r="AA1240">
        <v>-8.6356625999999999</v>
      </c>
      <c r="AB1240" t="s">
        <v>1390</v>
      </c>
      <c r="AC1240" t="s">
        <v>225</v>
      </c>
      <c r="AL1240" t="s">
        <v>217</v>
      </c>
      <c r="AM1240" t="s">
        <v>1391</v>
      </c>
      <c r="AN1240" t="s">
        <v>6</v>
      </c>
      <c r="AO1240" s="57">
        <v>46032.579872685186</v>
      </c>
      <c r="AP1240" s="57">
        <v>46297.458333333336</v>
      </c>
      <c r="AQ1240" t="s">
        <v>1496</v>
      </c>
      <c r="AR1240" t="s">
        <v>14</v>
      </c>
      <c r="AS1240" t="s">
        <v>86</v>
      </c>
      <c r="AT1240" t="s">
        <v>220</v>
      </c>
      <c r="AV1240" t="s">
        <v>4371</v>
      </c>
      <c r="AW1240" t="s">
        <v>851</v>
      </c>
      <c r="AX1240" t="s">
        <v>222</v>
      </c>
      <c r="BA1240" s="57">
        <v>46297.458333333336</v>
      </c>
      <c r="BB1240" t="s">
        <v>1391</v>
      </c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str">
        <f>VLOOKUP(H1240,Sheet2!$A$1:$B$270,2,FALSE)</f>
        <v>UBUNG</v>
      </c>
    </row>
    <row r="1241" spans="1:61">
      <c r="A1241">
        <v>1240</v>
      </c>
      <c r="B1241">
        <v>1002630105</v>
      </c>
      <c r="C1241">
        <v>3</v>
      </c>
      <c r="D1241" t="s">
        <v>34</v>
      </c>
      <c r="E1241">
        <v>5</v>
      </c>
      <c r="F1241" t="s">
        <v>553</v>
      </c>
      <c r="G1241" t="s">
        <v>86</v>
      </c>
      <c r="H1241" t="s">
        <v>271</v>
      </c>
      <c r="I1241" t="s">
        <v>212</v>
      </c>
      <c r="J1241" t="s">
        <v>213</v>
      </c>
      <c r="K1241" t="s">
        <v>149</v>
      </c>
      <c r="M1241" t="s">
        <v>224</v>
      </c>
      <c r="N1241" t="s">
        <v>215</v>
      </c>
      <c r="O1241" s="57">
        <v>46304.636516203704</v>
      </c>
      <c r="P1241" s="57">
        <v>46307.631828703707</v>
      </c>
      <c r="Q1241">
        <v>69407485</v>
      </c>
      <c r="S1241">
        <v>172418758884</v>
      </c>
      <c r="T1241" t="s">
        <v>5721</v>
      </c>
      <c r="U1241" t="s">
        <v>5722</v>
      </c>
      <c r="V1241" t="s">
        <v>5723</v>
      </c>
      <c r="Z1241">
        <v>115.209575</v>
      </c>
      <c r="AA1241">
        <v>-8.6447573999999996</v>
      </c>
      <c r="AB1241" t="s">
        <v>5724</v>
      </c>
      <c r="AC1241" t="s">
        <v>229</v>
      </c>
      <c r="AL1241" t="s">
        <v>217</v>
      </c>
      <c r="AM1241" t="s">
        <v>5725</v>
      </c>
      <c r="AN1241" t="s">
        <v>6</v>
      </c>
      <c r="AO1241" s="57">
        <v>46275.653252314813</v>
      </c>
      <c r="AP1241" s="57">
        <v>46307.625</v>
      </c>
      <c r="AR1241" t="s">
        <v>18</v>
      </c>
      <c r="AS1241" t="s">
        <v>86</v>
      </c>
      <c r="AT1241" t="s">
        <v>342</v>
      </c>
      <c r="AV1241" t="s">
        <v>226</v>
      </c>
      <c r="AW1241" t="s">
        <v>5726</v>
      </c>
      <c r="AX1241" t="s">
        <v>222</v>
      </c>
      <c r="BA1241" s="57">
        <v>46307.625</v>
      </c>
      <c r="BB1241" t="s">
        <v>5725</v>
      </c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str">
        <f>VLOOKUP(H1241,Sheet2!$A$1:$B$270,2,FALSE)</f>
        <v>UBUNG</v>
      </c>
    </row>
    <row r="1242" spans="1:61">
      <c r="A1242">
        <v>1241</v>
      </c>
      <c r="B1242">
        <v>1002616933</v>
      </c>
      <c r="C1242">
        <v>3</v>
      </c>
      <c r="D1242" t="s">
        <v>34</v>
      </c>
      <c r="E1242">
        <v>5</v>
      </c>
      <c r="F1242" t="s">
        <v>553</v>
      </c>
      <c r="G1242" t="s">
        <v>86</v>
      </c>
      <c r="H1242" t="s">
        <v>271</v>
      </c>
      <c r="I1242" t="s">
        <v>212</v>
      </c>
      <c r="J1242" t="s">
        <v>213</v>
      </c>
      <c r="K1242" t="s">
        <v>149</v>
      </c>
      <c r="M1242" t="s">
        <v>1919</v>
      </c>
      <c r="N1242" t="s">
        <v>215</v>
      </c>
      <c r="O1242" s="57">
        <v>46296.365520833337</v>
      </c>
      <c r="P1242" s="57">
        <v>46301.397245370368</v>
      </c>
      <c r="Q1242">
        <v>69401252</v>
      </c>
      <c r="S1242">
        <v>172418758695</v>
      </c>
      <c r="T1242" t="s">
        <v>939</v>
      </c>
      <c r="U1242" t="s">
        <v>940</v>
      </c>
      <c r="V1242" t="s">
        <v>1394</v>
      </c>
      <c r="Z1242">
        <v>115.209762709739</v>
      </c>
      <c r="AA1242">
        <v>-8.65767524401166</v>
      </c>
      <c r="AB1242" t="s">
        <v>941</v>
      </c>
      <c r="AC1242" t="s">
        <v>229</v>
      </c>
      <c r="AL1242" t="s">
        <v>217</v>
      </c>
      <c r="AM1242" t="s">
        <v>1395</v>
      </c>
      <c r="AN1242" t="s">
        <v>6</v>
      </c>
      <c r="AO1242" s="57">
        <v>46032.392847222225</v>
      </c>
      <c r="AQ1242" t="s">
        <v>841</v>
      </c>
      <c r="AR1242" t="s">
        <v>12</v>
      </c>
      <c r="AS1242" t="s">
        <v>86</v>
      </c>
      <c r="AT1242" t="s">
        <v>342</v>
      </c>
      <c r="AV1242" t="s">
        <v>1627</v>
      </c>
      <c r="AW1242" t="s">
        <v>899</v>
      </c>
      <c r="AX1242" t="s">
        <v>222</v>
      </c>
      <c r="BA1242" s="57">
        <v>46296.291666666664</v>
      </c>
      <c r="BB1242" t="s">
        <v>1395</v>
      </c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str">
        <f>VLOOKUP(H1242,Sheet2!$A$1:$B$270,2,FALSE)</f>
        <v>UBUNG</v>
      </c>
    </row>
    <row r="1243" spans="1:61">
      <c r="A1243">
        <v>1242</v>
      </c>
      <c r="B1243">
        <v>1002630345</v>
      </c>
      <c r="C1243">
        <v>3</v>
      </c>
      <c r="D1243" t="s">
        <v>34</v>
      </c>
      <c r="E1243">
        <v>5</v>
      </c>
      <c r="F1243" t="s">
        <v>553</v>
      </c>
      <c r="G1243" t="s">
        <v>86</v>
      </c>
      <c r="H1243" t="s">
        <v>414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46304.680324074077</v>
      </c>
      <c r="P1243" s="57">
        <v>46306.515648148146</v>
      </c>
      <c r="Q1243">
        <v>69407605</v>
      </c>
      <c r="S1243">
        <v>172419207316</v>
      </c>
      <c r="T1243" t="s">
        <v>5727</v>
      </c>
      <c r="U1243" t="s">
        <v>5728</v>
      </c>
      <c r="V1243" t="s">
        <v>5729</v>
      </c>
      <c r="Z1243">
        <v>115.1850226</v>
      </c>
      <c r="AA1243">
        <v>-8.7207825999999997</v>
      </c>
      <c r="AB1243" t="s">
        <v>5730</v>
      </c>
      <c r="AC1243" t="s">
        <v>235</v>
      </c>
      <c r="AL1243" t="s">
        <v>217</v>
      </c>
      <c r="AM1243" t="s">
        <v>5541</v>
      </c>
      <c r="AN1243" t="s">
        <v>6</v>
      </c>
      <c r="AO1243" s="57">
        <v>46275.725983796299</v>
      </c>
      <c r="AP1243" s="57">
        <v>46305.625</v>
      </c>
      <c r="AR1243" t="s">
        <v>218</v>
      </c>
      <c r="AS1243" t="s">
        <v>791</v>
      </c>
      <c r="AT1243" t="s">
        <v>342</v>
      </c>
      <c r="AU1243">
        <v>20261011</v>
      </c>
      <c r="AV1243" t="s">
        <v>221</v>
      </c>
      <c r="AW1243" t="s">
        <v>3931</v>
      </c>
      <c r="AX1243" t="s">
        <v>222</v>
      </c>
      <c r="BA1243" s="57">
        <v>46305.625</v>
      </c>
      <c r="BB1243" t="s">
        <v>5541</v>
      </c>
      <c r="BC1243">
        <v>2026</v>
      </c>
      <c r="BD1243">
        <v>10</v>
      </c>
      <c r="BE1243">
        <v>11</v>
      </c>
      <c r="BF1243" s="6">
        <f t="shared" si="57"/>
        <v>46306</v>
      </c>
      <c r="BG1243">
        <f t="shared" si="58"/>
        <v>0.375</v>
      </c>
      <c r="BH1243" t="str">
        <f t="shared" si="59"/>
        <v>COMPLY</v>
      </c>
      <c r="BI1243" t="str">
        <f>VLOOKUP(H1243,Sheet2!$A$1:$B$270,2,FALSE)</f>
        <v>UBUNG</v>
      </c>
    </row>
    <row r="1244" spans="1:61">
      <c r="A1244">
        <v>1243</v>
      </c>
      <c r="B1244">
        <v>1002630328</v>
      </c>
      <c r="C1244">
        <v>3</v>
      </c>
      <c r="D1244" t="s">
        <v>34</v>
      </c>
      <c r="E1244">
        <v>5</v>
      </c>
      <c r="F1244" t="s">
        <v>553</v>
      </c>
      <c r="G1244" t="s">
        <v>86</v>
      </c>
      <c r="H1244" t="s">
        <v>414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46304.676157407404</v>
      </c>
      <c r="P1244" s="57">
        <v>46306.522164351853</v>
      </c>
      <c r="Q1244">
        <v>69407561</v>
      </c>
      <c r="S1244">
        <v>172419207308</v>
      </c>
      <c r="T1244" t="s">
        <v>5727</v>
      </c>
      <c r="U1244" t="s">
        <v>5728</v>
      </c>
      <c r="V1244" t="s">
        <v>5731</v>
      </c>
      <c r="Z1244">
        <v>115.1850226</v>
      </c>
      <c r="AA1244">
        <v>-8.7207825999999997</v>
      </c>
      <c r="AB1244" t="s">
        <v>5732</v>
      </c>
      <c r="AC1244" t="s">
        <v>235</v>
      </c>
      <c r="AL1244" t="s">
        <v>217</v>
      </c>
      <c r="AM1244" t="s">
        <v>5541</v>
      </c>
      <c r="AN1244" t="s">
        <v>6</v>
      </c>
      <c r="AO1244" s="57">
        <v>46275.725983796299</v>
      </c>
      <c r="AP1244" s="57">
        <v>46305.625</v>
      </c>
      <c r="AR1244" t="s">
        <v>218</v>
      </c>
      <c r="AS1244" t="s">
        <v>791</v>
      </c>
      <c r="AT1244" t="s">
        <v>342</v>
      </c>
      <c r="AU1244">
        <v>20261011</v>
      </c>
      <c r="AV1244" t="s">
        <v>221</v>
      </c>
      <c r="AW1244" t="s">
        <v>3931</v>
      </c>
      <c r="AX1244" t="s">
        <v>222</v>
      </c>
      <c r="BA1244" s="57">
        <v>46305.625</v>
      </c>
      <c r="BB1244" t="s">
        <v>5541</v>
      </c>
      <c r="BC1244">
        <v>2026</v>
      </c>
      <c r="BD1244">
        <v>10</v>
      </c>
      <c r="BE1244">
        <v>11</v>
      </c>
      <c r="BF1244" s="6">
        <f t="shared" si="57"/>
        <v>46306</v>
      </c>
      <c r="BG1244">
        <f t="shared" si="58"/>
        <v>0.375</v>
      </c>
      <c r="BH1244" t="str">
        <f t="shared" si="59"/>
        <v>COMPLY</v>
      </c>
      <c r="BI1244" t="str">
        <f>VLOOKUP(H1244,Sheet2!$A$1:$B$270,2,FALSE)</f>
        <v>UBUNG</v>
      </c>
    </row>
    <row r="1245" spans="1:61">
      <c r="A1245">
        <v>1244</v>
      </c>
      <c r="B1245">
        <v>1002630341</v>
      </c>
      <c r="C1245">
        <v>3</v>
      </c>
      <c r="D1245" t="s">
        <v>34</v>
      </c>
      <c r="E1245">
        <v>5</v>
      </c>
      <c r="F1245" t="s">
        <v>553</v>
      </c>
      <c r="G1245" t="s">
        <v>86</v>
      </c>
      <c r="H1245" t="s">
        <v>414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46304.678935185184</v>
      </c>
      <c r="P1245" s="57">
        <v>46306.514479166668</v>
      </c>
      <c r="Q1245">
        <v>69407583</v>
      </c>
      <c r="S1245">
        <v>172419207314</v>
      </c>
      <c r="T1245" t="s">
        <v>5727</v>
      </c>
      <c r="U1245" t="s">
        <v>5733</v>
      </c>
      <c r="V1245" t="s">
        <v>5734</v>
      </c>
      <c r="Z1245">
        <v>115.1850226</v>
      </c>
      <c r="AA1245">
        <v>-8.7207825999999997</v>
      </c>
      <c r="AB1245" t="s">
        <v>5735</v>
      </c>
      <c r="AC1245" t="s">
        <v>235</v>
      </c>
      <c r="AL1245" t="s">
        <v>217</v>
      </c>
      <c r="AM1245" t="s">
        <v>5541</v>
      </c>
      <c r="AN1245" t="s">
        <v>6</v>
      </c>
      <c r="AO1245" s="57">
        <v>46275.725983796299</v>
      </c>
      <c r="AP1245" s="57">
        <v>46305.625</v>
      </c>
      <c r="AR1245" t="s">
        <v>218</v>
      </c>
      <c r="AS1245" t="s">
        <v>791</v>
      </c>
      <c r="AT1245" t="s">
        <v>220</v>
      </c>
      <c r="AU1245">
        <v>20261011</v>
      </c>
      <c r="AV1245" t="s">
        <v>221</v>
      </c>
      <c r="AW1245" t="s">
        <v>3620</v>
      </c>
      <c r="AX1245" t="s">
        <v>222</v>
      </c>
      <c r="BA1245" s="57">
        <v>46305.625</v>
      </c>
      <c r="BB1245" t="s">
        <v>5541</v>
      </c>
      <c r="BC1245">
        <v>2026</v>
      </c>
      <c r="BD1245">
        <v>10</v>
      </c>
      <c r="BE1245">
        <v>11</v>
      </c>
      <c r="BF1245" s="6">
        <f t="shared" si="57"/>
        <v>46306</v>
      </c>
      <c r="BG1245">
        <f t="shared" si="58"/>
        <v>0.375</v>
      </c>
      <c r="BH1245" t="str">
        <f t="shared" si="59"/>
        <v>COMPLY</v>
      </c>
      <c r="BI1245" t="str">
        <f>VLOOKUP(H1245,Sheet2!$A$1:$B$270,2,FALSE)</f>
        <v>UBUNG</v>
      </c>
    </row>
    <row r="1246" spans="1:61">
      <c r="A1246">
        <v>1245</v>
      </c>
      <c r="B1246">
        <v>1002630204</v>
      </c>
      <c r="C1246">
        <v>3</v>
      </c>
      <c r="D1246" t="s">
        <v>34</v>
      </c>
      <c r="E1246">
        <v>5</v>
      </c>
      <c r="F1246" t="s">
        <v>553</v>
      </c>
      <c r="G1246" t="s">
        <v>86</v>
      </c>
      <c r="H1246" t="s">
        <v>414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46304.65115740741</v>
      </c>
      <c r="P1246" s="57">
        <v>46306.550069444442</v>
      </c>
      <c r="Q1246">
        <v>69407536</v>
      </c>
      <c r="S1246">
        <v>172419207307</v>
      </c>
      <c r="T1246" t="s">
        <v>5736</v>
      </c>
      <c r="U1246" t="s">
        <v>5728</v>
      </c>
      <c r="V1246" t="s">
        <v>5737</v>
      </c>
      <c r="Z1246">
        <v>115.1850226</v>
      </c>
      <c r="AA1246">
        <v>-8.7207825999999997</v>
      </c>
      <c r="AB1246" t="s">
        <v>5738</v>
      </c>
      <c r="AC1246" t="s">
        <v>235</v>
      </c>
      <c r="AL1246" t="s">
        <v>217</v>
      </c>
      <c r="AM1246" t="s">
        <v>5739</v>
      </c>
      <c r="AN1246" t="s">
        <v>6</v>
      </c>
      <c r="AO1246" s="57">
        <v>46275.653252314813</v>
      </c>
      <c r="AP1246" s="57">
        <v>46305.625</v>
      </c>
      <c r="AR1246" t="s">
        <v>218</v>
      </c>
      <c r="AS1246" t="s">
        <v>791</v>
      </c>
      <c r="AT1246" t="s">
        <v>342</v>
      </c>
      <c r="AU1246">
        <v>20261011</v>
      </c>
      <c r="AV1246" t="s">
        <v>221</v>
      </c>
      <c r="AW1246" t="s">
        <v>3931</v>
      </c>
      <c r="AX1246" t="s">
        <v>222</v>
      </c>
      <c r="BA1246" s="57">
        <v>46305.625</v>
      </c>
      <c r="BB1246" t="s">
        <v>5739</v>
      </c>
      <c r="BC1246">
        <v>2026</v>
      </c>
      <c r="BD1246">
        <v>10</v>
      </c>
      <c r="BE1246">
        <v>11</v>
      </c>
      <c r="BF1246" s="6">
        <f t="shared" si="57"/>
        <v>46306</v>
      </c>
      <c r="BG1246">
        <f t="shared" si="58"/>
        <v>0.375</v>
      </c>
      <c r="BH1246" t="str">
        <f t="shared" si="59"/>
        <v>COMPLY</v>
      </c>
      <c r="BI1246" t="str">
        <f>VLOOKUP(H1246,Sheet2!$A$1:$B$270,2,FALSE)</f>
        <v>UBUNG</v>
      </c>
    </row>
    <row r="1247" spans="1:61">
      <c r="A1247">
        <v>1246</v>
      </c>
      <c r="B1247">
        <v>1002631228</v>
      </c>
      <c r="C1247">
        <v>3</v>
      </c>
      <c r="D1247" t="s">
        <v>34</v>
      </c>
      <c r="E1247">
        <v>5</v>
      </c>
      <c r="F1247" t="s">
        <v>553</v>
      </c>
      <c r="G1247" t="s">
        <v>86</v>
      </c>
      <c r="H1247" t="s">
        <v>414</v>
      </c>
      <c r="I1247" t="s">
        <v>212</v>
      </c>
      <c r="J1247" t="s">
        <v>213</v>
      </c>
      <c r="K1247" t="s">
        <v>149</v>
      </c>
      <c r="L1247" t="s">
        <v>214</v>
      </c>
      <c r="M1247" t="s">
        <v>76</v>
      </c>
      <c r="N1247" t="s">
        <v>215</v>
      </c>
      <c r="O1247" s="57">
        <v>46305.771990740737</v>
      </c>
      <c r="P1247" s="57">
        <v>46306.51703703704</v>
      </c>
      <c r="Q1247">
        <v>69408069</v>
      </c>
      <c r="S1247">
        <v>172419207458</v>
      </c>
      <c r="T1247" t="s">
        <v>5727</v>
      </c>
      <c r="U1247" t="s">
        <v>5728</v>
      </c>
      <c r="V1247" t="s">
        <v>5740</v>
      </c>
      <c r="Z1247">
        <v>115.1850226</v>
      </c>
      <c r="AA1247">
        <v>-8.7207825999999997</v>
      </c>
      <c r="AB1247" t="s">
        <v>5741</v>
      </c>
      <c r="AC1247" t="s">
        <v>235</v>
      </c>
      <c r="AL1247" t="s">
        <v>217</v>
      </c>
      <c r="AM1247" t="s">
        <v>5026</v>
      </c>
      <c r="AN1247" t="s">
        <v>6</v>
      </c>
      <c r="AO1247" s="57">
        <v>46305.778182870374</v>
      </c>
      <c r="AP1247" s="57">
        <v>46306.625</v>
      </c>
      <c r="AR1247" t="s">
        <v>218</v>
      </c>
      <c r="AS1247" t="s">
        <v>791</v>
      </c>
      <c r="AT1247" t="s">
        <v>220</v>
      </c>
      <c r="AU1247">
        <v>20261011</v>
      </c>
      <c r="AV1247" t="s">
        <v>221</v>
      </c>
      <c r="AW1247" t="s">
        <v>3620</v>
      </c>
      <c r="AX1247" t="s">
        <v>222</v>
      </c>
      <c r="BA1247" s="57">
        <v>46306.625</v>
      </c>
      <c r="BB1247" t="s">
        <v>5026</v>
      </c>
      <c r="BC1247">
        <v>2026</v>
      </c>
      <c r="BD1247">
        <v>10</v>
      </c>
      <c r="BE1247">
        <v>11</v>
      </c>
      <c r="BF1247" s="6">
        <f t="shared" si="57"/>
        <v>46306</v>
      </c>
      <c r="BG1247">
        <f t="shared" si="58"/>
        <v>-0.625</v>
      </c>
      <c r="BH1247" t="str">
        <f t="shared" si="59"/>
        <v>COMPLY</v>
      </c>
      <c r="BI1247" t="str">
        <f>VLOOKUP(H1247,Sheet2!$A$1:$B$270,2,FALSE)</f>
        <v>UBUNG</v>
      </c>
    </row>
    <row r="1248" spans="1:61">
      <c r="A1248">
        <v>1247</v>
      </c>
      <c r="B1248">
        <v>1002625984</v>
      </c>
      <c r="C1248">
        <v>3</v>
      </c>
      <c r="D1248" t="s">
        <v>34</v>
      </c>
      <c r="E1248">
        <v>5</v>
      </c>
      <c r="F1248" t="s">
        <v>553</v>
      </c>
      <c r="G1248" t="s">
        <v>86</v>
      </c>
      <c r="H1248" t="s">
        <v>414</v>
      </c>
      <c r="I1248" t="s">
        <v>212</v>
      </c>
      <c r="J1248" t="s">
        <v>213</v>
      </c>
      <c r="K1248" t="s">
        <v>149</v>
      </c>
      <c r="L1248" t="s">
        <v>214</v>
      </c>
      <c r="M1248" t="s">
        <v>224</v>
      </c>
      <c r="N1248" t="s">
        <v>215</v>
      </c>
      <c r="O1248" s="57">
        <v>46302.524710648147</v>
      </c>
      <c r="P1248" s="57">
        <v>46303.479062500002</v>
      </c>
      <c r="Q1248">
        <v>69405774</v>
      </c>
      <c r="S1248">
        <v>172419207450</v>
      </c>
      <c r="T1248" t="s">
        <v>4385</v>
      </c>
      <c r="U1248" t="s">
        <v>4386</v>
      </c>
      <c r="V1248" t="s">
        <v>4387</v>
      </c>
      <c r="Z1248">
        <v>115.196907</v>
      </c>
      <c r="AA1248">
        <v>-8.681635</v>
      </c>
      <c r="AB1248" t="s">
        <v>4388</v>
      </c>
      <c r="AC1248" t="s">
        <v>235</v>
      </c>
      <c r="AL1248" t="s">
        <v>217</v>
      </c>
      <c r="AM1248" t="s">
        <v>4389</v>
      </c>
      <c r="AN1248" t="s">
        <v>6</v>
      </c>
      <c r="AO1248" s="57">
        <v>46213.538645833331</v>
      </c>
      <c r="AP1248" s="57">
        <v>46303.458333333336</v>
      </c>
      <c r="AR1248" t="s">
        <v>18</v>
      </c>
      <c r="AS1248" t="s">
        <v>791</v>
      </c>
      <c r="AT1248" t="s">
        <v>230</v>
      </c>
      <c r="AV1248" t="s">
        <v>226</v>
      </c>
      <c r="AW1248" t="s">
        <v>880</v>
      </c>
      <c r="AX1248" t="s">
        <v>222</v>
      </c>
      <c r="BA1248" s="57">
        <v>46303.458333333336</v>
      </c>
      <c r="BB1248" t="s">
        <v>4389</v>
      </c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str">
        <f>VLOOKUP(H1248,Sheet2!$A$1:$B$270,2,FALSE)</f>
        <v>UBUNG</v>
      </c>
    </row>
    <row r="1249" spans="1:61">
      <c r="A1249">
        <v>1248</v>
      </c>
      <c r="B1249">
        <v>1002625512</v>
      </c>
      <c r="C1249">
        <v>3</v>
      </c>
      <c r="D1249" t="s">
        <v>34</v>
      </c>
      <c r="E1249">
        <v>5</v>
      </c>
      <c r="F1249" t="s">
        <v>553</v>
      </c>
      <c r="G1249" t="s">
        <v>86</v>
      </c>
      <c r="H1249" t="s">
        <v>414</v>
      </c>
      <c r="I1249" t="s">
        <v>212</v>
      </c>
      <c r="J1249" t="s">
        <v>213</v>
      </c>
      <c r="K1249" t="s">
        <v>149</v>
      </c>
      <c r="L1249" t="s">
        <v>214</v>
      </c>
      <c r="M1249" t="s">
        <v>224</v>
      </c>
      <c r="N1249" t="s">
        <v>215</v>
      </c>
      <c r="O1249" s="57">
        <v>46302.412210648145</v>
      </c>
      <c r="P1249" s="57">
        <v>46303.337395833332</v>
      </c>
      <c r="Q1249">
        <v>69405520</v>
      </c>
      <c r="S1249">
        <v>172419207448</v>
      </c>
      <c r="T1249" t="s">
        <v>4381</v>
      </c>
      <c r="U1249" t="s">
        <v>4382</v>
      </c>
      <c r="V1249" t="s">
        <v>4383</v>
      </c>
      <c r="Z1249">
        <v>115.19958509999999</v>
      </c>
      <c r="AA1249">
        <v>-8.6599863999999993</v>
      </c>
      <c r="AB1249" t="s">
        <v>4384</v>
      </c>
      <c r="AC1249" t="s">
        <v>235</v>
      </c>
      <c r="AL1249" t="s">
        <v>217</v>
      </c>
      <c r="AM1249" t="s">
        <v>4376</v>
      </c>
      <c r="AN1249" t="s">
        <v>6</v>
      </c>
      <c r="AO1249" s="57">
        <v>46213.413402777776</v>
      </c>
      <c r="AP1249" s="57">
        <v>46303.333333333336</v>
      </c>
      <c r="AR1249" t="s">
        <v>18</v>
      </c>
      <c r="AS1249" t="s">
        <v>791</v>
      </c>
      <c r="AT1249" t="s">
        <v>230</v>
      </c>
      <c r="AV1249" t="s">
        <v>226</v>
      </c>
      <c r="AW1249" t="s">
        <v>880</v>
      </c>
      <c r="AX1249" t="s">
        <v>222</v>
      </c>
      <c r="BA1249" s="57">
        <v>46303.333333333336</v>
      </c>
      <c r="BB1249" t="s">
        <v>4376</v>
      </c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str">
        <f>VLOOKUP(H1249,Sheet2!$A$1:$B$270,2,FALSE)</f>
        <v>UBUNG</v>
      </c>
    </row>
    <row r="1250" spans="1:61">
      <c r="A1250">
        <v>1249</v>
      </c>
      <c r="B1250">
        <v>1002630192</v>
      </c>
      <c r="C1250">
        <v>3</v>
      </c>
      <c r="D1250" t="s">
        <v>34</v>
      </c>
      <c r="E1250">
        <v>5</v>
      </c>
      <c r="F1250" t="s">
        <v>553</v>
      </c>
      <c r="G1250" t="s">
        <v>86</v>
      </c>
      <c r="H1250" t="s">
        <v>414</v>
      </c>
      <c r="I1250" t="s">
        <v>212</v>
      </c>
      <c r="J1250" t="s">
        <v>213</v>
      </c>
      <c r="K1250" t="s">
        <v>149</v>
      </c>
      <c r="L1250" t="s">
        <v>214</v>
      </c>
      <c r="M1250" t="s">
        <v>836</v>
      </c>
      <c r="N1250" t="s">
        <v>215</v>
      </c>
      <c r="O1250" s="57">
        <v>46304.649016203701</v>
      </c>
      <c r="P1250" s="57">
        <v>46305.688530092593</v>
      </c>
      <c r="Q1250">
        <v>69407523</v>
      </c>
      <c r="S1250">
        <v>172419207306</v>
      </c>
      <c r="T1250" t="s">
        <v>5727</v>
      </c>
      <c r="U1250" t="s">
        <v>5728</v>
      </c>
      <c r="V1250" t="s">
        <v>5742</v>
      </c>
      <c r="Z1250">
        <v>115.1850226</v>
      </c>
      <c r="AA1250">
        <v>-8.7207825999999997</v>
      </c>
      <c r="AB1250" t="s">
        <v>5743</v>
      </c>
      <c r="AC1250" t="s">
        <v>235</v>
      </c>
      <c r="AL1250" t="s">
        <v>217</v>
      </c>
      <c r="AM1250" t="s">
        <v>5216</v>
      </c>
      <c r="AN1250" t="s">
        <v>6</v>
      </c>
      <c r="AO1250" s="57">
        <v>46275.653252314813</v>
      </c>
      <c r="AP1250" s="57">
        <v>46305.625</v>
      </c>
      <c r="AR1250" t="s">
        <v>14</v>
      </c>
      <c r="AS1250" t="s">
        <v>791</v>
      </c>
      <c r="AT1250" t="s">
        <v>220</v>
      </c>
      <c r="AV1250" t="s">
        <v>837</v>
      </c>
      <c r="AW1250" t="s">
        <v>3620</v>
      </c>
      <c r="AX1250" t="s">
        <v>222</v>
      </c>
      <c r="BA1250" s="57">
        <v>46305.625</v>
      </c>
      <c r="BB1250" t="s">
        <v>5216</v>
      </c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str">
        <f>VLOOKUP(H1250,Sheet2!$A$1:$B$270,2,FALSE)</f>
        <v>UBUNG</v>
      </c>
    </row>
    <row r="1251" spans="1:61">
      <c r="A1251">
        <v>1250</v>
      </c>
      <c r="B1251">
        <v>1002624917</v>
      </c>
      <c r="C1251">
        <v>3</v>
      </c>
      <c r="D1251" t="s">
        <v>34</v>
      </c>
      <c r="E1251">
        <v>5</v>
      </c>
      <c r="F1251" t="s">
        <v>553</v>
      </c>
      <c r="G1251" t="s">
        <v>83</v>
      </c>
      <c r="H1251" t="s">
        <v>377</v>
      </c>
      <c r="I1251" t="s">
        <v>212</v>
      </c>
      <c r="J1251" t="s">
        <v>213</v>
      </c>
      <c r="K1251" t="s">
        <v>149</v>
      </c>
      <c r="M1251" t="s">
        <v>76</v>
      </c>
      <c r="N1251" t="s">
        <v>215</v>
      </c>
      <c r="O1251" s="57">
        <v>46301.68712962963</v>
      </c>
      <c r="P1251" s="57">
        <v>46302.530868055554</v>
      </c>
      <c r="Q1251">
        <v>69405277</v>
      </c>
      <c r="S1251">
        <v>172422212992</v>
      </c>
      <c r="T1251" t="s">
        <v>3678</v>
      </c>
      <c r="U1251" t="s">
        <v>3679</v>
      </c>
      <c r="V1251" t="s">
        <v>3680</v>
      </c>
      <c r="Z1251">
        <v>115.2278987</v>
      </c>
      <c r="AA1251">
        <v>-8.6179930999999996</v>
      </c>
      <c r="AB1251" t="s">
        <v>3681</v>
      </c>
      <c r="AC1251" t="s">
        <v>229</v>
      </c>
      <c r="AL1251" t="s">
        <v>217</v>
      </c>
      <c r="AM1251" t="s">
        <v>3682</v>
      </c>
      <c r="AN1251" t="s">
        <v>6</v>
      </c>
      <c r="AO1251" s="57">
        <v>46183.694976851853</v>
      </c>
      <c r="AP1251" s="57">
        <v>46302.625</v>
      </c>
      <c r="AR1251" t="s">
        <v>218</v>
      </c>
      <c r="AS1251" t="s">
        <v>3677</v>
      </c>
      <c r="AT1251" t="s">
        <v>342</v>
      </c>
      <c r="AU1251">
        <v>20261007</v>
      </c>
      <c r="AV1251" t="s">
        <v>221</v>
      </c>
      <c r="AW1251" t="s">
        <v>1571</v>
      </c>
      <c r="AX1251" t="s">
        <v>222</v>
      </c>
      <c r="BA1251" s="57">
        <v>46302.625</v>
      </c>
      <c r="BB1251" t="s">
        <v>3682</v>
      </c>
      <c r="BC1251">
        <v>2026</v>
      </c>
      <c r="BD1251">
        <v>10</v>
      </c>
      <c r="BE1251">
        <v>7</v>
      </c>
      <c r="BF1251" s="6">
        <f t="shared" si="57"/>
        <v>46302</v>
      </c>
      <c r="BG1251">
        <f t="shared" si="58"/>
        <v>-0.625</v>
      </c>
      <c r="BH1251" t="str">
        <f t="shared" si="59"/>
        <v>COMPLY</v>
      </c>
      <c r="BI1251" t="str">
        <f>VLOOKUP(H1251,Sheet2!$A$1:$B$270,2,FALSE)</f>
        <v>SANUR</v>
      </c>
    </row>
    <row r="1252" spans="1:61">
      <c r="A1252">
        <v>1251</v>
      </c>
      <c r="B1252">
        <v>1002625401</v>
      </c>
      <c r="C1252">
        <v>3</v>
      </c>
      <c r="D1252" t="s">
        <v>34</v>
      </c>
      <c r="E1252">
        <v>5</v>
      </c>
      <c r="F1252" t="s">
        <v>553</v>
      </c>
      <c r="G1252" t="s">
        <v>83</v>
      </c>
      <c r="H1252" t="s">
        <v>377</v>
      </c>
      <c r="I1252" t="s">
        <v>212</v>
      </c>
      <c r="J1252" t="s">
        <v>213</v>
      </c>
      <c r="K1252" t="s">
        <v>149</v>
      </c>
      <c r="M1252" t="s">
        <v>76</v>
      </c>
      <c r="N1252" t="s">
        <v>215</v>
      </c>
      <c r="O1252" s="57">
        <v>46302.388958333337</v>
      </c>
      <c r="P1252" s="57">
        <v>46303.680694444447</v>
      </c>
      <c r="Q1252">
        <v>69405485</v>
      </c>
      <c r="S1252">
        <v>172422212989</v>
      </c>
      <c r="T1252" t="s">
        <v>4394</v>
      </c>
      <c r="U1252" t="s">
        <v>4395</v>
      </c>
      <c r="V1252" t="s">
        <v>4396</v>
      </c>
      <c r="Z1252">
        <v>115.24038160000001</v>
      </c>
      <c r="AA1252">
        <v>-8.6185463999999996</v>
      </c>
      <c r="AB1252" t="s">
        <v>4397</v>
      </c>
      <c r="AC1252" t="s">
        <v>229</v>
      </c>
      <c r="AL1252" t="s">
        <v>217</v>
      </c>
      <c r="AM1252" t="s">
        <v>4398</v>
      </c>
      <c r="AN1252" t="s">
        <v>6</v>
      </c>
      <c r="AO1252" s="57">
        <v>46213.392731481479</v>
      </c>
      <c r="AP1252" s="57">
        <v>46303.625</v>
      </c>
      <c r="AR1252" t="s">
        <v>218</v>
      </c>
      <c r="AS1252" t="s">
        <v>3677</v>
      </c>
      <c r="AT1252" t="s">
        <v>230</v>
      </c>
      <c r="AU1252">
        <v>20261008</v>
      </c>
      <c r="AV1252" t="s">
        <v>221</v>
      </c>
      <c r="AW1252" t="s">
        <v>540</v>
      </c>
      <c r="AX1252" t="s">
        <v>222</v>
      </c>
      <c r="BA1252" s="57">
        <v>46303.625</v>
      </c>
      <c r="BB1252" t="s">
        <v>4398</v>
      </c>
      <c r="BC1252">
        <v>2026</v>
      </c>
      <c r="BD1252">
        <v>10</v>
      </c>
      <c r="BE1252">
        <v>8</v>
      </c>
      <c r="BF1252" s="6">
        <f t="shared" si="57"/>
        <v>46303</v>
      </c>
      <c r="BG1252">
        <f t="shared" si="58"/>
        <v>-0.625</v>
      </c>
      <c r="BH1252" t="str">
        <f t="shared" si="59"/>
        <v>COMPLY</v>
      </c>
      <c r="BI1252" t="str">
        <f>VLOOKUP(H1252,Sheet2!$A$1:$B$270,2,FALSE)</f>
        <v>SANUR</v>
      </c>
    </row>
    <row r="1253" spans="1:61">
      <c r="A1253">
        <v>1252</v>
      </c>
      <c r="B1253">
        <v>1002626540</v>
      </c>
      <c r="C1253">
        <v>3</v>
      </c>
      <c r="D1253" t="s">
        <v>34</v>
      </c>
      <c r="E1253">
        <v>5</v>
      </c>
      <c r="F1253" t="s">
        <v>553</v>
      </c>
      <c r="G1253" t="s">
        <v>83</v>
      </c>
      <c r="H1253" t="s">
        <v>377</v>
      </c>
      <c r="I1253" t="s">
        <v>212</v>
      </c>
      <c r="J1253" t="s">
        <v>213</v>
      </c>
      <c r="K1253" t="s">
        <v>149</v>
      </c>
      <c r="M1253" t="s">
        <v>76</v>
      </c>
      <c r="N1253" t="s">
        <v>215</v>
      </c>
      <c r="O1253" s="57">
        <v>46302.640555555554</v>
      </c>
      <c r="P1253" s="57">
        <v>46302.684166666666</v>
      </c>
      <c r="Q1253">
        <v>69404730</v>
      </c>
      <c r="R1253">
        <v>3619583045</v>
      </c>
      <c r="S1253">
        <v>172422212998</v>
      </c>
      <c r="T1253" t="s">
        <v>3672</v>
      </c>
      <c r="U1253" t="s">
        <v>4391</v>
      </c>
      <c r="V1253" t="s">
        <v>4392</v>
      </c>
      <c r="Z1253">
        <v>115.214159700189</v>
      </c>
      <c r="AA1253">
        <v>-8.5609337248596393</v>
      </c>
      <c r="AB1253" t="s">
        <v>3675</v>
      </c>
      <c r="AC1253" t="s">
        <v>229</v>
      </c>
      <c r="AL1253" t="s">
        <v>217</v>
      </c>
      <c r="AM1253" t="s">
        <v>4393</v>
      </c>
      <c r="AN1253" t="s">
        <v>6</v>
      </c>
      <c r="AO1253" s="57">
        <v>46213.642511574071</v>
      </c>
      <c r="AR1253" t="s">
        <v>218</v>
      </c>
      <c r="AS1253" t="s">
        <v>3677</v>
      </c>
      <c r="AT1253" t="s">
        <v>230</v>
      </c>
      <c r="AU1253">
        <v>20261007</v>
      </c>
      <c r="AV1253" t="s">
        <v>221</v>
      </c>
      <c r="AW1253" t="s">
        <v>1586</v>
      </c>
      <c r="AX1253" t="s">
        <v>222</v>
      </c>
      <c r="BA1253" s="57">
        <v>46302.291666666664</v>
      </c>
      <c r="BB1253" t="s">
        <v>4393</v>
      </c>
      <c r="BC1253">
        <v>2026</v>
      </c>
      <c r="BD1253">
        <v>10</v>
      </c>
      <c r="BE1253">
        <v>7</v>
      </c>
      <c r="BF1253" s="6">
        <f t="shared" si="57"/>
        <v>46302</v>
      </c>
      <c r="BG1253">
        <f t="shared" si="58"/>
        <v>-0.29166666666424135</v>
      </c>
      <c r="BH1253" t="str">
        <f t="shared" si="59"/>
        <v>COMPLY</v>
      </c>
      <c r="BI1253" t="str">
        <f>VLOOKUP(H1253,Sheet2!$A$1:$B$270,2,FALSE)</f>
        <v>SANUR</v>
      </c>
    </row>
    <row r="1254" spans="1:61">
      <c r="A1254">
        <v>1253</v>
      </c>
      <c r="B1254">
        <v>1002629344</v>
      </c>
      <c r="C1254">
        <v>3</v>
      </c>
      <c r="D1254" t="s">
        <v>34</v>
      </c>
      <c r="E1254">
        <v>5</v>
      </c>
      <c r="F1254" t="s">
        <v>553</v>
      </c>
      <c r="G1254" t="s">
        <v>83</v>
      </c>
      <c r="H1254" t="s">
        <v>377</v>
      </c>
      <c r="I1254" t="s">
        <v>212</v>
      </c>
      <c r="J1254" t="s">
        <v>213</v>
      </c>
      <c r="K1254" t="s">
        <v>149</v>
      </c>
      <c r="M1254" t="s">
        <v>76</v>
      </c>
      <c r="N1254" t="s">
        <v>215</v>
      </c>
      <c r="O1254" s="57">
        <v>46304.460243055553</v>
      </c>
      <c r="P1254" s="57">
        <v>46305.661053240743</v>
      </c>
      <c r="Q1254">
        <v>69407164</v>
      </c>
      <c r="S1254">
        <v>172422212991</v>
      </c>
      <c r="T1254" t="s">
        <v>4822</v>
      </c>
      <c r="U1254" t="s">
        <v>4823</v>
      </c>
      <c r="V1254" t="s">
        <v>5744</v>
      </c>
      <c r="Z1254">
        <v>115.243647</v>
      </c>
      <c r="AA1254">
        <v>-8.5909416000000007</v>
      </c>
      <c r="AB1254" t="s">
        <v>5745</v>
      </c>
      <c r="AC1254" t="s">
        <v>229</v>
      </c>
      <c r="AL1254" t="s">
        <v>217</v>
      </c>
      <c r="AM1254" t="s">
        <v>5746</v>
      </c>
      <c r="AN1254" t="s">
        <v>6</v>
      </c>
      <c r="AO1254" s="57">
        <v>46275.47583333333</v>
      </c>
      <c r="AP1254" s="57">
        <v>46305.333333333336</v>
      </c>
      <c r="AR1254" t="s">
        <v>218</v>
      </c>
      <c r="AS1254" t="s">
        <v>3677</v>
      </c>
      <c r="AT1254" t="s">
        <v>220</v>
      </c>
      <c r="AU1254">
        <v>20261010</v>
      </c>
      <c r="AV1254" t="s">
        <v>221</v>
      </c>
      <c r="AW1254" t="s">
        <v>540</v>
      </c>
      <c r="AX1254" t="s">
        <v>222</v>
      </c>
      <c r="BA1254" s="57">
        <v>46305.333333333336</v>
      </c>
      <c r="BB1254" t="s">
        <v>5746</v>
      </c>
      <c r="BC1254">
        <v>2026</v>
      </c>
      <c r="BD1254">
        <v>10</v>
      </c>
      <c r="BE1254">
        <v>10</v>
      </c>
      <c r="BF1254" s="6">
        <f t="shared" si="57"/>
        <v>46305</v>
      </c>
      <c r="BG1254">
        <f t="shared" si="58"/>
        <v>-0.33333333333575865</v>
      </c>
      <c r="BH1254" t="str">
        <f t="shared" si="59"/>
        <v>COMPLY</v>
      </c>
      <c r="BI1254" t="str">
        <f>VLOOKUP(H1254,Sheet2!$A$1:$B$270,2,FALSE)</f>
        <v>SANUR</v>
      </c>
    </row>
    <row r="1255" spans="1:61">
      <c r="A1255">
        <v>1254</v>
      </c>
      <c r="B1255">
        <v>1002629579</v>
      </c>
      <c r="C1255">
        <v>3</v>
      </c>
      <c r="D1255" t="s">
        <v>34</v>
      </c>
      <c r="E1255">
        <v>5</v>
      </c>
      <c r="F1255" t="s">
        <v>553</v>
      </c>
      <c r="G1255" t="s">
        <v>83</v>
      </c>
      <c r="H1255" t="s">
        <v>377</v>
      </c>
      <c r="I1255" t="s">
        <v>212</v>
      </c>
      <c r="J1255" t="s">
        <v>213</v>
      </c>
      <c r="K1255" t="s">
        <v>149</v>
      </c>
      <c r="M1255" t="s">
        <v>76</v>
      </c>
      <c r="N1255" t="s">
        <v>215</v>
      </c>
      <c r="O1255" s="57">
        <v>46304.523032407407</v>
      </c>
      <c r="P1255" s="57">
        <v>46305.778240740743</v>
      </c>
      <c r="Q1255">
        <v>69407312</v>
      </c>
      <c r="S1255">
        <v>172422213010</v>
      </c>
      <c r="T1255" t="s">
        <v>5747</v>
      </c>
      <c r="U1255" t="s">
        <v>5748</v>
      </c>
      <c r="V1255" t="s">
        <v>5749</v>
      </c>
      <c r="Z1255">
        <v>115.2507226</v>
      </c>
      <c r="AA1255">
        <v>-8.6211859000000004</v>
      </c>
      <c r="AB1255" t="s">
        <v>5750</v>
      </c>
      <c r="AC1255" t="s">
        <v>229</v>
      </c>
      <c r="AL1255" t="s">
        <v>217</v>
      </c>
      <c r="AM1255" t="s">
        <v>5751</v>
      </c>
      <c r="AN1255" t="s">
        <v>6</v>
      </c>
      <c r="AO1255" s="57">
        <v>46275.528298611112</v>
      </c>
      <c r="AP1255" s="57">
        <v>46305.458333333336</v>
      </c>
      <c r="AR1255" t="s">
        <v>218</v>
      </c>
      <c r="AS1255" t="s">
        <v>3677</v>
      </c>
      <c r="AT1255" t="s">
        <v>220</v>
      </c>
      <c r="AU1255">
        <v>20261010</v>
      </c>
      <c r="AV1255" t="s">
        <v>221</v>
      </c>
      <c r="AW1255" t="s">
        <v>576</v>
      </c>
      <c r="AX1255" t="s">
        <v>222</v>
      </c>
      <c r="BA1255" s="57">
        <v>46305.458333333336</v>
      </c>
      <c r="BB1255" t="s">
        <v>5751</v>
      </c>
      <c r="BC1255">
        <v>2026</v>
      </c>
      <c r="BD1255">
        <v>10</v>
      </c>
      <c r="BE1255">
        <v>10</v>
      </c>
      <c r="BF1255" s="6">
        <f t="shared" si="57"/>
        <v>46305</v>
      </c>
      <c r="BG1255">
        <f t="shared" si="58"/>
        <v>-0.45833333333575865</v>
      </c>
      <c r="BH1255" t="str">
        <f t="shared" si="59"/>
        <v>COMPLY</v>
      </c>
      <c r="BI1255" t="str">
        <f>VLOOKUP(H1255,Sheet2!$A$1:$B$270,2,FALSE)</f>
        <v>SANUR</v>
      </c>
    </row>
    <row r="1256" spans="1:61">
      <c r="A1256">
        <v>1255</v>
      </c>
      <c r="B1256">
        <v>1002623560</v>
      </c>
      <c r="C1256">
        <v>3</v>
      </c>
      <c r="D1256" t="s">
        <v>34</v>
      </c>
      <c r="E1256">
        <v>5</v>
      </c>
      <c r="F1256" t="s">
        <v>553</v>
      </c>
      <c r="G1256" t="s">
        <v>83</v>
      </c>
      <c r="H1256" t="s">
        <v>377</v>
      </c>
      <c r="I1256" t="s">
        <v>212</v>
      </c>
      <c r="J1256" t="s">
        <v>213</v>
      </c>
      <c r="K1256" t="s">
        <v>149</v>
      </c>
      <c r="M1256" t="s">
        <v>1401</v>
      </c>
      <c r="N1256" t="s">
        <v>215</v>
      </c>
      <c r="O1256" s="57">
        <v>46301.387025462966</v>
      </c>
      <c r="P1256" s="57">
        <v>46302.640555555554</v>
      </c>
      <c r="Q1256">
        <v>69404730</v>
      </c>
      <c r="R1256">
        <v>3619583044</v>
      </c>
      <c r="S1256">
        <v>172422212977</v>
      </c>
      <c r="T1256" t="s">
        <v>3672</v>
      </c>
      <c r="U1256" t="s">
        <v>3673</v>
      </c>
      <c r="V1256" t="s">
        <v>3674</v>
      </c>
      <c r="Z1256">
        <v>115.2203195</v>
      </c>
      <c r="AA1256">
        <v>-8.5661214000000001</v>
      </c>
      <c r="AB1256" t="s">
        <v>3675</v>
      </c>
      <c r="AC1256" t="s">
        <v>229</v>
      </c>
      <c r="AL1256" t="s">
        <v>217</v>
      </c>
      <c r="AM1256" t="s">
        <v>3676</v>
      </c>
      <c r="AN1256" t="s">
        <v>6</v>
      </c>
      <c r="AO1256" s="57">
        <v>46183.392407407409</v>
      </c>
      <c r="AP1256" s="57">
        <v>46302.458333333336</v>
      </c>
      <c r="AR1256" t="s">
        <v>14</v>
      </c>
      <c r="AS1256" t="s">
        <v>3677</v>
      </c>
      <c r="AT1256" t="s">
        <v>230</v>
      </c>
      <c r="AV1256" t="s">
        <v>4390</v>
      </c>
      <c r="AW1256" t="s">
        <v>1586</v>
      </c>
      <c r="AX1256" t="s">
        <v>222</v>
      </c>
      <c r="BA1256" s="57">
        <v>46302.458333333336</v>
      </c>
      <c r="BB1256" t="s">
        <v>3676</v>
      </c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str">
        <f>VLOOKUP(H1256,Sheet2!$A$1:$B$270,2,FALSE)</f>
        <v>SANUR</v>
      </c>
    </row>
    <row r="1257" spans="1:61">
      <c r="A1257">
        <v>1256</v>
      </c>
      <c r="B1257">
        <v>1002628154</v>
      </c>
      <c r="C1257">
        <v>3</v>
      </c>
      <c r="D1257" t="s">
        <v>34</v>
      </c>
      <c r="E1257">
        <v>5</v>
      </c>
      <c r="F1257" t="s">
        <v>553</v>
      </c>
      <c r="G1257" t="s">
        <v>83</v>
      </c>
      <c r="H1257" t="s">
        <v>377</v>
      </c>
      <c r="I1257" t="s">
        <v>212</v>
      </c>
      <c r="J1257" t="s">
        <v>213</v>
      </c>
      <c r="K1257" t="s">
        <v>149</v>
      </c>
      <c r="M1257" t="s">
        <v>1626</v>
      </c>
      <c r="N1257" t="s">
        <v>215</v>
      </c>
      <c r="O1257" s="57">
        <v>46303.670324074075</v>
      </c>
      <c r="P1257" s="57">
        <v>46304.422013888892</v>
      </c>
      <c r="Q1257">
        <v>69406719</v>
      </c>
      <c r="S1257">
        <v>172422213005</v>
      </c>
      <c r="T1257" t="s">
        <v>4822</v>
      </c>
      <c r="U1257" t="s">
        <v>4823</v>
      </c>
      <c r="Z1257">
        <v>115.243647</v>
      </c>
      <c r="AA1257">
        <v>-8.5909416000000007</v>
      </c>
      <c r="AB1257" t="s">
        <v>4824</v>
      </c>
      <c r="AC1257" t="s">
        <v>229</v>
      </c>
      <c r="AO1257" s="57">
        <v>46244.684513888889</v>
      </c>
      <c r="AR1257" t="s">
        <v>1631</v>
      </c>
      <c r="AS1257" t="s">
        <v>3677</v>
      </c>
      <c r="AT1257" t="s">
        <v>220</v>
      </c>
      <c r="AV1257" t="s">
        <v>4121</v>
      </c>
      <c r="AW1257" t="s">
        <v>576</v>
      </c>
      <c r="AX1257" t="s">
        <v>222</v>
      </c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str">
        <f>VLOOKUP(H1257,Sheet2!$A$1:$B$270,2,FALSE)</f>
        <v>SANUR</v>
      </c>
    </row>
    <row r="1258" spans="1:61">
      <c r="A1258">
        <v>1257</v>
      </c>
      <c r="B1258">
        <v>1002622443</v>
      </c>
      <c r="C1258">
        <v>3</v>
      </c>
      <c r="D1258" t="s">
        <v>34</v>
      </c>
      <c r="E1258">
        <v>5</v>
      </c>
      <c r="F1258" t="s">
        <v>553</v>
      </c>
      <c r="G1258" t="s">
        <v>81</v>
      </c>
      <c r="H1258" t="s">
        <v>314</v>
      </c>
      <c r="I1258" t="s">
        <v>212</v>
      </c>
      <c r="J1258" t="s">
        <v>213</v>
      </c>
      <c r="K1258" t="s">
        <v>149</v>
      </c>
      <c r="M1258" t="s">
        <v>76</v>
      </c>
      <c r="N1258" t="s">
        <v>215</v>
      </c>
      <c r="O1258" s="57">
        <v>46300.563599537039</v>
      </c>
      <c r="P1258" s="57">
        <v>46303.380972222221</v>
      </c>
      <c r="Q1258">
        <v>69404353</v>
      </c>
      <c r="S1258">
        <v>172415799062</v>
      </c>
      <c r="T1258" t="s">
        <v>3077</v>
      </c>
      <c r="U1258" t="s">
        <v>3078</v>
      </c>
      <c r="V1258" t="s">
        <v>3079</v>
      </c>
      <c r="Z1258">
        <v>115.17277989999999</v>
      </c>
      <c r="AA1258">
        <v>-8.7640621999999997</v>
      </c>
      <c r="AB1258" t="s">
        <v>3080</v>
      </c>
      <c r="AC1258" t="s">
        <v>229</v>
      </c>
      <c r="AL1258" t="s">
        <v>217</v>
      </c>
      <c r="AM1258" t="s">
        <v>3081</v>
      </c>
      <c r="AN1258" t="s">
        <v>6</v>
      </c>
      <c r="AO1258" s="57">
        <v>46152.569618055553</v>
      </c>
      <c r="AP1258" s="57">
        <v>46302.333333333336</v>
      </c>
      <c r="AR1258" t="s">
        <v>218</v>
      </c>
      <c r="AS1258" t="s">
        <v>3082</v>
      </c>
      <c r="AT1258" t="s">
        <v>230</v>
      </c>
      <c r="AU1258">
        <v>20261008</v>
      </c>
      <c r="AV1258" t="s">
        <v>221</v>
      </c>
      <c r="AW1258" t="s">
        <v>540</v>
      </c>
      <c r="AX1258" t="s">
        <v>222</v>
      </c>
      <c r="BA1258" s="57">
        <v>46302.333333333336</v>
      </c>
      <c r="BB1258" t="s">
        <v>3081</v>
      </c>
      <c r="BC1258">
        <v>2026</v>
      </c>
      <c r="BD1258">
        <v>10</v>
      </c>
      <c r="BE1258">
        <v>8</v>
      </c>
      <c r="BF1258" s="6">
        <f t="shared" si="57"/>
        <v>46303</v>
      </c>
      <c r="BG1258">
        <f t="shared" si="58"/>
        <v>0.66666666666424135</v>
      </c>
      <c r="BH1258" t="str">
        <f t="shared" si="59"/>
        <v>COMPLY</v>
      </c>
      <c r="BI1258" t="str">
        <f>VLOOKUP(H1258,Sheet2!$A$1:$B$270,2,FALSE)</f>
        <v>JIMBARAN</v>
      </c>
    </row>
    <row r="1259" spans="1:61">
      <c r="A1259">
        <v>1258</v>
      </c>
      <c r="B1259">
        <v>1002626311</v>
      </c>
      <c r="C1259">
        <v>3</v>
      </c>
      <c r="D1259" t="s">
        <v>34</v>
      </c>
      <c r="E1259">
        <v>5</v>
      </c>
      <c r="F1259" t="s">
        <v>553</v>
      </c>
      <c r="G1259" t="s">
        <v>81</v>
      </c>
      <c r="H1259" t="s">
        <v>314</v>
      </c>
      <c r="I1259" t="s">
        <v>212</v>
      </c>
      <c r="J1259" t="s">
        <v>213</v>
      </c>
      <c r="K1259" t="s">
        <v>149</v>
      </c>
      <c r="M1259" t="s">
        <v>76</v>
      </c>
      <c r="N1259" t="s">
        <v>215</v>
      </c>
      <c r="O1259" s="57">
        <v>46302.592881944445</v>
      </c>
      <c r="P1259" s="57">
        <v>46302.711724537039</v>
      </c>
      <c r="Q1259">
        <v>69386156</v>
      </c>
      <c r="S1259">
        <v>172415799080</v>
      </c>
      <c r="T1259" t="s">
        <v>4399</v>
      </c>
      <c r="U1259" t="s">
        <v>4400</v>
      </c>
      <c r="V1259" t="s">
        <v>4401</v>
      </c>
      <c r="Z1259">
        <v>115.108496981862</v>
      </c>
      <c r="AA1259">
        <v>-8.8409450363345403</v>
      </c>
      <c r="AB1259" t="s">
        <v>4402</v>
      </c>
      <c r="AC1259" t="s">
        <v>283</v>
      </c>
      <c r="AL1259" t="s">
        <v>217</v>
      </c>
      <c r="AM1259" t="s">
        <v>4403</v>
      </c>
      <c r="AN1259" t="s">
        <v>6</v>
      </c>
      <c r="AO1259" s="57">
        <v>46213.601053240738</v>
      </c>
      <c r="AR1259" t="s">
        <v>218</v>
      </c>
      <c r="AS1259" t="s">
        <v>3082</v>
      </c>
      <c r="AT1259" t="s">
        <v>230</v>
      </c>
      <c r="AU1259">
        <v>20261007</v>
      </c>
      <c r="AV1259" t="s">
        <v>221</v>
      </c>
      <c r="AW1259" t="s">
        <v>539</v>
      </c>
      <c r="AX1259" t="s">
        <v>222</v>
      </c>
      <c r="BA1259" s="57">
        <v>46302.291666666664</v>
      </c>
      <c r="BB1259" t="s">
        <v>4403</v>
      </c>
      <c r="BC1259">
        <v>2026</v>
      </c>
      <c r="BD1259">
        <v>10</v>
      </c>
      <c r="BE1259">
        <v>7</v>
      </c>
      <c r="BF1259" s="6">
        <f t="shared" si="57"/>
        <v>46302</v>
      </c>
      <c r="BG1259">
        <f t="shared" si="58"/>
        <v>-0.29166666666424135</v>
      </c>
      <c r="BH1259" t="str">
        <f t="shared" si="59"/>
        <v>COMPLY</v>
      </c>
      <c r="BI1259" t="str">
        <f>VLOOKUP(H1259,Sheet2!$A$1:$B$270,2,FALSE)</f>
        <v>JIMBARAN</v>
      </c>
    </row>
    <row r="1260" spans="1:61">
      <c r="A1260">
        <v>1259</v>
      </c>
      <c r="B1260">
        <v>1002633167</v>
      </c>
      <c r="C1260">
        <v>3</v>
      </c>
      <c r="D1260" t="s">
        <v>34</v>
      </c>
      <c r="E1260">
        <v>5</v>
      </c>
      <c r="F1260" t="s">
        <v>553</v>
      </c>
      <c r="G1260" t="s">
        <v>81</v>
      </c>
      <c r="H1260" t="s">
        <v>314</v>
      </c>
      <c r="I1260" t="s">
        <v>212</v>
      </c>
      <c r="J1260" t="s">
        <v>213</v>
      </c>
      <c r="K1260" t="s">
        <v>149</v>
      </c>
      <c r="L1260" t="s">
        <v>214</v>
      </c>
      <c r="M1260" t="s">
        <v>76</v>
      </c>
      <c r="N1260" t="s">
        <v>215</v>
      </c>
      <c r="O1260" s="57">
        <v>46307.603877314818</v>
      </c>
      <c r="P1260" s="57">
        <v>46308.388101851851</v>
      </c>
      <c r="Q1260">
        <v>69408731</v>
      </c>
      <c r="S1260">
        <v>172415799108</v>
      </c>
      <c r="T1260" t="s">
        <v>4408</v>
      </c>
      <c r="U1260" t="s">
        <v>6583</v>
      </c>
      <c r="V1260" t="s">
        <v>6584</v>
      </c>
      <c r="Z1260">
        <v>115.173014402389</v>
      </c>
      <c r="AA1260">
        <v>-8.7544271026908707</v>
      </c>
      <c r="AB1260" t="s">
        <v>6585</v>
      </c>
      <c r="AC1260" t="s">
        <v>216</v>
      </c>
      <c r="AL1260" t="s">
        <v>217</v>
      </c>
      <c r="AM1260" t="s">
        <v>6241</v>
      </c>
      <c r="AN1260" t="s">
        <v>6</v>
      </c>
      <c r="AO1260" s="57">
        <v>46366.611539351848</v>
      </c>
      <c r="AP1260" s="57">
        <v>46308.458333333336</v>
      </c>
      <c r="AR1260" t="s">
        <v>218</v>
      </c>
      <c r="AS1260" t="s">
        <v>3082</v>
      </c>
      <c r="AT1260" t="s">
        <v>230</v>
      </c>
      <c r="AU1260">
        <v>20261013</v>
      </c>
      <c r="AV1260" t="s">
        <v>221</v>
      </c>
      <c r="AW1260" t="s">
        <v>886</v>
      </c>
      <c r="AX1260" t="s">
        <v>222</v>
      </c>
      <c r="BA1260" s="57">
        <v>46308.458333333336</v>
      </c>
      <c r="BB1260" t="s">
        <v>6241</v>
      </c>
      <c r="BC1260">
        <v>2026</v>
      </c>
      <c r="BD1260">
        <v>10</v>
      </c>
      <c r="BE1260">
        <v>13</v>
      </c>
      <c r="BF1260" s="6">
        <f t="shared" si="57"/>
        <v>46308</v>
      </c>
      <c r="BG1260">
        <f t="shared" si="58"/>
        <v>-0.45833333333575865</v>
      </c>
      <c r="BH1260" t="str">
        <f t="shared" si="59"/>
        <v>COMPLY</v>
      </c>
      <c r="BI1260" t="str">
        <f>VLOOKUP(H1260,Sheet2!$A$1:$B$270,2,FALSE)</f>
        <v>JIMBARAN</v>
      </c>
    </row>
    <row r="1261" spans="1:61">
      <c r="A1261">
        <v>1260</v>
      </c>
      <c r="B1261">
        <v>1002625250</v>
      </c>
      <c r="C1261">
        <v>3</v>
      </c>
      <c r="D1261" t="s">
        <v>34</v>
      </c>
      <c r="E1261">
        <v>5</v>
      </c>
      <c r="F1261" t="s">
        <v>553</v>
      </c>
      <c r="G1261" t="s">
        <v>81</v>
      </c>
      <c r="H1261" t="s">
        <v>314</v>
      </c>
      <c r="I1261" t="s">
        <v>212</v>
      </c>
      <c r="J1261" t="s">
        <v>213</v>
      </c>
      <c r="K1261" t="s">
        <v>149</v>
      </c>
      <c r="L1261" t="s">
        <v>214</v>
      </c>
      <c r="M1261" t="s">
        <v>224</v>
      </c>
      <c r="N1261" t="s">
        <v>215</v>
      </c>
      <c r="O1261" s="57">
        <v>46302.316435185188</v>
      </c>
      <c r="P1261" s="57">
        <v>46303.589548611111</v>
      </c>
      <c r="Q1261">
        <v>69405431</v>
      </c>
      <c r="S1261">
        <v>172415799069</v>
      </c>
      <c r="T1261" t="s">
        <v>4404</v>
      </c>
      <c r="U1261" t="s">
        <v>4405</v>
      </c>
      <c r="V1261" t="s">
        <v>4406</v>
      </c>
      <c r="Z1261">
        <v>115.17430521547701</v>
      </c>
      <c r="AA1261">
        <v>-8.75555552660337</v>
      </c>
      <c r="AB1261" t="s">
        <v>4407</v>
      </c>
      <c r="AC1261" t="s">
        <v>216</v>
      </c>
      <c r="AL1261" t="s">
        <v>217</v>
      </c>
      <c r="AM1261" t="s">
        <v>2600</v>
      </c>
      <c r="AN1261" t="s">
        <v>6</v>
      </c>
      <c r="AO1261" s="57">
        <v>46213.319502314815</v>
      </c>
      <c r="AP1261" s="57">
        <v>46303.333333333336</v>
      </c>
      <c r="AR1261" t="s">
        <v>18</v>
      </c>
      <c r="AS1261" t="s">
        <v>3082</v>
      </c>
      <c r="AT1261" t="s">
        <v>230</v>
      </c>
      <c r="AV1261" t="s">
        <v>226</v>
      </c>
      <c r="AW1261" t="s">
        <v>880</v>
      </c>
      <c r="AX1261" t="s">
        <v>222</v>
      </c>
      <c r="BA1261" s="57">
        <v>46303.333333333336</v>
      </c>
      <c r="BB1261" t="s">
        <v>2600</v>
      </c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str">
        <f>VLOOKUP(H1261,Sheet2!$A$1:$B$270,2,FALSE)</f>
        <v>JIMBARAN</v>
      </c>
    </row>
    <row r="1262" spans="1:61">
      <c r="A1262">
        <v>1261</v>
      </c>
      <c r="B1262">
        <v>1002626137</v>
      </c>
      <c r="C1262">
        <v>3</v>
      </c>
      <c r="D1262" t="s">
        <v>34</v>
      </c>
      <c r="E1262">
        <v>5</v>
      </c>
      <c r="F1262" t="s">
        <v>553</v>
      </c>
      <c r="G1262" t="s">
        <v>81</v>
      </c>
      <c r="H1262" t="s">
        <v>314</v>
      </c>
      <c r="I1262" t="s">
        <v>212</v>
      </c>
      <c r="J1262" t="s">
        <v>213</v>
      </c>
      <c r="K1262" t="s">
        <v>149</v>
      </c>
      <c r="L1262" t="s">
        <v>214</v>
      </c>
      <c r="M1262" t="s">
        <v>6586</v>
      </c>
      <c r="N1262" t="s">
        <v>215</v>
      </c>
      <c r="O1262" s="57">
        <v>46302.562210648146</v>
      </c>
      <c r="P1262" s="57">
        <v>46307.393564814818</v>
      </c>
      <c r="Q1262">
        <v>69405842</v>
      </c>
      <c r="S1262">
        <v>172415799078</v>
      </c>
      <c r="T1262" t="s">
        <v>4408</v>
      </c>
      <c r="U1262" t="s">
        <v>4409</v>
      </c>
      <c r="V1262" t="s">
        <v>4410</v>
      </c>
      <c r="Z1262">
        <v>115.172865204513</v>
      </c>
      <c r="AA1262">
        <v>-8.7547009247845793</v>
      </c>
      <c r="AB1262" t="s">
        <v>4411</v>
      </c>
      <c r="AC1262" t="s">
        <v>216</v>
      </c>
      <c r="AL1262" t="s">
        <v>217</v>
      </c>
      <c r="AM1262" t="s">
        <v>4412</v>
      </c>
      <c r="AN1262" t="s">
        <v>6</v>
      </c>
      <c r="AO1262" s="57">
        <v>46213.56962962963</v>
      </c>
      <c r="AP1262" s="57">
        <v>46303.458333333336</v>
      </c>
      <c r="AR1262" t="s">
        <v>14</v>
      </c>
      <c r="AS1262" t="s">
        <v>3082</v>
      </c>
      <c r="AT1262" t="s">
        <v>230</v>
      </c>
      <c r="AV1262" t="s">
        <v>6587</v>
      </c>
      <c r="AW1262" t="s">
        <v>886</v>
      </c>
      <c r="AX1262" t="s">
        <v>222</v>
      </c>
      <c r="BA1262" s="57">
        <v>46303.458333333336</v>
      </c>
      <c r="BB1262" t="s">
        <v>4412</v>
      </c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str">
        <f>VLOOKUP(H1262,Sheet2!$A$1:$B$270,2,FALSE)</f>
        <v>JIMBARAN</v>
      </c>
    </row>
    <row r="1263" spans="1:61">
      <c r="A1263">
        <v>1262</v>
      </c>
      <c r="B1263">
        <v>1002622473</v>
      </c>
      <c r="C1263">
        <v>3</v>
      </c>
      <c r="D1263" t="s">
        <v>34</v>
      </c>
      <c r="E1263">
        <v>5</v>
      </c>
      <c r="F1263" t="s">
        <v>553</v>
      </c>
      <c r="G1263" t="s">
        <v>81</v>
      </c>
      <c r="H1263" t="s">
        <v>314</v>
      </c>
      <c r="I1263" t="s">
        <v>212</v>
      </c>
      <c r="J1263" t="s">
        <v>213</v>
      </c>
      <c r="K1263" t="s">
        <v>149</v>
      </c>
      <c r="M1263" t="s">
        <v>1626</v>
      </c>
      <c r="N1263" t="s">
        <v>215</v>
      </c>
      <c r="O1263" s="57">
        <v>46300.570543981485</v>
      </c>
      <c r="P1263" s="57">
        <v>46301.719918981478</v>
      </c>
      <c r="Q1263">
        <v>69404358</v>
      </c>
      <c r="S1263">
        <v>172415799063</v>
      </c>
      <c r="T1263" t="s">
        <v>3083</v>
      </c>
      <c r="U1263" t="s">
        <v>3084</v>
      </c>
      <c r="Z1263">
        <v>115.1744427</v>
      </c>
      <c r="AA1263">
        <v>-8.7556173000000008</v>
      </c>
      <c r="AB1263" t="s">
        <v>3085</v>
      </c>
      <c r="AC1263" t="s">
        <v>229</v>
      </c>
      <c r="AO1263" s="57">
        <v>46152.601203703707</v>
      </c>
      <c r="AR1263" t="s">
        <v>1631</v>
      </c>
      <c r="AS1263" t="s">
        <v>3082</v>
      </c>
      <c r="AT1263" t="s">
        <v>230</v>
      </c>
      <c r="AV1263" t="s">
        <v>3683</v>
      </c>
      <c r="AW1263" t="s">
        <v>540</v>
      </c>
      <c r="AX1263" t="s">
        <v>222</v>
      </c>
      <c r="AZ1263" t="s">
        <v>3683</v>
      </c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str">
        <f>VLOOKUP(H1263,Sheet2!$A$1:$B$270,2,FALSE)</f>
        <v>JIMBARAN</v>
      </c>
    </row>
    <row r="1264" spans="1:61">
      <c r="A1264">
        <v>1263</v>
      </c>
      <c r="B1264">
        <v>1002634128</v>
      </c>
      <c r="C1264">
        <v>3</v>
      </c>
      <c r="D1264" t="s">
        <v>34</v>
      </c>
      <c r="E1264">
        <v>5</v>
      </c>
      <c r="F1264" t="s">
        <v>553</v>
      </c>
      <c r="G1264" t="s">
        <v>81</v>
      </c>
      <c r="H1264" t="s">
        <v>314</v>
      </c>
      <c r="I1264" t="s">
        <v>212</v>
      </c>
      <c r="J1264" t="s">
        <v>213</v>
      </c>
      <c r="K1264" t="s">
        <v>149</v>
      </c>
      <c r="M1264" t="s">
        <v>1626</v>
      </c>
      <c r="N1264" t="s">
        <v>215</v>
      </c>
      <c r="O1264" s="57">
        <v>46308.387118055558</v>
      </c>
      <c r="P1264" s="57">
        <v>46308.550185185188</v>
      </c>
      <c r="Q1264">
        <v>69409074</v>
      </c>
      <c r="S1264">
        <v>172415799112</v>
      </c>
      <c r="T1264" t="s">
        <v>6588</v>
      </c>
      <c r="U1264" t="s">
        <v>6589</v>
      </c>
      <c r="Z1264">
        <v>115.14214440000001</v>
      </c>
      <c r="AA1264">
        <v>-8.8223514000000005</v>
      </c>
      <c r="AB1264" t="s">
        <v>6590</v>
      </c>
      <c r="AC1264" t="s">
        <v>229</v>
      </c>
      <c r="AO1264" t="s">
        <v>6259</v>
      </c>
      <c r="AR1264" t="s">
        <v>1631</v>
      </c>
      <c r="AS1264" t="s">
        <v>3082</v>
      </c>
      <c r="AT1264" t="s">
        <v>230</v>
      </c>
      <c r="AV1264" t="s">
        <v>3110</v>
      </c>
      <c r="AW1264" t="s">
        <v>541</v>
      </c>
      <c r="AX1264" t="s">
        <v>222</v>
      </c>
      <c r="AZ1264" t="s">
        <v>3110</v>
      </c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str">
        <f>VLOOKUP(H1264,Sheet2!$A$1:$B$270,2,FALSE)</f>
        <v>JIMBARAN</v>
      </c>
    </row>
    <row r="1265" spans="1:61">
      <c r="A1265">
        <v>1264</v>
      </c>
      <c r="B1265">
        <v>1002626577</v>
      </c>
      <c r="C1265">
        <v>3</v>
      </c>
      <c r="D1265" t="s">
        <v>34</v>
      </c>
      <c r="E1265">
        <v>5</v>
      </c>
      <c r="F1265" t="s">
        <v>553</v>
      </c>
      <c r="G1265" t="s">
        <v>81</v>
      </c>
      <c r="H1265" t="s">
        <v>348</v>
      </c>
      <c r="I1265" t="s">
        <v>212</v>
      </c>
      <c r="J1265" t="s">
        <v>213</v>
      </c>
      <c r="K1265" t="s">
        <v>149</v>
      </c>
      <c r="M1265" t="s">
        <v>76</v>
      </c>
      <c r="N1265" t="s">
        <v>215</v>
      </c>
      <c r="O1265" s="57">
        <v>46302.64916666667</v>
      </c>
      <c r="P1265" s="57">
        <v>46307.350729166668</v>
      </c>
      <c r="Q1265">
        <v>69406010</v>
      </c>
      <c r="S1265">
        <v>172416429369</v>
      </c>
      <c r="T1265" t="s">
        <v>4423</v>
      </c>
      <c r="U1265" t="s">
        <v>4424</v>
      </c>
      <c r="V1265" t="s">
        <v>4425</v>
      </c>
      <c r="Z1265">
        <v>115.1721465</v>
      </c>
      <c r="AA1265">
        <v>-8.7123358999999994</v>
      </c>
      <c r="AB1265" t="s">
        <v>4426</v>
      </c>
      <c r="AC1265" t="s">
        <v>229</v>
      </c>
      <c r="AL1265" t="s">
        <v>217</v>
      </c>
      <c r="AM1265" t="s">
        <v>4427</v>
      </c>
      <c r="AN1265" t="s">
        <v>6</v>
      </c>
      <c r="AO1265" s="57">
        <v>46213.66333333333</v>
      </c>
      <c r="AP1265" s="57">
        <v>46303.625</v>
      </c>
      <c r="AQ1265" t="s">
        <v>838</v>
      </c>
      <c r="AR1265" t="s">
        <v>218</v>
      </c>
      <c r="AS1265" t="s">
        <v>792</v>
      </c>
      <c r="AT1265" t="s">
        <v>230</v>
      </c>
      <c r="AU1265">
        <v>20261012</v>
      </c>
      <c r="AV1265" t="s">
        <v>221</v>
      </c>
      <c r="AW1265" t="s">
        <v>540</v>
      </c>
      <c r="AX1265" t="s">
        <v>222</v>
      </c>
      <c r="BA1265" s="57">
        <v>46303.625</v>
      </c>
      <c r="BB1265" t="s">
        <v>4427</v>
      </c>
      <c r="BC1265">
        <v>2026</v>
      </c>
      <c r="BD1265">
        <v>10</v>
      </c>
      <c r="BE1265">
        <v>12</v>
      </c>
      <c r="BF1265" s="6">
        <f t="shared" si="57"/>
        <v>46307</v>
      </c>
      <c r="BG1265">
        <f t="shared" si="58"/>
        <v>3.375</v>
      </c>
      <c r="BH1265" t="str">
        <f t="shared" si="59"/>
        <v>NOT COMPLY</v>
      </c>
      <c r="BI1265" t="str">
        <f>VLOOKUP(H1265,Sheet2!$A$1:$B$270,2,FALSE)</f>
        <v>JIMBARAN</v>
      </c>
    </row>
    <row r="1266" spans="1:61">
      <c r="A1266">
        <v>1265</v>
      </c>
      <c r="B1266">
        <v>1002627508</v>
      </c>
      <c r="C1266">
        <v>3</v>
      </c>
      <c r="D1266" t="s">
        <v>34</v>
      </c>
      <c r="E1266">
        <v>5</v>
      </c>
      <c r="F1266" t="s">
        <v>553</v>
      </c>
      <c r="G1266" t="s">
        <v>81</v>
      </c>
      <c r="H1266" t="s">
        <v>348</v>
      </c>
      <c r="I1266" t="s">
        <v>212</v>
      </c>
      <c r="J1266" t="s">
        <v>213</v>
      </c>
      <c r="K1266" t="s">
        <v>149</v>
      </c>
      <c r="M1266" t="s">
        <v>76</v>
      </c>
      <c r="N1266" t="s">
        <v>215</v>
      </c>
      <c r="O1266" s="57">
        <v>46303.477025462962</v>
      </c>
      <c r="P1266" s="57">
        <v>46304.625023148146</v>
      </c>
      <c r="Q1266">
        <v>69405473</v>
      </c>
      <c r="S1266">
        <v>172416429507</v>
      </c>
      <c r="T1266" t="s">
        <v>4413</v>
      </c>
      <c r="U1266" t="s">
        <v>4826</v>
      </c>
      <c r="V1266" t="s">
        <v>4827</v>
      </c>
      <c r="Z1266">
        <v>115.166129</v>
      </c>
      <c r="AA1266">
        <v>-8.7017129999999998</v>
      </c>
      <c r="AB1266" t="s">
        <v>4416</v>
      </c>
      <c r="AC1266" t="s">
        <v>229</v>
      </c>
      <c r="AL1266" t="s">
        <v>217</v>
      </c>
      <c r="AM1266" t="s">
        <v>4828</v>
      </c>
      <c r="AN1266" t="s">
        <v>6</v>
      </c>
      <c r="AO1266" s="57">
        <v>46244.486527777779</v>
      </c>
      <c r="AR1266" t="s">
        <v>218</v>
      </c>
      <c r="AS1266" t="s">
        <v>792</v>
      </c>
      <c r="AT1266" t="s">
        <v>230</v>
      </c>
      <c r="AU1266">
        <v>20261009</v>
      </c>
      <c r="AV1266" t="s">
        <v>221</v>
      </c>
      <c r="AW1266" t="s">
        <v>4357</v>
      </c>
      <c r="AX1266" t="s">
        <v>222</v>
      </c>
      <c r="BA1266" s="57">
        <v>46303.291666666664</v>
      </c>
      <c r="BB1266" t="s">
        <v>4828</v>
      </c>
      <c r="BC1266">
        <v>2026</v>
      </c>
      <c r="BD1266">
        <v>10</v>
      </c>
      <c r="BE1266">
        <v>9</v>
      </c>
      <c r="BF1266" s="6">
        <f t="shared" si="57"/>
        <v>46304</v>
      </c>
      <c r="BG1266">
        <f t="shared" si="58"/>
        <v>0.70833333333575865</v>
      </c>
      <c r="BH1266" t="str">
        <f t="shared" si="59"/>
        <v>COMPLY</v>
      </c>
      <c r="BI1266" t="str">
        <f>VLOOKUP(H1266,Sheet2!$A$1:$B$270,2,FALSE)</f>
        <v>JIMBARAN</v>
      </c>
    </row>
    <row r="1267" spans="1:61">
      <c r="A1267">
        <v>1266</v>
      </c>
      <c r="B1267">
        <v>1002625326</v>
      </c>
      <c r="C1267">
        <v>3</v>
      </c>
      <c r="D1267" t="s">
        <v>34</v>
      </c>
      <c r="E1267">
        <v>5</v>
      </c>
      <c r="F1267" t="s">
        <v>553</v>
      </c>
      <c r="G1267" t="s">
        <v>81</v>
      </c>
      <c r="H1267" t="s">
        <v>348</v>
      </c>
      <c r="I1267" t="s">
        <v>212</v>
      </c>
      <c r="J1267" t="s">
        <v>213</v>
      </c>
      <c r="K1267" t="s">
        <v>149</v>
      </c>
      <c r="M1267" t="s">
        <v>1401</v>
      </c>
      <c r="N1267" t="s">
        <v>215</v>
      </c>
      <c r="O1267" s="57">
        <v>46302.365891203706</v>
      </c>
      <c r="P1267" s="57">
        <v>46303.477013888885</v>
      </c>
      <c r="Q1267">
        <v>69405473</v>
      </c>
      <c r="S1267">
        <v>172416429502</v>
      </c>
      <c r="T1267" t="s">
        <v>4413</v>
      </c>
      <c r="U1267" t="s">
        <v>4414</v>
      </c>
      <c r="V1267" t="s">
        <v>4415</v>
      </c>
      <c r="AB1267" t="s">
        <v>4416</v>
      </c>
      <c r="AC1267" t="s">
        <v>229</v>
      </c>
      <c r="AL1267" t="s">
        <v>217</v>
      </c>
      <c r="AM1267" t="s">
        <v>4417</v>
      </c>
      <c r="AN1267" t="s">
        <v>6</v>
      </c>
      <c r="AO1267" s="57">
        <v>46213.392731481479</v>
      </c>
      <c r="AP1267" s="57">
        <v>46303.333333333336</v>
      </c>
      <c r="AR1267" t="s">
        <v>14</v>
      </c>
      <c r="AS1267" t="s">
        <v>792</v>
      </c>
      <c r="AT1267" t="s">
        <v>230</v>
      </c>
      <c r="AV1267" t="s">
        <v>4825</v>
      </c>
      <c r="AW1267" t="s">
        <v>1985</v>
      </c>
      <c r="AX1267" t="s">
        <v>222</v>
      </c>
      <c r="BA1267" s="57">
        <v>46303.333333333336</v>
      </c>
      <c r="BB1267" t="s">
        <v>4417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str">
        <f>VLOOKUP(H1267,Sheet2!$A$1:$B$270,2,FALSE)</f>
        <v>JIMBARAN</v>
      </c>
    </row>
    <row r="1268" spans="1:61">
      <c r="A1268">
        <v>1267</v>
      </c>
      <c r="B1268">
        <v>1002619911</v>
      </c>
      <c r="C1268">
        <v>3</v>
      </c>
      <c r="D1268" t="s">
        <v>34</v>
      </c>
      <c r="E1268">
        <v>5</v>
      </c>
      <c r="F1268" t="s">
        <v>553</v>
      </c>
      <c r="G1268" t="s">
        <v>81</v>
      </c>
      <c r="H1268" t="s">
        <v>348</v>
      </c>
      <c r="I1268" t="s">
        <v>212</v>
      </c>
      <c r="J1268" t="s">
        <v>213</v>
      </c>
      <c r="K1268" t="s">
        <v>149</v>
      </c>
      <c r="M1268" t="s">
        <v>224</v>
      </c>
      <c r="N1268" t="s">
        <v>215</v>
      </c>
      <c r="O1268" s="57">
        <v>46297.58798611111</v>
      </c>
      <c r="P1268" s="57">
        <v>46299.635439814818</v>
      </c>
      <c r="Q1268">
        <v>69403135</v>
      </c>
      <c r="S1268">
        <v>172416429347</v>
      </c>
      <c r="T1268" t="s">
        <v>2468</v>
      </c>
      <c r="U1268" t="s">
        <v>2469</v>
      </c>
      <c r="V1268" t="s">
        <v>2470</v>
      </c>
      <c r="Z1268">
        <v>115.1830829</v>
      </c>
      <c r="AA1268">
        <v>-8.7048287999999996</v>
      </c>
      <c r="AB1268" t="s">
        <v>2471</v>
      </c>
      <c r="AC1268" t="s">
        <v>229</v>
      </c>
      <c r="AL1268" t="s">
        <v>217</v>
      </c>
      <c r="AM1268" t="s">
        <v>2472</v>
      </c>
      <c r="AN1268" t="s">
        <v>6</v>
      </c>
      <c r="AO1268" s="57">
        <v>46063.61105324074</v>
      </c>
      <c r="AP1268" s="57">
        <v>46299.625</v>
      </c>
      <c r="AR1268" t="s">
        <v>18</v>
      </c>
      <c r="AS1268" t="s">
        <v>792</v>
      </c>
      <c r="AT1268" t="s">
        <v>220</v>
      </c>
      <c r="AV1268" t="s">
        <v>226</v>
      </c>
      <c r="AW1268" t="s">
        <v>576</v>
      </c>
      <c r="AX1268" t="s">
        <v>222</v>
      </c>
      <c r="BA1268" s="57">
        <v>46299.625</v>
      </c>
      <c r="BB1268" t="s">
        <v>2472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str">
        <f>VLOOKUP(H1268,Sheet2!$A$1:$B$270,2,FALSE)</f>
        <v>JIMBARAN</v>
      </c>
    </row>
    <row r="1269" spans="1:61">
      <c r="A1269">
        <v>1268</v>
      </c>
      <c r="B1269">
        <v>1002621594</v>
      </c>
      <c r="C1269">
        <v>3</v>
      </c>
      <c r="D1269" t="s">
        <v>34</v>
      </c>
      <c r="E1269">
        <v>5</v>
      </c>
      <c r="F1269" t="s">
        <v>553</v>
      </c>
      <c r="G1269" t="s">
        <v>81</v>
      </c>
      <c r="H1269" t="s">
        <v>348</v>
      </c>
      <c r="I1269" t="s">
        <v>212</v>
      </c>
      <c r="J1269" t="s">
        <v>213</v>
      </c>
      <c r="K1269" t="s">
        <v>149</v>
      </c>
      <c r="M1269" t="s">
        <v>224</v>
      </c>
      <c r="N1269" t="s">
        <v>215</v>
      </c>
      <c r="O1269" s="57">
        <v>46300.356423611112</v>
      </c>
      <c r="P1269" s="57">
        <v>46301.341134259259</v>
      </c>
      <c r="Q1269">
        <v>69404024</v>
      </c>
      <c r="S1269">
        <v>172416429487</v>
      </c>
      <c r="T1269" t="s">
        <v>3086</v>
      </c>
      <c r="U1269" t="s">
        <v>2469</v>
      </c>
      <c r="V1269" t="s">
        <v>3087</v>
      </c>
      <c r="Z1269">
        <v>115.1830829</v>
      </c>
      <c r="AA1269">
        <v>-8.7048287999999996</v>
      </c>
      <c r="AB1269" t="s">
        <v>2471</v>
      </c>
      <c r="AC1269" t="s">
        <v>229</v>
      </c>
      <c r="AL1269" t="s">
        <v>217</v>
      </c>
      <c r="AM1269" t="s">
        <v>3088</v>
      </c>
      <c r="AN1269" t="s">
        <v>6</v>
      </c>
      <c r="AO1269" s="57">
        <v>46152.361574074072</v>
      </c>
      <c r="AP1269" s="57">
        <v>46301.333333333336</v>
      </c>
      <c r="AR1269" t="s">
        <v>18</v>
      </c>
      <c r="AS1269" t="s">
        <v>792</v>
      </c>
      <c r="AT1269" t="s">
        <v>230</v>
      </c>
      <c r="AV1269" t="s">
        <v>226</v>
      </c>
      <c r="AW1269" t="s">
        <v>540</v>
      </c>
      <c r="AX1269" t="s">
        <v>222</v>
      </c>
      <c r="BA1269" s="57">
        <v>46301.333333333336</v>
      </c>
      <c r="BB1269" t="s">
        <v>3088</v>
      </c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str">
        <f>VLOOKUP(H1269,Sheet2!$A$1:$B$270,2,FALSE)</f>
        <v>JIMBARAN</v>
      </c>
    </row>
    <row r="1270" spans="1:61">
      <c r="A1270">
        <v>1269</v>
      </c>
      <c r="B1270">
        <v>1002626636</v>
      </c>
      <c r="C1270">
        <v>3</v>
      </c>
      <c r="D1270" t="s">
        <v>34</v>
      </c>
      <c r="E1270">
        <v>5</v>
      </c>
      <c r="F1270" t="s">
        <v>553</v>
      </c>
      <c r="G1270" t="s">
        <v>81</v>
      </c>
      <c r="H1270" t="s">
        <v>348</v>
      </c>
      <c r="I1270" t="s">
        <v>212</v>
      </c>
      <c r="J1270" t="s">
        <v>213</v>
      </c>
      <c r="K1270" t="s">
        <v>149</v>
      </c>
      <c r="L1270" t="s">
        <v>214</v>
      </c>
      <c r="M1270" t="s">
        <v>224</v>
      </c>
      <c r="N1270" t="s">
        <v>215</v>
      </c>
      <c r="O1270" s="57">
        <v>46302.658113425925</v>
      </c>
      <c r="P1270" s="57">
        <v>46304.689918981479</v>
      </c>
      <c r="Q1270">
        <v>69406029</v>
      </c>
      <c r="S1270">
        <v>172416429505</v>
      </c>
      <c r="T1270" t="s">
        <v>4418</v>
      </c>
      <c r="U1270" t="s">
        <v>4419</v>
      </c>
      <c r="V1270" t="s">
        <v>4420</v>
      </c>
      <c r="Z1270">
        <v>115.1783271</v>
      </c>
      <c r="AA1270">
        <v>-8.7406834</v>
      </c>
      <c r="AB1270" t="s">
        <v>4421</v>
      </c>
      <c r="AC1270" t="s">
        <v>235</v>
      </c>
      <c r="AL1270" t="s">
        <v>217</v>
      </c>
      <c r="AM1270" t="s">
        <v>4422</v>
      </c>
      <c r="AN1270" t="s">
        <v>6</v>
      </c>
      <c r="AO1270" s="57">
        <v>46213.66333333333</v>
      </c>
      <c r="AP1270" s="57">
        <v>46303.625</v>
      </c>
      <c r="AR1270" t="s">
        <v>18</v>
      </c>
      <c r="AS1270" t="s">
        <v>792</v>
      </c>
      <c r="AT1270" t="s">
        <v>230</v>
      </c>
      <c r="AV1270" t="s">
        <v>226</v>
      </c>
      <c r="AW1270" t="s">
        <v>880</v>
      </c>
      <c r="AX1270" t="s">
        <v>222</v>
      </c>
      <c r="BA1270" s="57">
        <v>46303.625</v>
      </c>
      <c r="BB1270" t="s">
        <v>4422</v>
      </c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str">
        <f>VLOOKUP(H1270,Sheet2!$A$1:$B$270,2,FALSE)</f>
        <v>JIMBARAN</v>
      </c>
    </row>
    <row r="1271" spans="1:61">
      <c r="A1271">
        <v>1270</v>
      </c>
      <c r="B1271">
        <v>1002619261</v>
      </c>
      <c r="C1271">
        <v>3</v>
      </c>
      <c r="D1271" t="s">
        <v>34</v>
      </c>
      <c r="E1271">
        <v>5</v>
      </c>
      <c r="F1271" t="s">
        <v>553</v>
      </c>
      <c r="G1271" t="s">
        <v>81</v>
      </c>
      <c r="H1271" t="s">
        <v>348</v>
      </c>
      <c r="I1271" t="s">
        <v>212</v>
      </c>
      <c r="J1271" t="s">
        <v>213</v>
      </c>
      <c r="K1271" t="s">
        <v>149</v>
      </c>
      <c r="M1271" t="s">
        <v>1626</v>
      </c>
      <c r="N1271" t="s">
        <v>215</v>
      </c>
      <c r="O1271" s="57">
        <v>46297.432245370372</v>
      </c>
      <c r="P1271" s="57">
        <v>46304.588460648149</v>
      </c>
      <c r="Q1271">
        <v>69402843</v>
      </c>
      <c r="S1271">
        <v>172416429336</v>
      </c>
      <c r="T1271" t="s">
        <v>2473</v>
      </c>
      <c r="U1271" t="s">
        <v>2469</v>
      </c>
      <c r="Z1271">
        <v>115.1830829</v>
      </c>
      <c r="AA1271">
        <v>-8.7048287999999996</v>
      </c>
      <c r="AB1271" t="s">
        <v>2471</v>
      </c>
      <c r="AC1271" t="s">
        <v>229</v>
      </c>
      <c r="AO1271" s="57">
        <v>46063.444386574076</v>
      </c>
      <c r="AR1271" t="s">
        <v>1631</v>
      </c>
      <c r="AS1271" t="s">
        <v>792</v>
      </c>
      <c r="AT1271" t="s">
        <v>220</v>
      </c>
      <c r="AV1271" t="s">
        <v>5204</v>
      </c>
      <c r="AW1271" t="s">
        <v>540</v>
      </c>
      <c r="AX1271" t="s">
        <v>222</v>
      </c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str">
        <f>VLOOKUP(H1271,Sheet2!$A$1:$B$270,2,FALSE)</f>
        <v>JIMBARAN</v>
      </c>
    </row>
    <row r="1272" spans="1:61">
      <c r="A1272">
        <v>1271</v>
      </c>
      <c r="B1272">
        <v>1002621473</v>
      </c>
      <c r="C1272">
        <v>3</v>
      </c>
      <c r="D1272" t="s">
        <v>34</v>
      </c>
      <c r="E1272">
        <v>5</v>
      </c>
      <c r="F1272" t="s">
        <v>553</v>
      </c>
      <c r="G1272" t="s">
        <v>83</v>
      </c>
      <c r="H1272" t="s">
        <v>316</v>
      </c>
      <c r="I1272" t="s">
        <v>212</v>
      </c>
      <c r="J1272" t="s">
        <v>213</v>
      </c>
      <c r="K1272" t="s">
        <v>149</v>
      </c>
      <c r="L1272" t="s">
        <v>214</v>
      </c>
      <c r="M1272" t="s">
        <v>76</v>
      </c>
      <c r="N1272" t="s">
        <v>215</v>
      </c>
      <c r="O1272" s="57">
        <v>46299.66574074074</v>
      </c>
      <c r="P1272" s="57">
        <v>46301.33084490741</v>
      </c>
      <c r="Q1272">
        <v>69403960</v>
      </c>
      <c r="S1272">
        <v>172401794124</v>
      </c>
      <c r="T1272" t="s">
        <v>2474</v>
      </c>
      <c r="U1272" t="s">
        <v>2475</v>
      </c>
      <c r="V1272" t="s">
        <v>2476</v>
      </c>
      <c r="Z1272">
        <v>115.233876292338</v>
      </c>
      <c r="AA1272">
        <v>-8.68437292116249</v>
      </c>
      <c r="AB1272" t="s">
        <v>2477</v>
      </c>
      <c r="AC1272" t="s">
        <v>2478</v>
      </c>
      <c r="AL1272" t="s">
        <v>217</v>
      </c>
      <c r="AM1272" t="s">
        <v>2479</v>
      </c>
      <c r="AN1272" t="s">
        <v>6</v>
      </c>
      <c r="AO1272" s="57">
        <v>46122.674062500002</v>
      </c>
      <c r="AP1272" s="57">
        <v>46300.625</v>
      </c>
      <c r="AR1272" t="s">
        <v>218</v>
      </c>
      <c r="AS1272" t="s">
        <v>2480</v>
      </c>
      <c r="AT1272" t="s">
        <v>230</v>
      </c>
      <c r="AU1272">
        <v>20261006</v>
      </c>
      <c r="AV1272" t="s">
        <v>221</v>
      </c>
      <c r="AW1272" t="s">
        <v>2481</v>
      </c>
      <c r="AX1272" t="s">
        <v>222</v>
      </c>
      <c r="BA1272" s="57">
        <v>46300.625</v>
      </c>
      <c r="BB1272" t="s">
        <v>2479</v>
      </c>
      <c r="BC1272">
        <v>2026</v>
      </c>
      <c r="BD1272">
        <v>10</v>
      </c>
      <c r="BE1272">
        <v>6</v>
      </c>
      <c r="BF1272" s="6">
        <f t="shared" si="57"/>
        <v>46301</v>
      </c>
      <c r="BG1272">
        <f t="shared" si="58"/>
        <v>0.375</v>
      </c>
      <c r="BH1272" t="str">
        <f t="shared" si="59"/>
        <v>COMPLY</v>
      </c>
      <c r="BI1272" t="str">
        <f>VLOOKUP(H1272,Sheet2!$A$1:$B$270,2,FALSE)</f>
        <v>SANUR</v>
      </c>
    </row>
    <row r="1273" spans="1:61">
      <c r="A1273">
        <v>1272</v>
      </c>
      <c r="B1273">
        <v>1002626288</v>
      </c>
      <c r="C1273">
        <v>3</v>
      </c>
      <c r="D1273" t="s">
        <v>34</v>
      </c>
      <c r="E1273">
        <v>5</v>
      </c>
      <c r="F1273" t="s">
        <v>553</v>
      </c>
      <c r="G1273" t="s">
        <v>83</v>
      </c>
      <c r="H1273" t="s">
        <v>316</v>
      </c>
      <c r="I1273" t="s">
        <v>212</v>
      </c>
      <c r="J1273" t="s">
        <v>213</v>
      </c>
      <c r="K1273" t="s">
        <v>149</v>
      </c>
      <c r="M1273" t="s">
        <v>76</v>
      </c>
      <c r="N1273" t="s">
        <v>215</v>
      </c>
      <c r="O1273" s="57">
        <v>46302.589259259257</v>
      </c>
      <c r="P1273" s="57">
        <v>46302.711076388892</v>
      </c>
      <c r="Q1273">
        <v>69402378</v>
      </c>
      <c r="S1273">
        <v>172401793742</v>
      </c>
      <c r="T1273" t="s">
        <v>1387</v>
      </c>
      <c r="U1273" t="s">
        <v>4428</v>
      </c>
      <c r="V1273" t="s">
        <v>4429</v>
      </c>
      <c r="Z1273">
        <v>115.221521</v>
      </c>
      <c r="AA1273">
        <v>-8.6358139999999999</v>
      </c>
      <c r="AB1273" t="s">
        <v>1390</v>
      </c>
      <c r="AC1273" t="s">
        <v>225</v>
      </c>
      <c r="AL1273" t="s">
        <v>217</v>
      </c>
      <c r="AM1273" t="s">
        <v>4430</v>
      </c>
      <c r="AN1273" t="s">
        <v>6</v>
      </c>
      <c r="AO1273" s="57">
        <v>46213.59065972222</v>
      </c>
      <c r="AR1273" t="s">
        <v>218</v>
      </c>
      <c r="AS1273" t="s">
        <v>2480</v>
      </c>
      <c r="AT1273" t="s">
        <v>220</v>
      </c>
      <c r="AU1273">
        <v>20261007</v>
      </c>
      <c r="AV1273" t="s">
        <v>221</v>
      </c>
      <c r="AW1273" t="s">
        <v>576</v>
      </c>
      <c r="AX1273" t="s">
        <v>222</v>
      </c>
      <c r="BA1273" s="57">
        <v>46302.291666666664</v>
      </c>
      <c r="BB1273" t="s">
        <v>4430</v>
      </c>
      <c r="BC1273">
        <v>2026</v>
      </c>
      <c r="BD1273">
        <v>10</v>
      </c>
      <c r="BE1273">
        <v>7</v>
      </c>
      <c r="BF1273" s="6">
        <f t="shared" si="57"/>
        <v>46302</v>
      </c>
      <c r="BG1273">
        <f t="shared" si="58"/>
        <v>-0.29166666666424135</v>
      </c>
      <c r="BH1273" t="str">
        <f t="shared" si="59"/>
        <v>COMPLY</v>
      </c>
      <c r="BI1273" t="str">
        <f>VLOOKUP(H1273,Sheet2!$A$1:$B$270,2,FALSE)</f>
        <v>SANUR</v>
      </c>
    </row>
    <row r="1274" spans="1:61">
      <c r="A1274">
        <v>1273</v>
      </c>
      <c r="B1274">
        <v>1002628227</v>
      </c>
      <c r="C1274">
        <v>3</v>
      </c>
      <c r="D1274" t="s">
        <v>34</v>
      </c>
      <c r="E1274">
        <v>5</v>
      </c>
      <c r="F1274" t="s">
        <v>553</v>
      </c>
      <c r="G1274" t="s">
        <v>83</v>
      </c>
      <c r="H1274" t="s">
        <v>316</v>
      </c>
      <c r="I1274" t="s">
        <v>212</v>
      </c>
      <c r="J1274" t="s">
        <v>213</v>
      </c>
      <c r="K1274" t="s">
        <v>149</v>
      </c>
      <c r="M1274" t="s">
        <v>76</v>
      </c>
      <c r="N1274" t="s">
        <v>215</v>
      </c>
      <c r="O1274" s="57">
        <v>46303.677719907406</v>
      </c>
      <c r="P1274" s="57">
        <v>46306.512627314813</v>
      </c>
      <c r="Q1274">
        <v>69406751</v>
      </c>
      <c r="S1274">
        <v>172401794182</v>
      </c>
      <c r="T1274" t="s">
        <v>4829</v>
      </c>
      <c r="U1274" t="s">
        <v>4830</v>
      </c>
      <c r="V1274" t="s">
        <v>4831</v>
      </c>
      <c r="Z1274">
        <v>115.2201859</v>
      </c>
      <c r="AA1274">
        <v>-8.6584436</v>
      </c>
      <c r="AB1274" t="s">
        <v>4832</v>
      </c>
      <c r="AC1274" t="s">
        <v>229</v>
      </c>
      <c r="AL1274" t="s">
        <v>217</v>
      </c>
      <c r="AM1274" t="s">
        <v>4592</v>
      </c>
      <c r="AN1274" t="s">
        <v>6</v>
      </c>
      <c r="AO1274" s="57">
        <v>46244.684513888889</v>
      </c>
      <c r="AP1274" s="57">
        <v>46305.333333333336</v>
      </c>
      <c r="AR1274" t="s">
        <v>218</v>
      </c>
      <c r="AS1274" t="s">
        <v>2480</v>
      </c>
      <c r="AT1274" t="s">
        <v>220</v>
      </c>
      <c r="AU1274">
        <v>20261011</v>
      </c>
      <c r="AV1274" t="s">
        <v>221</v>
      </c>
      <c r="AW1274" t="s">
        <v>3019</v>
      </c>
      <c r="AX1274" t="s">
        <v>222</v>
      </c>
      <c r="BA1274" s="57">
        <v>46305.333333333336</v>
      </c>
      <c r="BB1274" t="s">
        <v>4592</v>
      </c>
      <c r="BC1274">
        <v>2026</v>
      </c>
      <c r="BD1274">
        <v>10</v>
      </c>
      <c r="BE1274">
        <v>11</v>
      </c>
      <c r="BF1274" s="6">
        <f t="shared" si="57"/>
        <v>46306</v>
      </c>
      <c r="BG1274">
        <f t="shared" si="58"/>
        <v>0.66666666666424135</v>
      </c>
      <c r="BH1274" t="str">
        <f t="shared" si="59"/>
        <v>COMPLY</v>
      </c>
      <c r="BI1274" t="str">
        <f>VLOOKUP(H1274,Sheet2!$A$1:$B$270,2,FALSE)</f>
        <v>SANUR</v>
      </c>
    </row>
    <row r="1275" spans="1:61">
      <c r="A1275">
        <v>1274</v>
      </c>
      <c r="B1275">
        <v>1002629952</v>
      </c>
      <c r="C1275">
        <v>3</v>
      </c>
      <c r="D1275" t="s">
        <v>34</v>
      </c>
      <c r="E1275">
        <v>5</v>
      </c>
      <c r="F1275" t="s">
        <v>553</v>
      </c>
      <c r="G1275" t="s">
        <v>83</v>
      </c>
      <c r="H1275" t="s">
        <v>316</v>
      </c>
      <c r="I1275" t="s">
        <v>212</v>
      </c>
      <c r="J1275" t="s">
        <v>213</v>
      </c>
      <c r="K1275" t="s">
        <v>149</v>
      </c>
      <c r="M1275" t="s">
        <v>76</v>
      </c>
      <c r="N1275" t="s">
        <v>215</v>
      </c>
      <c r="O1275" s="57">
        <v>46304.613321759258</v>
      </c>
      <c r="P1275" s="57">
        <v>46308.589189814818</v>
      </c>
      <c r="Q1275">
        <v>69407456</v>
      </c>
      <c r="S1275">
        <v>172401793785</v>
      </c>
      <c r="T1275" t="s">
        <v>5752</v>
      </c>
      <c r="U1275" t="s">
        <v>5753</v>
      </c>
      <c r="V1275" t="s">
        <v>5754</v>
      </c>
      <c r="Z1275">
        <v>115.2409576</v>
      </c>
      <c r="AA1275">
        <v>-8.6679416000000007</v>
      </c>
      <c r="AB1275" t="s">
        <v>5755</v>
      </c>
      <c r="AC1275" t="s">
        <v>229</v>
      </c>
      <c r="AL1275" t="s">
        <v>217</v>
      </c>
      <c r="AM1275" t="s">
        <v>5756</v>
      </c>
      <c r="AN1275" t="s">
        <v>6</v>
      </c>
      <c r="AO1275" s="57">
        <v>46275.622025462966</v>
      </c>
      <c r="AP1275" s="57">
        <v>46307.458333333336</v>
      </c>
      <c r="AR1275" t="s">
        <v>218</v>
      </c>
      <c r="AS1275" t="s">
        <v>2480</v>
      </c>
      <c r="AT1275" t="s">
        <v>230</v>
      </c>
      <c r="AU1275">
        <v>20261013</v>
      </c>
      <c r="AV1275" t="s">
        <v>221</v>
      </c>
      <c r="AW1275" t="s">
        <v>559</v>
      </c>
      <c r="AX1275" t="s">
        <v>222</v>
      </c>
      <c r="BA1275" s="57">
        <v>46307.458333333336</v>
      </c>
      <c r="BB1275" t="s">
        <v>5756</v>
      </c>
      <c r="BC1275">
        <v>2026</v>
      </c>
      <c r="BD1275">
        <v>10</v>
      </c>
      <c r="BE1275">
        <v>13</v>
      </c>
      <c r="BF1275" s="6">
        <f t="shared" si="57"/>
        <v>46308</v>
      </c>
      <c r="BG1275">
        <f t="shared" si="58"/>
        <v>0.54166666666424135</v>
      </c>
      <c r="BH1275" t="str">
        <f t="shared" si="59"/>
        <v>COMPLY</v>
      </c>
      <c r="BI1275" t="str">
        <f>VLOOKUP(H1275,Sheet2!$A$1:$B$270,2,FALSE)</f>
        <v>SANUR</v>
      </c>
    </row>
    <row r="1276" spans="1:61">
      <c r="A1276">
        <v>1275</v>
      </c>
      <c r="B1276">
        <v>1002617750</v>
      </c>
      <c r="C1276">
        <v>3</v>
      </c>
      <c r="D1276" t="s">
        <v>34</v>
      </c>
      <c r="E1276">
        <v>5</v>
      </c>
      <c r="F1276" t="s">
        <v>546</v>
      </c>
      <c r="G1276" t="s">
        <v>84</v>
      </c>
      <c r="H1276" t="s">
        <v>408</v>
      </c>
      <c r="I1276" t="s">
        <v>212</v>
      </c>
      <c r="J1276" t="s">
        <v>213</v>
      </c>
      <c r="K1276" t="s">
        <v>149</v>
      </c>
      <c r="M1276" t="s">
        <v>76</v>
      </c>
      <c r="N1276" t="s">
        <v>215</v>
      </c>
      <c r="O1276" s="57">
        <v>46296.530219907407</v>
      </c>
      <c r="P1276" s="57">
        <v>46297.860289351855</v>
      </c>
      <c r="Q1276">
        <v>69402318</v>
      </c>
      <c r="S1276">
        <v>172406213398</v>
      </c>
      <c r="T1276" t="s">
        <v>1396</v>
      </c>
      <c r="U1276" t="s">
        <v>1397</v>
      </c>
      <c r="V1276" t="s">
        <v>1398</v>
      </c>
      <c r="Z1276">
        <v>115.3283899</v>
      </c>
      <c r="AA1276">
        <v>-8.2477935999999996</v>
      </c>
      <c r="AB1276" t="s">
        <v>1399</v>
      </c>
      <c r="AC1276" t="s">
        <v>229</v>
      </c>
      <c r="AL1276" t="s">
        <v>217</v>
      </c>
      <c r="AM1276" t="s">
        <v>1400</v>
      </c>
      <c r="AN1276" t="s">
        <v>6</v>
      </c>
      <c r="AO1276" s="57">
        <v>46032.559305555558</v>
      </c>
      <c r="AP1276" s="57">
        <v>46297.625</v>
      </c>
      <c r="AR1276" t="s">
        <v>218</v>
      </c>
      <c r="AS1276" t="s">
        <v>219</v>
      </c>
      <c r="AT1276" t="s">
        <v>220</v>
      </c>
      <c r="AU1276">
        <v>20261002</v>
      </c>
      <c r="AV1276" t="s">
        <v>221</v>
      </c>
      <c r="AW1276" t="s">
        <v>930</v>
      </c>
      <c r="AX1276" t="s">
        <v>222</v>
      </c>
      <c r="BA1276" s="57">
        <v>46297.625</v>
      </c>
      <c r="BB1276" t="s">
        <v>1400</v>
      </c>
      <c r="BC1276">
        <v>2026</v>
      </c>
      <c r="BD1276">
        <v>10</v>
      </c>
      <c r="BE1276">
        <v>2</v>
      </c>
      <c r="BF1276" s="6">
        <f t="shared" si="57"/>
        <v>46297</v>
      </c>
      <c r="BG1276">
        <f t="shared" si="58"/>
        <v>-0.625</v>
      </c>
      <c r="BH1276" t="str">
        <f t="shared" si="59"/>
        <v>COMPLY</v>
      </c>
      <c r="BI1276" t="str">
        <f>VLOOKUP(H1276,Sheet2!$A$1:$B$270,2,FALSE)</f>
        <v>SINGARAJA</v>
      </c>
    </row>
    <row r="1277" spans="1:61">
      <c r="A1277">
        <v>1276</v>
      </c>
      <c r="B1277">
        <v>1002621736</v>
      </c>
      <c r="C1277">
        <v>3</v>
      </c>
      <c r="D1277" t="s">
        <v>34</v>
      </c>
      <c r="E1277">
        <v>5</v>
      </c>
      <c r="F1277" t="s">
        <v>546</v>
      </c>
      <c r="G1277" t="s">
        <v>84</v>
      </c>
      <c r="H1277" t="s">
        <v>408</v>
      </c>
      <c r="I1277" t="s">
        <v>212</v>
      </c>
      <c r="J1277" t="s">
        <v>213</v>
      </c>
      <c r="K1277" t="s">
        <v>149</v>
      </c>
      <c r="M1277" t="s">
        <v>76</v>
      </c>
      <c r="N1277" t="s">
        <v>215</v>
      </c>
      <c r="O1277" s="57">
        <v>46300.394108796296</v>
      </c>
      <c r="P1277" s="57">
        <v>46304.822997685187</v>
      </c>
      <c r="Q1277">
        <v>69404079</v>
      </c>
      <c r="S1277">
        <v>172406213405</v>
      </c>
      <c r="T1277" t="s">
        <v>3089</v>
      </c>
      <c r="U1277" t="s">
        <v>3090</v>
      </c>
      <c r="V1277" t="s">
        <v>3091</v>
      </c>
      <c r="Z1277">
        <v>115.3249307</v>
      </c>
      <c r="AA1277">
        <v>-8.2389054999999995</v>
      </c>
      <c r="AB1277" t="s">
        <v>3092</v>
      </c>
      <c r="AC1277" t="s">
        <v>229</v>
      </c>
      <c r="AL1277" t="s">
        <v>217</v>
      </c>
      <c r="AM1277" t="s">
        <v>3093</v>
      </c>
      <c r="AN1277" t="s">
        <v>6</v>
      </c>
      <c r="AO1277" s="57">
        <v>46152.40284722222</v>
      </c>
      <c r="AP1277" s="57">
        <v>46307.333333333336</v>
      </c>
      <c r="AR1277" t="s">
        <v>218</v>
      </c>
      <c r="AS1277" t="s">
        <v>219</v>
      </c>
      <c r="AT1277" t="s">
        <v>230</v>
      </c>
      <c r="AU1277">
        <v>20261009</v>
      </c>
      <c r="AV1277" t="s">
        <v>221</v>
      </c>
      <c r="AW1277" t="s">
        <v>539</v>
      </c>
      <c r="AX1277" t="s">
        <v>222</v>
      </c>
      <c r="BA1277" s="57">
        <v>46307.333333333336</v>
      </c>
      <c r="BB1277" t="s">
        <v>3093</v>
      </c>
      <c r="BC1277">
        <v>2026</v>
      </c>
      <c r="BD1277">
        <v>10</v>
      </c>
      <c r="BE1277">
        <v>9</v>
      </c>
      <c r="BF1277" s="6">
        <f t="shared" si="57"/>
        <v>46304</v>
      </c>
      <c r="BG1277">
        <f t="shared" si="58"/>
        <v>-3.3333333333357587</v>
      </c>
      <c r="BH1277" t="str">
        <f t="shared" si="59"/>
        <v>COMPLY</v>
      </c>
      <c r="BI1277" t="str">
        <f>VLOOKUP(H1277,Sheet2!$A$1:$B$270,2,FALSE)</f>
        <v>SINGARAJA</v>
      </c>
    </row>
    <row r="1278" spans="1:61">
      <c r="A1278">
        <v>1277</v>
      </c>
      <c r="B1278">
        <v>1002619726</v>
      </c>
      <c r="C1278">
        <v>3</v>
      </c>
      <c r="D1278" t="s">
        <v>34</v>
      </c>
      <c r="E1278">
        <v>5</v>
      </c>
      <c r="F1278" t="s">
        <v>546</v>
      </c>
      <c r="G1278" t="s">
        <v>79</v>
      </c>
      <c r="H1278" t="s">
        <v>459</v>
      </c>
      <c r="I1278" t="s">
        <v>212</v>
      </c>
      <c r="J1278" t="s">
        <v>213</v>
      </c>
      <c r="K1278" t="s">
        <v>149</v>
      </c>
      <c r="M1278" t="s">
        <v>76</v>
      </c>
      <c r="N1278" t="s">
        <v>215</v>
      </c>
      <c r="O1278" s="57">
        <v>46297.548194444447</v>
      </c>
      <c r="P1278" s="57">
        <v>46301.70480324074</v>
      </c>
      <c r="Q1278">
        <v>69403052</v>
      </c>
      <c r="S1278">
        <v>172407214848</v>
      </c>
      <c r="T1278" t="s">
        <v>2482</v>
      </c>
      <c r="U1278" t="s">
        <v>2483</v>
      </c>
      <c r="V1278" t="s">
        <v>2484</v>
      </c>
      <c r="Z1278">
        <v>115.3231564</v>
      </c>
      <c r="AA1278">
        <v>-8.5493194999999993</v>
      </c>
      <c r="AB1278" t="s">
        <v>2485</v>
      </c>
      <c r="AC1278" t="s">
        <v>229</v>
      </c>
      <c r="AL1278" t="s">
        <v>217</v>
      </c>
      <c r="AM1278" t="s">
        <v>2486</v>
      </c>
      <c r="AN1278" t="s">
        <v>6</v>
      </c>
      <c r="AO1278" s="57">
        <v>46063.549375000002</v>
      </c>
      <c r="AP1278" s="57">
        <v>46298.625</v>
      </c>
      <c r="AR1278" t="s">
        <v>218</v>
      </c>
      <c r="AS1278" t="s">
        <v>79</v>
      </c>
      <c r="AT1278" t="s">
        <v>230</v>
      </c>
      <c r="AU1278">
        <v>20261006</v>
      </c>
      <c r="AV1278" t="s">
        <v>221</v>
      </c>
      <c r="AW1278" t="s">
        <v>540</v>
      </c>
      <c r="AX1278" t="s">
        <v>222</v>
      </c>
      <c r="BA1278" s="57">
        <v>46298.625</v>
      </c>
      <c r="BB1278" t="s">
        <v>2486</v>
      </c>
      <c r="BC1278">
        <v>2026</v>
      </c>
      <c r="BD1278">
        <v>10</v>
      </c>
      <c r="BE1278">
        <v>6</v>
      </c>
      <c r="BF1278" s="6">
        <f t="shared" si="57"/>
        <v>46301</v>
      </c>
      <c r="BG1278">
        <f t="shared" si="58"/>
        <v>2.375</v>
      </c>
      <c r="BH1278" t="str">
        <f t="shared" si="59"/>
        <v>NOT COMPLY</v>
      </c>
      <c r="BI1278" t="str">
        <f>VLOOKUP(H1278,Sheet2!$A$1:$B$270,2,FALSE)</f>
        <v>GIANYAR</v>
      </c>
    </row>
    <row r="1279" spans="1:61">
      <c r="A1279">
        <v>1278</v>
      </c>
      <c r="B1279">
        <v>1002620148</v>
      </c>
      <c r="C1279">
        <v>3</v>
      </c>
      <c r="D1279" t="s">
        <v>34</v>
      </c>
      <c r="E1279">
        <v>5</v>
      </c>
      <c r="F1279" t="s">
        <v>546</v>
      </c>
      <c r="G1279" t="s">
        <v>79</v>
      </c>
      <c r="H1279" t="s">
        <v>459</v>
      </c>
      <c r="I1279" t="s">
        <v>212</v>
      </c>
      <c r="J1279" t="s">
        <v>213</v>
      </c>
      <c r="K1279" t="s">
        <v>149</v>
      </c>
      <c r="M1279" t="s">
        <v>76</v>
      </c>
      <c r="N1279" t="s">
        <v>215</v>
      </c>
      <c r="O1279" s="57">
        <v>46297.627303240741</v>
      </c>
      <c r="P1279" s="57">
        <v>46300.70890046296</v>
      </c>
      <c r="Q1279">
        <v>69403198</v>
      </c>
      <c r="S1279">
        <v>172407215204</v>
      </c>
      <c r="T1279" t="s">
        <v>2487</v>
      </c>
      <c r="U1279" t="s">
        <v>2488</v>
      </c>
      <c r="V1279" t="s">
        <v>2489</v>
      </c>
      <c r="Z1279">
        <v>115.33344959999999</v>
      </c>
      <c r="AA1279">
        <v>-8.5427497999999993</v>
      </c>
      <c r="AB1279" t="s">
        <v>2490</v>
      </c>
      <c r="AC1279" t="s">
        <v>229</v>
      </c>
      <c r="AL1279" t="s">
        <v>217</v>
      </c>
      <c r="AM1279" t="s">
        <v>2491</v>
      </c>
      <c r="AN1279" t="s">
        <v>6</v>
      </c>
      <c r="AO1279" s="57">
        <v>46063.652951388889</v>
      </c>
      <c r="AP1279" s="57">
        <v>46300.333333333336</v>
      </c>
      <c r="AR1279" t="s">
        <v>218</v>
      </c>
      <c r="AS1279" t="s">
        <v>79</v>
      </c>
      <c r="AT1279" t="s">
        <v>230</v>
      </c>
      <c r="AU1279">
        <v>20261005</v>
      </c>
      <c r="AV1279" t="s">
        <v>221</v>
      </c>
      <c r="AW1279" t="s">
        <v>1985</v>
      </c>
      <c r="AX1279" t="s">
        <v>222</v>
      </c>
      <c r="BA1279" s="57">
        <v>46300.333333333336</v>
      </c>
      <c r="BB1279" t="s">
        <v>2491</v>
      </c>
      <c r="BC1279">
        <v>2026</v>
      </c>
      <c r="BD1279">
        <v>10</v>
      </c>
      <c r="BE1279">
        <v>5</v>
      </c>
      <c r="BF1279" s="6">
        <f t="shared" si="57"/>
        <v>46300</v>
      </c>
      <c r="BG1279">
        <f t="shared" si="58"/>
        <v>-0.33333333333575865</v>
      </c>
      <c r="BH1279" t="str">
        <f t="shared" si="59"/>
        <v>COMPLY</v>
      </c>
      <c r="BI1279" t="str">
        <f>VLOOKUP(H1279,Sheet2!$A$1:$B$270,2,FALSE)</f>
        <v>GIANYAR</v>
      </c>
    </row>
    <row r="1280" spans="1:61">
      <c r="A1280">
        <v>1279</v>
      </c>
      <c r="B1280">
        <v>1002619348</v>
      </c>
      <c r="C1280">
        <v>3</v>
      </c>
      <c r="D1280" t="s">
        <v>34</v>
      </c>
      <c r="E1280">
        <v>5</v>
      </c>
      <c r="F1280" t="s">
        <v>546</v>
      </c>
      <c r="G1280" t="s">
        <v>79</v>
      </c>
      <c r="H1280" t="s">
        <v>459</v>
      </c>
      <c r="I1280" t="s">
        <v>212</v>
      </c>
      <c r="J1280" t="s">
        <v>213</v>
      </c>
      <c r="K1280" t="s">
        <v>149</v>
      </c>
      <c r="M1280" t="s">
        <v>76</v>
      </c>
      <c r="N1280" t="s">
        <v>215</v>
      </c>
      <c r="O1280" s="57">
        <v>46297.440694444442</v>
      </c>
      <c r="P1280" s="57">
        <v>46300.713310185187</v>
      </c>
      <c r="Q1280">
        <v>69402864</v>
      </c>
      <c r="S1280">
        <v>172407214846</v>
      </c>
      <c r="T1280" t="s">
        <v>2492</v>
      </c>
      <c r="U1280" t="s">
        <v>2493</v>
      </c>
      <c r="V1280" t="s">
        <v>2494</v>
      </c>
      <c r="Z1280">
        <v>115.3345219</v>
      </c>
      <c r="AA1280">
        <v>-8.5517137999999999</v>
      </c>
      <c r="AB1280" t="s">
        <v>2495</v>
      </c>
      <c r="AC1280" t="s">
        <v>229</v>
      </c>
      <c r="AL1280" t="s">
        <v>217</v>
      </c>
      <c r="AM1280" t="s">
        <v>1151</v>
      </c>
      <c r="AN1280" t="s">
        <v>6</v>
      </c>
      <c r="AO1280" s="57">
        <v>46063.444386574076</v>
      </c>
      <c r="AP1280" s="57">
        <v>46298.333333333336</v>
      </c>
      <c r="AR1280" t="s">
        <v>218</v>
      </c>
      <c r="AS1280" t="s">
        <v>79</v>
      </c>
      <c r="AT1280" t="s">
        <v>230</v>
      </c>
      <c r="AU1280">
        <v>20261005</v>
      </c>
      <c r="AV1280" t="s">
        <v>221</v>
      </c>
      <c r="AW1280" t="s">
        <v>2455</v>
      </c>
      <c r="AX1280" t="s">
        <v>222</v>
      </c>
      <c r="BA1280" s="57">
        <v>46298.333333333336</v>
      </c>
      <c r="BB1280" t="s">
        <v>1151</v>
      </c>
      <c r="BC1280">
        <v>2026</v>
      </c>
      <c r="BD1280">
        <v>10</v>
      </c>
      <c r="BE1280">
        <v>5</v>
      </c>
      <c r="BF1280" s="6">
        <f t="shared" si="57"/>
        <v>46300</v>
      </c>
      <c r="BG1280">
        <f t="shared" si="58"/>
        <v>1.6666666666642413</v>
      </c>
      <c r="BH1280" t="str">
        <f t="shared" si="59"/>
        <v>NOT COMPLY</v>
      </c>
      <c r="BI1280" t="str">
        <f>VLOOKUP(H1280,Sheet2!$A$1:$B$270,2,FALSE)</f>
        <v>GIANYAR</v>
      </c>
    </row>
    <row r="1281" spans="1:61">
      <c r="A1281">
        <v>1280</v>
      </c>
      <c r="B1281">
        <v>1002624615</v>
      </c>
      <c r="C1281">
        <v>3</v>
      </c>
      <c r="D1281" t="s">
        <v>34</v>
      </c>
      <c r="E1281">
        <v>5</v>
      </c>
      <c r="F1281" t="s">
        <v>546</v>
      </c>
      <c r="G1281" t="s">
        <v>79</v>
      </c>
      <c r="H1281" t="s">
        <v>459</v>
      </c>
      <c r="I1281" t="s">
        <v>212</v>
      </c>
      <c r="J1281" t="s">
        <v>213</v>
      </c>
      <c r="K1281" t="s">
        <v>149</v>
      </c>
      <c r="M1281" t="s">
        <v>76</v>
      </c>
      <c r="N1281" t="s">
        <v>215</v>
      </c>
      <c r="O1281" s="57">
        <v>46301.614328703705</v>
      </c>
      <c r="P1281" s="57">
        <v>46301.678587962961</v>
      </c>
      <c r="Q1281">
        <v>69403887</v>
      </c>
      <c r="S1281">
        <v>172407215397</v>
      </c>
      <c r="T1281" t="s">
        <v>2496</v>
      </c>
      <c r="U1281" t="s">
        <v>3689</v>
      </c>
      <c r="V1281" t="s">
        <v>3690</v>
      </c>
      <c r="Z1281">
        <v>115.3298109</v>
      </c>
      <c r="AA1281">
        <v>-8.5302106000000002</v>
      </c>
      <c r="AB1281" t="s">
        <v>2499</v>
      </c>
      <c r="AC1281" t="s">
        <v>229</v>
      </c>
      <c r="AL1281" t="s">
        <v>217</v>
      </c>
      <c r="AM1281" t="s">
        <v>3691</v>
      </c>
      <c r="AN1281" t="s">
        <v>6</v>
      </c>
      <c r="AO1281" s="57">
        <v>46183.621979166666</v>
      </c>
      <c r="AR1281" t="s">
        <v>218</v>
      </c>
      <c r="AS1281" t="s">
        <v>79</v>
      </c>
      <c r="AT1281" t="s">
        <v>230</v>
      </c>
      <c r="AU1281">
        <v>20261006</v>
      </c>
      <c r="AV1281" t="s">
        <v>221</v>
      </c>
      <c r="AW1281" t="s">
        <v>3536</v>
      </c>
      <c r="AX1281" t="s">
        <v>222</v>
      </c>
      <c r="BA1281" s="57">
        <v>46301.291666666664</v>
      </c>
      <c r="BB1281" t="s">
        <v>3691</v>
      </c>
      <c r="BC1281">
        <v>2026</v>
      </c>
      <c r="BD1281">
        <v>10</v>
      </c>
      <c r="BE1281">
        <v>6</v>
      </c>
      <c r="BF1281" s="6">
        <f t="shared" si="57"/>
        <v>46301</v>
      </c>
      <c r="BG1281">
        <f t="shared" si="58"/>
        <v>-0.29166666666424135</v>
      </c>
      <c r="BH1281" t="str">
        <f t="shared" si="59"/>
        <v>COMPLY</v>
      </c>
      <c r="BI1281" t="str">
        <f>VLOOKUP(H1281,Sheet2!$A$1:$B$270,2,FALSE)</f>
        <v>GIANYAR</v>
      </c>
    </row>
    <row r="1282" spans="1:61">
      <c r="A1282">
        <v>1281</v>
      </c>
      <c r="B1282">
        <v>1002623430</v>
      </c>
      <c r="C1282">
        <v>3</v>
      </c>
      <c r="D1282" t="s">
        <v>34</v>
      </c>
      <c r="E1282">
        <v>5</v>
      </c>
      <c r="F1282" t="s">
        <v>546</v>
      </c>
      <c r="G1282" t="s">
        <v>79</v>
      </c>
      <c r="H1282" t="s">
        <v>459</v>
      </c>
      <c r="I1282" t="s">
        <v>212</v>
      </c>
      <c r="J1282" t="s">
        <v>213</v>
      </c>
      <c r="K1282" t="s">
        <v>149</v>
      </c>
      <c r="M1282" t="s">
        <v>76</v>
      </c>
      <c r="N1282" t="s">
        <v>215</v>
      </c>
      <c r="O1282" s="57">
        <v>46301.358819444446</v>
      </c>
      <c r="P1282" s="57">
        <v>46303.69458333333</v>
      </c>
      <c r="Q1282">
        <v>69404688</v>
      </c>
      <c r="S1282">
        <v>172407215218</v>
      </c>
      <c r="T1282" t="s">
        <v>3684</v>
      </c>
      <c r="U1282" t="s">
        <v>3685</v>
      </c>
      <c r="V1282" t="s">
        <v>3686</v>
      </c>
      <c r="Z1282">
        <v>115.3188648</v>
      </c>
      <c r="AA1282">
        <v>-8.5513589999999997</v>
      </c>
      <c r="AB1282" t="s">
        <v>3687</v>
      </c>
      <c r="AC1282" t="s">
        <v>229</v>
      </c>
      <c r="AL1282" t="s">
        <v>217</v>
      </c>
      <c r="AM1282" t="s">
        <v>3688</v>
      </c>
      <c r="AN1282" t="s">
        <v>6</v>
      </c>
      <c r="AO1282" s="57">
        <v>46183.361655092594</v>
      </c>
      <c r="AP1282" s="57">
        <v>46302.333333333336</v>
      </c>
      <c r="AQ1282" t="s">
        <v>1496</v>
      </c>
      <c r="AR1282" t="s">
        <v>218</v>
      </c>
      <c r="AS1282" t="s">
        <v>79</v>
      </c>
      <c r="AT1282" t="s">
        <v>342</v>
      </c>
      <c r="AU1282">
        <v>20261008</v>
      </c>
      <c r="AV1282" t="s">
        <v>221</v>
      </c>
      <c r="AW1282" t="s">
        <v>3019</v>
      </c>
      <c r="AX1282" t="s">
        <v>222</v>
      </c>
      <c r="BA1282" s="57">
        <v>46302.333333333336</v>
      </c>
      <c r="BB1282" t="s">
        <v>3688</v>
      </c>
      <c r="BC1282">
        <v>2026</v>
      </c>
      <c r="BD1282">
        <v>10</v>
      </c>
      <c r="BE1282">
        <v>8</v>
      </c>
      <c r="BF1282" s="6">
        <f t="shared" ref="BF1282:BF1345" si="60">DATE(BC1282,BD1282,BE1282)</f>
        <v>46303</v>
      </c>
      <c r="BG1282">
        <f t="shared" ref="BG1282:BG1345" si="61">BF1282-BA1282</f>
        <v>0.66666666666424135</v>
      </c>
      <c r="BH1282" t="str">
        <f t="shared" ref="BH1282:BH1345" si="62">IF(BG1282=1,"COMPLY",IF(BG1282&lt;1,"COMPLY","NOT COMPLY"))</f>
        <v>COMPLY</v>
      </c>
      <c r="BI1282" t="str">
        <f>VLOOKUP(H1282,Sheet2!$A$1:$B$270,2,FALSE)</f>
        <v>GIANYAR</v>
      </c>
    </row>
    <row r="1283" spans="1:61">
      <c r="A1283">
        <v>1282</v>
      </c>
      <c r="B1283">
        <v>1002625358</v>
      </c>
      <c r="C1283">
        <v>3</v>
      </c>
      <c r="D1283" t="s">
        <v>34</v>
      </c>
      <c r="E1283">
        <v>5</v>
      </c>
      <c r="F1283" t="s">
        <v>546</v>
      </c>
      <c r="G1283" t="s">
        <v>79</v>
      </c>
      <c r="H1283" t="s">
        <v>459</v>
      </c>
      <c r="I1283" t="s">
        <v>212</v>
      </c>
      <c r="J1283" t="s">
        <v>213</v>
      </c>
      <c r="K1283" t="s">
        <v>149</v>
      </c>
      <c r="M1283" t="s">
        <v>76</v>
      </c>
      <c r="N1283" t="s">
        <v>215</v>
      </c>
      <c r="O1283" s="57">
        <v>46302.377847222226</v>
      </c>
      <c r="P1283" s="57">
        <v>46307.314375000002</v>
      </c>
      <c r="Q1283">
        <v>69405458</v>
      </c>
      <c r="S1283">
        <v>172407215399</v>
      </c>
      <c r="T1283" t="s">
        <v>4431</v>
      </c>
      <c r="U1283" t="s">
        <v>4432</v>
      </c>
      <c r="V1283" t="s">
        <v>4433</v>
      </c>
      <c r="AB1283" t="s">
        <v>4434</v>
      </c>
      <c r="AC1283" t="s">
        <v>229</v>
      </c>
      <c r="AL1283" t="s">
        <v>217</v>
      </c>
      <c r="AM1283" t="s">
        <v>4435</v>
      </c>
      <c r="AN1283" t="s">
        <v>6</v>
      </c>
      <c r="AO1283" s="57">
        <v>46213.392731481479</v>
      </c>
      <c r="AP1283" s="57">
        <v>46303.458333333336</v>
      </c>
      <c r="AR1283" t="s">
        <v>218</v>
      </c>
      <c r="AS1283" t="s">
        <v>79</v>
      </c>
      <c r="AT1283" t="s">
        <v>230</v>
      </c>
      <c r="AU1283">
        <v>20261012</v>
      </c>
      <c r="AV1283" t="s">
        <v>221</v>
      </c>
      <c r="AW1283" t="s">
        <v>2455</v>
      </c>
      <c r="AX1283" t="s">
        <v>222</v>
      </c>
      <c r="BA1283" s="57">
        <v>46303.458333333336</v>
      </c>
      <c r="BB1283" t="s">
        <v>4435</v>
      </c>
      <c r="BC1283">
        <v>2026</v>
      </c>
      <c r="BD1283">
        <v>10</v>
      </c>
      <c r="BE1283">
        <v>12</v>
      </c>
      <c r="BF1283" s="6">
        <f t="shared" si="60"/>
        <v>46307</v>
      </c>
      <c r="BG1283">
        <f t="shared" si="61"/>
        <v>3.5416666666642413</v>
      </c>
      <c r="BH1283" t="str">
        <f t="shared" si="62"/>
        <v>NOT COMPLY</v>
      </c>
      <c r="BI1283" t="str">
        <f>VLOOKUP(H1283,Sheet2!$A$1:$B$270,2,FALSE)</f>
        <v>GIANYAR</v>
      </c>
    </row>
    <row r="1284" spans="1:61">
      <c r="A1284">
        <v>1283</v>
      </c>
      <c r="B1284">
        <v>1002627714</v>
      </c>
      <c r="C1284">
        <v>3</v>
      </c>
      <c r="D1284" t="s">
        <v>34</v>
      </c>
      <c r="E1284">
        <v>5</v>
      </c>
      <c r="F1284" t="s">
        <v>546</v>
      </c>
      <c r="G1284" t="s">
        <v>79</v>
      </c>
      <c r="H1284" t="s">
        <v>459</v>
      </c>
      <c r="I1284" t="s">
        <v>212</v>
      </c>
      <c r="J1284" t="s">
        <v>213</v>
      </c>
      <c r="K1284" t="s">
        <v>149</v>
      </c>
      <c r="M1284" t="s">
        <v>76</v>
      </c>
      <c r="N1284" t="s">
        <v>215</v>
      </c>
      <c r="O1284" s="57">
        <v>46303.566006944442</v>
      </c>
      <c r="P1284" s="57">
        <v>46303.697638888887</v>
      </c>
      <c r="Q1284">
        <v>69403881</v>
      </c>
      <c r="S1284">
        <v>172407212667</v>
      </c>
      <c r="T1284" t="s">
        <v>2501</v>
      </c>
      <c r="U1284" t="s">
        <v>4834</v>
      </c>
      <c r="V1284" t="s">
        <v>4835</v>
      </c>
      <c r="Z1284">
        <v>115.33045470714499</v>
      </c>
      <c r="AA1284">
        <v>-8.52090737065509</v>
      </c>
      <c r="AB1284" t="s">
        <v>2503</v>
      </c>
      <c r="AC1284" t="s">
        <v>229</v>
      </c>
      <c r="AL1284" t="s">
        <v>217</v>
      </c>
      <c r="AM1284" t="s">
        <v>4836</v>
      </c>
      <c r="AN1284" t="s">
        <v>6</v>
      </c>
      <c r="AO1284" s="57">
        <v>46244.569814814815</v>
      </c>
      <c r="AR1284" t="s">
        <v>218</v>
      </c>
      <c r="AS1284" t="s">
        <v>79</v>
      </c>
      <c r="AT1284" t="s">
        <v>230</v>
      </c>
      <c r="AU1284">
        <v>20261008</v>
      </c>
      <c r="AV1284" t="s">
        <v>221</v>
      </c>
      <c r="AW1284" t="s">
        <v>3536</v>
      </c>
      <c r="AX1284" t="s">
        <v>222</v>
      </c>
      <c r="BA1284" s="57">
        <v>46303.291666666664</v>
      </c>
      <c r="BB1284" t="s">
        <v>4836</v>
      </c>
      <c r="BC1284">
        <v>2026</v>
      </c>
      <c r="BD1284">
        <v>10</v>
      </c>
      <c r="BE1284">
        <v>8</v>
      </c>
      <c r="BF1284" s="6">
        <f t="shared" si="60"/>
        <v>46303</v>
      </c>
      <c r="BG1284">
        <f t="shared" si="61"/>
        <v>-0.29166666666424135</v>
      </c>
      <c r="BH1284" t="str">
        <f t="shared" si="62"/>
        <v>COMPLY</v>
      </c>
      <c r="BI1284" t="str">
        <f>VLOOKUP(H1284,Sheet2!$A$1:$B$270,2,FALSE)</f>
        <v>GIANYAR</v>
      </c>
    </row>
    <row r="1285" spans="1:61">
      <c r="A1285">
        <v>1284</v>
      </c>
      <c r="B1285">
        <v>1002631844</v>
      </c>
      <c r="C1285">
        <v>3</v>
      </c>
      <c r="D1285" t="s">
        <v>34</v>
      </c>
      <c r="E1285">
        <v>5</v>
      </c>
      <c r="F1285" t="s">
        <v>546</v>
      </c>
      <c r="G1285" t="s">
        <v>79</v>
      </c>
      <c r="H1285" t="s">
        <v>459</v>
      </c>
      <c r="I1285" t="s">
        <v>212</v>
      </c>
      <c r="J1285" t="s">
        <v>213</v>
      </c>
      <c r="K1285" t="s">
        <v>149</v>
      </c>
      <c r="M1285" t="s">
        <v>76</v>
      </c>
      <c r="N1285" t="s">
        <v>215</v>
      </c>
      <c r="O1285" s="57">
        <v>46306.860520833332</v>
      </c>
      <c r="P1285" s="57">
        <v>46307.685185185182</v>
      </c>
      <c r="Q1285">
        <v>69404114</v>
      </c>
      <c r="S1285">
        <v>172407212673</v>
      </c>
      <c r="T1285" t="s">
        <v>3095</v>
      </c>
      <c r="U1285" t="s">
        <v>5758</v>
      </c>
      <c r="V1285" t="s">
        <v>5759</v>
      </c>
      <c r="Z1285">
        <v>115.30650184</v>
      </c>
      <c r="AA1285">
        <v>-8.5488376719999994</v>
      </c>
      <c r="AB1285" t="s">
        <v>3098</v>
      </c>
      <c r="AC1285" t="s">
        <v>229</v>
      </c>
      <c r="AL1285" t="s">
        <v>217</v>
      </c>
      <c r="AM1285" t="s">
        <v>5760</v>
      </c>
      <c r="AN1285" t="s">
        <v>6</v>
      </c>
      <c r="AO1285" s="57">
        <v>46336.861342592594</v>
      </c>
      <c r="AR1285" t="s">
        <v>218</v>
      </c>
      <c r="AS1285" t="s">
        <v>79</v>
      </c>
      <c r="AT1285" t="s">
        <v>230</v>
      </c>
      <c r="AU1285">
        <v>20261012</v>
      </c>
      <c r="AV1285" t="s">
        <v>221</v>
      </c>
      <c r="AW1285" t="s">
        <v>577</v>
      </c>
      <c r="AX1285" t="s">
        <v>222</v>
      </c>
      <c r="BA1285" s="57">
        <v>46306.291666666664</v>
      </c>
      <c r="BB1285" t="s">
        <v>5760</v>
      </c>
      <c r="BC1285">
        <v>2026</v>
      </c>
      <c r="BD1285">
        <v>10</v>
      </c>
      <c r="BE1285">
        <v>12</v>
      </c>
      <c r="BF1285" s="6">
        <f t="shared" si="60"/>
        <v>46307</v>
      </c>
      <c r="BG1285">
        <f t="shared" si="61"/>
        <v>0.70833333333575865</v>
      </c>
      <c r="BH1285" t="str">
        <f t="shared" si="62"/>
        <v>COMPLY</v>
      </c>
      <c r="BI1285" t="str">
        <f>VLOOKUP(H1285,Sheet2!$A$1:$B$270,2,FALSE)</f>
        <v>GIANYAR</v>
      </c>
    </row>
    <row r="1286" spans="1:61">
      <c r="A1286">
        <v>1285</v>
      </c>
      <c r="B1286">
        <v>1002621371</v>
      </c>
      <c r="C1286">
        <v>3</v>
      </c>
      <c r="D1286" t="s">
        <v>34</v>
      </c>
      <c r="E1286">
        <v>5</v>
      </c>
      <c r="F1286" t="s">
        <v>546</v>
      </c>
      <c r="G1286" t="s">
        <v>79</v>
      </c>
      <c r="H1286" t="s">
        <v>459</v>
      </c>
      <c r="I1286" t="s">
        <v>212</v>
      </c>
      <c r="J1286" t="s">
        <v>213</v>
      </c>
      <c r="K1286" t="s">
        <v>149</v>
      </c>
      <c r="M1286" t="s">
        <v>1401</v>
      </c>
      <c r="N1286" t="s">
        <v>215</v>
      </c>
      <c r="O1286" s="57">
        <v>46299.539398148147</v>
      </c>
      <c r="P1286" s="57">
        <v>46301.614328703705</v>
      </c>
      <c r="Q1286">
        <v>69403887</v>
      </c>
      <c r="S1286">
        <v>172407215032</v>
      </c>
      <c r="T1286" t="s">
        <v>2496</v>
      </c>
      <c r="U1286" t="s">
        <v>2497</v>
      </c>
      <c r="V1286" t="s">
        <v>2498</v>
      </c>
      <c r="Z1286">
        <v>115.3299674</v>
      </c>
      <c r="AA1286">
        <v>-8.5350801000000001</v>
      </c>
      <c r="AB1286" t="s">
        <v>2499</v>
      </c>
      <c r="AC1286" t="s">
        <v>229</v>
      </c>
      <c r="AL1286" t="s">
        <v>217</v>
      </c>
      <c r="AM1286" t="s">
        <v>2500</v>
      </c>
      <c r="AN1286" t="s">
        <v>6</v>
      </c>
      <c r="AO1286" s="57">
        <v>46122.549178240741</v>
      </c>
      <c r="AP1286" s="57">
        <v>46300.458333333336</v>
      </c>
      <c r="AR1286" t="s">
        <v>14</v>
      </c>
      <c r="AS1286" t="s">
        <v>79</v>
      </c>
      <c r="AT1286" t="s">
        <v>230</v>
      </c>
      <c r="AV1286" t="s">
        <v>3094</v>
      </c>
      <c r="AW1286" t="s">
        <v>1985</v>
      </c>
      <c r="AX1286" t="s">
        <v>222</v>
      </c>
      <c r="BA1286" s="57">
        <v>46300.458333333336</v>
      </c>
      <c r="BB1286" t="s">
        <v>2500</v>
      </c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str">
        <f>VLOOKUP(H1286,Sheet2!$A$1:$B$270,2,FALSE)</f>
        <v>GIANYAR</v>
      </c>
    </row>
    <row r="1287" spans="1:61">
      <c r="A1287">
        <v>1286</v>
      </c>
      <c r="B1287">
        <v>1002621378</v>
      </c>
      <c r="C1287">
        <v>3</v>
      </c>
      <c r="D1287" t="s">
        <v>34</v>
      </c>
      <c r="E1287">
        <v>5</v>
      </c>
      <c r="F1287" t="s">
        <v>546</v>
      </c>
      <c r="G1287" t="s">
        <v>79</v>
      </c>
      <c r="H1287" t="s">
        <v>459</v>
      </c>
      <c r="I1287" t="s">
        <v>212</v>
      </c>
      <c r="J1287" t="s">
        <v>213</v>
      </c>
      <c r="K1287" t="s">
        <v>149</v>
      </c>
      <c r="M1287" t="s">
        <v>1401</v>
      </c>
      <c r="N1287" t="s">
        <v>215</v>
      </c>
      <c r="O1287" s="57">
        <v>46299.543599537035</v>
      </c>
      <c r="P1287" s="57">
        <v>46303.565995370373</v>
      </c>
      <c r="Q1287">
        <v>69403881</v>
      </c>
      <c r="S1287">
        <v>172407215034</v>
      </c>
      <c r="T1287" t="s">
        <v>2501</v>
      </c>
      <c r="U1287" t="s">
        <v>2502</v>
      </c>
      <c r="V1287" t="s">
        <v>3100</v>
      </c>
      <c r="Z1287">
        <v>115.32853489999999</v>
      </c>
      <c r="AA1287">
        <v>-8.5257539999999992</v>
      </c>
      <c r="AB1287" t="s">
        <v>2503</v>
      </c>
      <c r="AC1287" t="s">
        <v>229</v>
      </c>
      <c r="AL1287" t="s">
        <v>217</v>
      </c>
      <c r="AM1287" t="s">
        <v>3101</v>
      </c>
      <c r="AN1287" t="s">
        <v>6</v>
      </c>
      <c r="AO1287" s="57">
        <v>46122.549178240741</v>
      </c>
      <c r="AP1287" s="57">
        <v>46302.458333333336</v>
      </c>
      <c r="AQ1287" t="s">
        <v>841</v>
      </c>
      <c r="AR1287" t="s">
        <v>14</v>
      </c>
      <c r="AS1287" t="s">
        <v>79</v>
      </c>
      <c r="AT1287" t="s">
        <v>230</v>
      </c>
      <c r="AV1287" t="s">
        <v>4833</v>
      </c>
      <c r="AW1287" t="s">
        <v>540</v>
      </c>
      <c r="AX1287" t="s">
        <v>222</v>
      </c>
      <c r="BA1287" s="57">
        <v>46302.458333333336</v>
      </c>
      <c r="BB1287" t="s">
        <v>3101</v>
      </c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str">
        <f>VLOOKUP(H1287,Sheet2!$A$1:$B$270,2,FALSE)</f>
        <v>GIANYAR</v>
      </c>
    </row>
    <row r="1288" spans="1:61">
      <c r="A1288">
        <v>1287</v>
      </c>
      <c r="B1288">
        <v>1002621815</v>
      </c>
      <c r="C1288">
        <v>3</v>
      </c>
      <c r="D1288" t="s">
        <v>34</v>
      </c>
      <c r="E1288">
        <v>5</v>
      </c>
      <c r="F1288" t="s">
        <v>546</v>
      </c>
      <c r="G1288" t="s">
        <v>79</v>
      </c>
      <c r="H1288" t="s">
        <v>459</v>
      </c>
      <c r="I1288" t="s">
        <v>212</v>
      </c>
      <c r="J1288" t="s">
        <v>213</v>
      </c>
      <c r="K1288" t="s">
        <v>149</v>
      </c>
      <c r="M1288" t="s">
        <v>1401</v>
      </c>
      <c r="N1288" t="s">
        <v>215</v>
      </c>
      <c r="O1288" s="57">
        <v>46300.410115740742</v>
      </c>
      <c r="P1288" s="57">
        <v>46306.860520833332</v>
      </c>
      <c r="Q1288">
        <v>69404114</v>
      </c>
      <c r="S1288">
        <v>172407215211</v>
      </c>
      <c r="T1288" t="s">
        <v>3095</v>
      </c>
      <c r="U1288" t="s">
        <v>3096</v>
      </c>
      <c r="V1288" t="s">
        <v>3097</v>
      </c>
      <c r="Z1288">
        <v>115.3080235</v>
      </c>
      <c r="AA1288">
        <v>-8.5486885000000008</v>
      </c>
      <c r="AB1288" t="s">
        <v>3098</v>
      </c>
      <c r="AC1288" t="s">
        <v>229</v>
      </c>
      <c r="AL1288" t="s">
        <v>217</v>
      </c>
      <c r="AM1288" t="s">
        <v>3099</v>
      </c>
      <c r="AN1288" t="s">
        <v>6</v>
      </c>
      <c r="AO1288" s="57">
        <v>46152.444537037038</v>
      </c>
      <c r="AP1288" s="57">
        <v>46301.333333333336</v>
      </c>
      <c r="AQ1288" t="s">
        <v>838</v>
      </c>
      <c r="AR1288" t="s">
        <v>14</v>
      </c>
      <c r="AS1288" t="s">
        <v>79</v>
      </c>
      <c r="AT1288" t="s">
        <v>230</v>
      </c>
      <c r="AV1288" t="s">
        <v>5757</v>
      </c>
      <c r="AW1288" t="s">
        <v>540</v>
      </c>
      <c r="AX1288" t="s">
        <v>222</v>
      </c>
      <c r="BA1288" s="57">
        <v>46301.333333333336</v>
      </c>
      <c r="BB1288" t="s">
        <v>3099</v>
      </c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str">
        <f>VLOOKUP(H1288,Sheet2!$A$1:$B$270,2,FALSE)</f>
        <v>GIANYAR</v>
      </c>
    </row>
    <row r="1289" spans="1:61">
      <c r="A1289">
        <v>1288</v>
      </c>
      <c r="B1289">
        <v>1002634828</v>
      </c>
      <c r="C1289">
        <v>3</v>
      </c>
      <c r="D1289" t="s">
        <v>34</v>
      </c>
      <c r="E1289">
        <v>5</v>
      </c>
      <c r="F1289" t="s">
        <v>553</v>
      </c>
      <c r="G1289" t="s">
        <v>83</v>
      </c>
      <c r="H1289" t="s">
        <v>231</v>
      </c>
      <c r="I1289" t="s">
        <v>212</v>
      </c>
      <c r="J1289" t="s">
        <v>213</v>
      </c>
      <c r="K1289" t="s">
        <v>149</v>
      </c>
      <c r="L1289" t="s">
        <v>214</v>
      </c>
      <c r="M1289" t="s">
        <v>238</v>
      </c>
      <c r="N1289" t="s">
        <v>215</v>
      </c>
      <c r="O1289" s="57">
        <v>46308.503935185188</v>
      </c>
      <c r="P1289" s="57">
        <v>46308.505567129629</v>
      </c>
      <c r="Q1289">
        <v>69409294</v>
      </c>
      <c r="S1289">
        <v>172423220336</v>
      </c>
      <c r="T1289" t="s">
        <v>6591</v>
      </c>
      <c r="U1289" t="s">
        <v>6592</v>
      </c>
      <c r="V1289" t="s">
        <v>6593</v>
      </c>
      <c r="Z1289">
        <v>115.2928538</v>
      </c>
      <c r="AA1289">
        <v>-8.6284793999999998</v>
      </c>
      <c r="AB1289" t="s">
        <v>6594</v>
      </c>
      <c r="AC1289" t="s">
        <v>235</v>
      </c>
      <c r="AL1289" t="s">
        <v>217</v>
      </c>
      <c r="AM1289" t="s">
        <v>6595</v>
      </c>
      <c r="AN1289" t="s">
        <v>6</v>
      </c>
      <c r="AO1289" t="s">
        <v>5770</v>
      </c>
      <c r="AP1289" s="57">
        <v>46310.458333333336</v>
      </c>
      <c r="AR1289" t="s">
        <v>239</v>
      </c>
      <c r="AS1289" t="s">
        <v>3677</v>
      </c>
      <c r="AT1289" t="s">
        <v>230</v>
      </c>
      <c r="AV1289" t="s">
        <v>238</v>
      </c>
      <c r="AW1289" t="s">
        <v>880</v>
      </c>
      <c r="AX1289" t="s">
        <v>222</v>
      </c>
      <c r="BA1289" s="57">
        <v>46310.458333333336</v>
      </c>
      <c r="BB1289" t="s">
        <v>6595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str">
        <f>VLOOKUP(H1289,Sheet2!$A$1:$B$270,2,FALSE)</f>
        <v>SANUR</v>
      </c>
    </row>
    <row r="1290" spans="1:61">
      <c r="A1290">
        <v>1289</v>
      </c>
      <c r="B1290">
        <v>1002619149</v>
      </c>
      <c r="C1290">
        <v>3</v>
      </c>
      <c r="D1290" t="s">
        <v>34</v>
      </c>
      <c r="E1290">
        <v>5</v>
      </c>
      <c r="F1290" t="s">
        <v>546</v>
      </c>
      <c r="G1290" t="s">
        <v>79</v>
      </c>
      <c r="H1290" t="s">
        <v>281</v>
      </c>
      <c r="I1290" t="s">
        <v>212</v>
      </c>
      <c r="J1290" t="s">
        <v>213</v>
      </c>
      <c r="K1290" t="s">
        <v>149</v>
      </c>
      <c r="M1290" t="s">
        <v>76</v>
      </c>
      <c r="N1290" t="s">
        <v>215</v>
      </c>
      <c r="O1290" s="57">
        <v>46297.4</v>
      </c>
      <c r="P1290" s="57">
        <v>46297.736018518517</v>
      </c>
      <c r="Q1290">
        <v>69402788</v>
      </c>
      <c r="S1290">
        <v>172408248401</v>
      </c>
      <c r="T1290" t="s">
        <v>2504</v>
      </c>
      <c r="U1290" t="s">
        <v>2505</v>
      </c>
      <c r="V1290" t="s">
        <v>2506</v>
      </c>
      <c r="Z1290">
        <v>115.2497039</v>
      </c>
      <c r="AA1290">
        <v>-8.4707056000000005</v>
      </c>
      <c r="AB1290" t="s">
        <v>2507</v>
      </c>
      <c r="AC1290" t="s">
        <v>284</v>
      </c>
      <c r="AL1290" t="s">
        <v>217</v>
      </c>
      <c r="AM1290" t="s">
        <v>2508</v>
      </c>
      <c r="AN1290" t="s">
        <v>6</v>
      </c>
      <c r="AO1290" s="57">
        <v>46063.403113425928</v>
      </c>
      <c r="AP1290" s="57">
        <v>46298.333333333336</v>
      </c>
      <c r="AR1290" t="s">
        <v>218</v>
      </c>
      <c r="AS1290" t="s">
        <v>585</v>
      </c>
      <c r="AT1290" t="s">
        <v>230</v>
      </c>
      <c r="AU1290">
        <v>20261002</v>
      </c>
      <c r="AV1290" t="s">
        <v>221</v>
      </c>
      <c r="AW1290" t="s">
        <v>541</v>
      </c>
      <c r="AX1290" t="s">
        <v>222</v>
      </c>
      <c r="BA1290" s="57">
        <v>46298.333333333336</v>
      </c>
      <c r="BB1290" t="s">
        <v>2508</v>
      </c>
      <c r="BC1290">
        <v>2026</v>
      </c>
      <c r="BD1290">
        <v>10</v>
      </c>
      <c r="BE1290">
        <v>2</v>
      </c>
      <c r="BF1290" s="6">
        <f t="shared" si="60"/>
        <v>46297</v>
      </c>
      <c r="BG1290">
        <f t="shared" si="61"/>
        <v>-1.3333333333357587</v>
      </c>
      <c r="BH1290" t="str">
        <f t="shared" si="62"/>
        <v>COMPLY</v>
      </c>
      <c r="BI1290" t="str">
        <f>VLOOKUP(H1290,Sheet2!$A$1:$B$270,2,FALSE)</f>
        <v>GIANYAR</v>
      </c>
    </row>
    <row r="1291" spans="1:61">
      <c r="A1291">
        <v>1290</v>
      </c>
      <c r="B1291">
        <v>1002626585</v>
      </c>
      <c r="C1291">
        <v>3</v>
      </c>
      <c r="D1291" t="s">
        <v>34</v>
      </c>
      <c r="E1291">
        <v>5</v>
      </c>
      <c r="F1291" t="s">
        <v>546</v>
      </c>
      <c r="G1291" t="s">
        <v>82</v>
      </c>
      <c r="H1291" t="s">
        <v>398</v>
      </c>
      <c r="I1291" t="s">
        <v>212</v>
      </c>
      <c r="J1291" t="s">
        <v>213</v>
      </c>
      <c r="K1291" t="s">
        <v>149</v>
      </c>
      <c r="M1291" t="s">
        <v>76</v>
      </c>
      <c r="N1291" t="s">
        <v>215</v>
      </c>
      <c r="O1291" s="57">
        <v>46302.648229166669</v>
      </c>
      <c r="P1291" s="57">
        <v>46302.852476851855</v>
      </c>
      <c r="Q1291">
        <v>69401485</v>
      </c>
      <c r="S1291">
        <v>172404209308</v>
      </c>
      <c r="T1291" t="s">
        <v>4436</v>
      </c>
      <c r="U1291" t="s">
        <v>4437</v>
      </c>
      <c r="V1291" t="s">
        <v>4438</v>
      </c>
      <c r="Z1291">
        <v>115.55213860000001</v>
      </c>
      <c r="AA1291">
        <v>-8.2345296000000001</v>
      </c>
      <c r="AB1291" t="s">
        <v>4439</v>
      </c>
      <c r="AC1291" t="s">
        <v>229</v>
      </c>
      <c r="AL1291" t="s">
        <v>217</v>
      </c>
      <c r="AM1291" t="s">
        <v>4440</v>
      </c>
      <c r="AN1291" t="s">
        <v>6</v>
      </c>
      <c r="AO1291" s="57">
        <v>46213.66333333333</v>
      </c>
      <c r="AR1291" t="s">
        <v>218</v>
      </c>
      <c r="AS1291" t="s">
        <v>3107</v>
      </c>
      <c r="AT1291" t="s">
        <v>342</v>
      </c>
      <c r="AU1291">
        <v>20261007</v>
      </c>
      <c r="AV1291" t="s">
        <v>221</v>
      </c>
      <c r="AW1291" t="s">
        <v>4441</v>
      </c>
      <c r="AX1291" t="s">
        <v>222</v>
      </c>
      <c r="BA1291" s="57">
        <v>46302.291666666664</v>
      </c>
      <c r="BB1291" t="s">
        <v>4440</v>
      </c>
      <c r="BC1291">
        <v>2026</v>
      </c>
      <c r="BD1291">
        <v>10</v>
      </c>
      <c r="BE1291">
        <v>7</v>
      </c>
      <c r="BF1291" s="6">
        <f t="shared" si="60"/>
        <v>46302</v>
      </c>
      <c r="BG1291">
        <f t="shared" si="61"/>
        <v>-0.29166666666424135</v>
      </c>
      <c r="BH1291" t="str">
        <f t="shared" si="62"/>
        <v>COMPLY</v>
      </c>
      <c r="BI1291" t="str">
        <f>VLOOKUP(H1291,Sheet2!$A$1:$B$270,2,FALSE)</f>
        <v>KLUNGKUNG</v>
      </c>
    </row>
    <row r="1292" spans="1:61">
      <c r="A1292">
        <v>1291</v>
      </c>
      <c r="B1292">
        <v>1002632361</v>
      </c>
      <c r="C1292">
        <v>3</v>
      </c>
      <c r="D1292" t="s">
        <v>34</v>
      </c>
      <c r="E1292">
        <v>5</v>
      </c>
      <c r="F1292" t="s">
        <v>546</v>
      </c>
      <c r="G1292" t="s">
        <v>82</v>
      </c>
      <c r="H1292" t="s">
        <v>398</v>
      </c>
      <c r="I1292" t="s">
        <v>212</v>
      </c>
      <c r="J1292" t="s">
        <v>213</v>
      </c>
      <c r="K1292" t="s">
        <v>149</v>
      </c>
      <c r="M1292" t="s">
        <v>76</v>
      </c>
      <c r="N1292" t="s">
        <v>215</v>
      </c>
      <c r="O1292" s="57">
        <v>46307.436736111114</v>
      </c>
      <c r="P1292" s="57">
        <v>46309.352476851855</v>
      </c>
      <c r="Q1292">
        <v>69408403</v>
      </c>
      <c r="S1292">
        <v>172404209442</v>
      </c>
      <c r="T1292" t="s">
        <v>6596</v>
      </c>
      <c r="U1292" t="s">
        <v>6597</v>
      </c>
      <c r="V1292" t="s">
        <v>6598</v>
      </c>
      <c r="Z1292">
        <v>115.6418212</v>
      </c>
      <c r="AA1292">
        <v>-8.3405331999999994</v>
      </c>
      <c r="AB1292" t="s">
        <v>6599</v>
      </c>
      <c r="AC1292" t="s">
        <v>229</v>
      </c>
      <c r="AL1292" t="s">
        <v>217</v>
      </c>
      <c r="AM1292" t="s">
        <v>6600</v>
      </c>
      <c r="AN1292" t="s">
        <v>6</v>
      </c>
      <c r="AO1292" s="57">
        <v>46366.455150462964</v>
      </c>
      <c r="AP1292" s="57">
        <v>46309.333333333336</v>
      </c>
      <c r="AR1292" t="s">
        <v>218</v>
      </c>
      <c r="AS1292" t="s">
        <v>3107</v>
      </c>
      <c r="AT1292" t="s">
        <v>230</v>
      </c>
      <c r="AU1292">
        <v>20261014</v>
      </c>
      <c r="AV1292" t="s">
        <v>221</v>
      </c>
      <c r="AW1292" t="s">
        <v>540</v>
      </c>
      <c r="AX1292" t="s">
        <v>222</v>
      </c>
      <c r="BA1292" s="57">
        <v>46309.333333333336</v>
      </c>
      <c r="BB1292" t="s">
        <v>6600</v>
      </c>
      <c r="BC1292">
        <v>2026</v>
      </c>
      <c r="BD1292">
        <v>10</v>
      </c>
      <c r="BE1292">
        <v>14</v>
      </c>
      <c r="BF1292" s="6">
        <f t="shared" si="60"/>
        <v>46309</v>
      </c>
      <c r="BG1292">
        <f t="shared" si="61"/>
        <v>-0.33333333333575865</v>
      </c>
      <c r="BH1292" t="str">
        <f t="shared" si="62"/>
        <v>COMPLY</v>
      </c>
      <c r="BI1292" t="str">
        <f>VLOOKUP(H1292,Sheet2!$A$1:$B$270,2,FALSE)</f>
        <v>KLUNGKUNG</v>
      </c>
    </row>
    <row r="1293" spans="1:61">
      <c r="A1293">
        <v>1292</v>
      </c>
      <c r="B1293">
        <v>1002633966</v>
      </c>
      <c r="C1293">
        <v>3</v>
      </c>
      <c r="D1293" t="s">
        <v>34</v>
      </c>
      <c r="E1293">
        <v>5</v>
      </c>
      <c r="F1293" t="s">
        <v>546</v>
      </c>
      <c r="G1293" t="s">
        <v>82</v>
      </c>
      <c r="H1293" t="s">
        <v>398</v>
      </c>
      <c r="I1293" t="s">
        <v>212</v>
      </c>
      <c r="J1293" t="s">
        <v>213</v>
      </c>
      <c r="K1293" t="s">
        <v>149</v>
      </c>
      <c r="M1293" t="s">
        <v>1401</v>
      </c>
      <c r="N1293" t="s">
        <v>215</v>
      </c>
      <c r="O1293" s="57">
        <v>46308.344618055555</v>
      </c>
      <c r="P1293" s="57">
        <v>46309.487523148149</v>
      </c>
      <c r="Q1293">
        <v>69409028</v>
      </c>
      <c r="S1293">
        <v>172404209449</v>
      </c>
      <c r="T1293" t="s">
        <v>6601</v>
      </c>
      <c r="U1293" t="s">
        <v>6602</v>
      </c>
      <c r="V1293" t="s">
        <v>6603</v>
      </c>
      <c r="Z1293">
        <v>115.6284168</v>
      </c>
      <c r="AA1293">
        <v>-8.3370417000000003</v>
      </c>
      <c r="AB1293" t="s">
        <v>6604</v>
      </c>
      <c r="AC1293" t="s">
        <v>229</v>
      </c>
      <c r="AL1293" t="s">
        <v>217</v>
      </c>
      <c r="AM1293" t="s">
        <v>6605</v>
      </c>
      <c r="AN1293" t="s">
        <v>6</v>
      </c>
      <c r="AO1293" t="s">
        <v>5998</v>
      </c>
      <c r="AP1293" s="57">
        <v>46309.333333333336</v>
      </c>
      <c r="AR1293" t="s">
        <v>14</v>
      </c>
      <c r="AS1293" t="s">
        <v>3107</v>
      </c>
      <c r="AT1293" t="s">
        <v>230</v>
      </c>
      <c r="AV1293" t="s">
        <v>6855</v>
      </c>
      <c r="AW1293" t="s">
        <v>541</v>
      </c>
      <c r="AX1293" t="s">
        <v>222</v>
      </c>
      <c r="BA1293" s="57">
        <v>46309.333333333336</v>
      </c>
      <c r="BB1293" t="s">
        <v>6605</v>
      </c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str">
        <f>VLOOKUP(H1293,Sheet2!$A$1:$B$270,2,FALSE)</f>
        <v>KLUNGKUNG</v>
      </c>
    </row>
    <row r="1294" spans="1:61">
      <c r="A1294">
        <v>1293</v>
      </c>
      <c r="B1294">
        <v>1002622955</v>
      </c>
      <c r="C1294">
        <v>3</v>
      </c>
      <c r="D1294" t="s">
        <v>34</v>
      </c>
      <c r="E1294">
        <v>5</v>
      </c>
      <c r="F1294" t="s">
        <v>546</v>
      </c>
      <c r="G1294" t="s">
        <v>82</v>
      </c>
      <c r="H1294" t="s">
        <v>522</v>
      </c>
      <c r="I1294" t="s">
        <v>212</v>
      </c>
      <c r="J1294" t="s">
        <v>213</v>
      </c>
      <c r="K1294" t="s">
        <v>149</v>
      </c>
      <c r="M1294" t="s">
        <v>76</v>
      </c>
      <c r="N1294" t="s">
        <v>215</v>
      </c>
      <c r="O1294" s="57">
        <v>46300.658078703702</v>
      </c>
      <c r="P1294" s="57">
        <v>46302.714039351849</v>
      </c>
      <c r="Q1294">
        <v>69404514</v>
      </c>
      <c r="S1294">
        <v>172404695145</v>
      </c>
      <c r="T1294" t="s">
        <v>3102</v>
      </c>
      <c r="U1294" t="s">
        <v>3103</v>
      </c>
      <c r="V1294" t="s">
        <v>3104</v>
      </c>
      <c r="Z1294">
        <v>115.50679359999999</v>
      </c>
      <c r="AA1294">
        <v>-8.5327634000000003</v>
      </c>
      <c r="AB1294" t="s">
        <v>3105</v>
      </c>
      <c r="AC1294" t="s">
        <v>229</v>
      </c>
      <c r="AL1294" t="s">
        <v>217</v>
      </c>
      <c r="AM1294" t="s">
        <v>3106</v>
      </c>
      <c r="AN1294" t="s">
        <v>6</v>
      </c>
      <c r="AO1294" s="57">
        <v>46152.684560185182</v>
      </c>
      <c r="AP1294" s="57">
        <v>46302.333333333336</v>
      </c>
      <c r="AR1294" t="s">
        <v>218</v>
      </c>
      <c r="AS1294" t="s">
        <v>3107</v>
      </c>
      <c r="AT1294" t="s">
        <v>230</v>
      </c>
      <c r="AU1294">
        <v>20261007</v>
      </c>
      <c r="AV1294" t="s">
        <v>221</v>
      </c>
      <c r="AW1294" t="s">
        <v>540</v>
      </c>
      <c r="AX1294" t="s">
        <v>222</v>
      </c>
      <c r="BA1294" s="57">
        <v>46302.333333333336</v>
      </c>
      <c r="BB1294" t="s">
        <v>3106</v>
      </c>
      <c r="BC1294">
        <v>2026</v>
      </c>
      <c r="BD1294">
        <v>10</v>
      </c>
      <c r="BE1294">
        <v>7</v>
      </c>
      <c r="BF1294" s="6">
        <f t="shared" si="60"/>
        <v>46302</v>
      </c>
      <c r="BG1294">
        <f t="shared" si="61"/>
        <v>-0.33333333333575865</v>
      </c>
      <c r="BH1294" t="str">
        <f t="shared" si="62"/>
        <v>COMPLY</v>
      </c>
      <c r="BI1294" t="str">
        <f>VLOOKUP(H1294,Sheet2!$A$1:$B$270,2,FALSE)</f>
        <v>KLUNGKUNG</v>
      </c>
    </row>
    <row r="1295" spans="1:61">
      <c r="A1295">
        <v>1294</v>
      </c>
      <c r="B1295">
        <v>1002622764</v>
      </c>
      <c r="C1295">
        <v>3</v>
      </c>
      <c r="D1295" t="s">
        <v>34</v>
      </c>
      <c r="E1295">
        <v>5</v>
      </c>
      <c r="F1295" t="s">
        <v>546</v>
      </c>
      <c r="G1295" t="s">
        <v>82</v>
      </c>
      <c r="H1295" t="s">
        <v>522</v>
      </c>
      <c r="I1295" t="s">
        <v>212</v>
      </c>
      <c r="J1295" t="s">
        <v>213</v>
      </c>
      <c r="K1295" t="s">
        <v>149</v>
      </c>
      <c r="M1295" t="s">
        <v>1626</v>
      </c>
      <c r="N1295" t="s">
        <v>215</v>
      </c>
      <c r="O1295" s="57">
        <v>46300.624224537038</v>
      </c>
      <c r="P1295" s="57">
        <v>46300.696689814817</v>
      </c>
      <c r="Q1295">
        <v>69404467</v>
      </c>
      <c r="S1295">
        <v>172404695094</v>
      </c>
      <c r="T1295" t="s">
        <v>3108</v>
      </c>
      <c r="U1295" t="s">
        <v>3103</v>
      </c>
      <c r="Z1295">
        <v>115.50679359999999</v>
      </c>
      <c r="AA1295">
        <v>-8.5327634000000003</v>
      </c>
      <c r="AB1295" t="s">
        <v>3109</v>
      </c>
      <c r="AC1295" t="s">
        <v>229</v>
      </c>
      <c r="AO1295" s="57">
        <v>46152.632743055554</v>
      </c>
      <c r="AR1295" t="s">
        <v>1631</v>
      </c>
      <c r="AS1295" t="s">
        <v>3107</v>
      </c>
      <c r="AT1295" t="s">
        <v>230</v>
      </c>
      <c r="AV1295" t="s">
        <v>3110</v>
      </c>
      <c r="AW1295" t="s">
        <v>559</v>
      </c>
      <c r="AX1295" t="s">
        <v>222</v>
      </c>
      <c r="AZ1295" t="s">
        <v>3110</v>
      </c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str">
        <f>VLOOKUP(H1295,Sheet2!$A$1:$B$270,2,FALSE)</f>
        <v>KLUNGKUNG</v>
      </c>
    </row>
    <row r="1296" spans="1:61">
      <c r="A1296">
        <v>1295</v>
      </c>
      <c r="B1296">
        <v>1002628752</v>
      </c>
      <c r="C1296">
        <v>3</v>
      </c>
      <c r="D1296" t="s">
        <v>34</v>
      </c>
      <c r="E1296">
        <v>5</v>
      </c>
      <c r="F1296" t="s">
        <v>546</v>
      </c>
      <c r="G1296" t="s">
        <v>82</v>
      </c>
      <c r="H1296" t="s">
        <v>263</v>
      </c>
      <c r="I1296" t="s">
        <v>212</v>
      </c>
      <c r="J1296" t="s">
        <v>213</v>
      </c>
      <c r="K1296" t="s">
        <v>149</v>
      </c>
      <c r="M1296" t="s">
        <v>76</v>
      </c>
      <c r="N1296" t="s">
        <v>215</v>
      </c>
      <c r="O1296" s="57">
        <v>46304.343877314815</v>
      </c>
      <c r="P1296" s="57">
        <v>46304.861192129632</v>
      </c>
      <c r="Q1296">
        <v>69406964</v>
      </c>
      <c r="S1296">
        <v>172428816228</v>
      </c>
      <c r="T1296" t="s">
        <v>5761</v>
      </c>
      <c r="U1296" t="s">
        <v>5762</v>
      </c>
      <c r="V1296" t="s">
        <v>5763</v>
      </c>
      <c r="Z1296">
        <v>115.4465709</v>
      </c>
      <c r="AA1296">
        <v>-8.4808534000000009</v>
      </c>
      <c r="AB1296" t="s">
        <v>5764</v>
      </c>
      <c r="AC1296" t="s">
        <v>229</v>
      </c>
      <c r="AL1296" t="s">
        <v>217</v>
      </c>
      <c r="AM1296" t="s">
        <v>4592</v>
      </c>
      <c r="AN1296" t="s">
        <v>6</v>
      </c>
      <c r="AO1296" s="57">
        <v>46275.361435185187</v>
      </c>
      <c r="AP1296" s="57">
        <v>46305.333333333336</v>
      </c>
      <c r="AR1296" t="s">
        <v>218</v>
      </c>
      <c r="AS1296" t="s">
        <v>547</v>
      </c>
      <c r="AT1296" t="s">
        <v>342</v>
      </c>
      <c r="AU1296">
        <v>20261009</v>
      </c>
      <c r="AV1296" t="s">
        <v>221</v>
      </c>
      <c r="AW1296" t="s">
        <v>540</v>
      </c>
      <c r="AX1296" t="s">
        <v>222</v>
      </c>
      <c r="BA1296" s="57">
        <v>46305.333333333336</v>
      </c>
      <c r="BB1296" t="s">
        <v>4592</v>
      </c>
      <c r="BC1296">
        <v>2026</v>
      </c>
      <c r="BD1296">
        <v>10</v>
      </c>
      <c r="BE1296">
        <v>9</v>
      </c>
      <c r="BF1296" s="6">
        <f t="shared" si="60"/>
        <v>46304</v>
      </c>
      <c r="BG1296">
        <f t="shared" si="61"/>
        <v>-1.3333333333357587</v>
      </c>
      <c r="BH1296" t="str">
        <f t="shared" si="62"/>
        <v>COMPLY</v>
      </c>
      <c r="BI1296" t="str">
        <f>VLOOKUP(H1296,Sheet2!$A$1:$B$270,2,FALSE)</f>
        <v>KLUNGKUNG</v>
      </c>
    </row>
    <row r="1297" spans="1:61">
      <c r="A1297">
        <v>1296</v>
      </c>
      <c r="B1297">
        <v>1002633139</v>
      </c>
      <c r="C1297">
        <v>3</v>
      </c>
      <c r="D1297" t="s">
        <v>34</v>
      </c>
      <c r="E1297">
        <v>5</v>
      </c>
      <c r="F1297" t="s">
        <v>546</v>
      </c>
      <c r="G1297" t="s">
        <v>82</v>
      </c>
      <c r="H1297" t="s">
        <v>263</v>
      </c>
      <c r="I1297" t="s">
        <v>212</v>
      </c>
      <c r="J1297" t="s">
        <v>213</v>
      </c>
      <c r="K1297" t="s">
        <v>149</v>
      </c>
      <c r="M1297" t="s">
        <v>224</v>
      </c>
      <c r="N1297" t="s">
        <v>215</v>
      </c>
      <c r="O1297" s="57">
        <v>46307.601643518516</v>
      </c>
      <c r="P1297" s="57">
        <v>46308.638564814813</v>
      </c>
      <c r="Q1297">
        <v>69408696</v>
      </c>
      <c r="S1297">
        <v>172428816133</v>
      </c>
      <c r="T1297" t="s">
        <v>6606</v>
      </c>
      <c r="U1297" t="s">
        <v>6607</v>
      </c>
      <c r="V1297" t="s">
        <v>6608</v>
      </c>
      <c r="Z1297">
        <v>115.3916327</v>
      </c>
      <c r="AA1297">
        <v>-8.5673309</v>
      </c>
      <c r="AB1297" t="s">
        <v>6609</v>
      </c>
      <c r="AC1297" t="s">
        <v>229</v>
      </c>
      <c r="AL1297" t="s">
        <v>217</v>
      </c>
      <c r="AM1297" t="s">
        <v>6610</v>
      </c>
      <c r="AN1297" t="s">
        <v>6</v>
      </c>
      <c r="AO1297" s="57">
        <v>46366.611539351848</v>
      </c>
      <c r="AP1297" s="57">
        <v>46308.625</v>
      </c>
      <c r="AR1297" t="s">
        <v>18</v>
      </c>
      <c r="AS1297" t="s">
        <v>547</v>
      </c>
      <c r="AT1297" t="s">
        <v>230</v>
      </c>
      <c r="AV1297" t="s">
        <v>226</v>
      </c>
      <c r="AW1297" t="s">
        <v>1985</v>
      </c>
      <c r="AX1297" t="s">
        <v>222</v>
      </c>
      <c r="BA1297" s="57">
        <v>46308.625</v>
      </c>
      <c r="BB1297" t="s">
        <v>6610</v>
      </c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str">
        <f>VLOOKUP(H1297,Sheet2!$A$1:$B$270,2,FALSE)</f>
        <v>KLUNGKUNG</v>
      </c>
    </row>
    <row r="1298" spans="1:61">
      <c r="A1298">
        <v>1297</v>
      </c>
      <c r="B1298">
        <v>1002635252</v>
      </c>
      <c r="C1298">
        <v>3</v>
      </c>
      <c r="D1298" t="s">
        <v>34</v>
      </c>
      <c r="E1298">
        <v>5</v>
      </c>
      <c r="F1298" t="s">
        <v>546</v>
      </c>
      <c r="G1298" t="s">
        <v>82</v>
      </c>
      <c r="H1298" t="s">
        <v>263</v>
      </c>
      <c r="I1298" t="s">
        <v>212</v>
      </c>
      <c r="J1298" t="s">
        <v>213</v>
      </c>
      <c r="K1298" t="s">
        <v>149</v>
      </c>
      <c r="M1298" t="s">
        <v>238</v>
      </c>
      <c r="N1298" t="s">
        <v>215</v>
      </c>
      <c r="O1298" s="57">
        <v>46308.607592592591</v>
      </c>
      <c r="P1298" s="57">
        <v>46308.641759259262</v>
      </c>
      <c r="Q1298">
        <v>69409487</v>
      </c>
      <c r="S1298">
        <v>172428816249</v>
      </c>
      <c r="T1298" t="s">
        <v>6611</v>
      </c>
      <c r="U1298" t="s">
        <v>6612</v>
      </c>
      <c r="V1298" t="s">
        <v>6856</v>
      </c>
      <c r="Z1298">
        <v>115.4465709</v>
      </c>
      <c r="AA1298">
        <v>-8.4808534000000009</v>
      </c>
      <c r="AB1298" t="s">
        <v>6613</v>
      </c>
      <c r="AC1298" t="s">
        <v>229</v>
      </c>
      <c r="AL1298" t="s">
        <v>217</v>
      </c>
      <c r="AM1298" t="s">
        <v>6857</v>
      </c>
      <c r="AN1298" t="s">
        <v>6</v>
      </c>
      <c r="AO1298" t="s">
        <v>5806</v>
      </c>
      <c r="AP1298" s="57">
        <v>46309.625</v>
      </c>
      <c r="AR1298" t="s">
        <v>239</v>
      </c>
      <c r="AS1298" t="s">
        <v>547</v>
      </c>
      <c r="AT1298" t="s">
        <v>230</v>
      </c>
      <c r="AV1298" t="s">
        <v>238</v>
      </c>
      <c r="AW1298" t="s">
        <v>540</v>
      </c>
      <c r="AX1298" t="s">
        <v>222</v>
      </c>
      <c r="BA1298" s="57">
        <v>46309.625</v>
      </c>
      <c r="BB1298" t="s">
        <v>6857</v>
      </c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str">
        <f>VLOOKUP(H1298,Sheet2!$A$1:$B$270,2,FALSE)</f>
        <v>KLUNGKUNG</v>
      </c>
    </row>
    <row r="1299" spans="1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:61">
      <c r="O1300" s="57"/>
      <c r="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:61">
      <c r="O1301" s="57"/>
      <c r="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:61">
      <c r="O1305" s="57"/>
      <c r="P1305" s="57"/>
      <c r="AO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:61">
      <c r="O1306" s="57"/>
      <c r="P1306" s="57"/>
      <c r="AO1306" s="57"/>
      <c r="A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:61">
      <c r="O1307" s="57"/>
      <c r="P1307" s="57"/>
      <c r="AO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:61">
      <c r="O1308" s="57"/>
      <c r="P1308" s="57"/>
      <c r="AO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:61">
      <c r="O1309" s="57"/>
      <c r="P1309" s="57"/>
      <c r="AO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:61">
      <c r="O1310" s="57"/>
      <c r="P1310" s="57"/>
      <c r="AO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:61">
      <c r="O1311" s="57"/>
      <c r="P1311" s="57"/>
      <c r="AO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:61">
      <c r="O1312" s="57"/>
      <c r="P1312" s="57"/>
      <c r="AO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A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O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O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O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O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A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O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O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AO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O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O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O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O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AO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A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A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A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O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O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O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O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O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O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O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O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O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AO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AO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O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O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O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O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O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O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O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O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O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O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O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O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O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O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O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O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AO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AO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O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O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O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O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A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AO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O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O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O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A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O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O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AO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O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O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AO1475" s="57"/>
      <c r="A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O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O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A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A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AO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A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O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O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A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AO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AO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O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O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AO1529" s="57"/>
      <c r="A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O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AO1539" s="57"/>
      <c r="A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AO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O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O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O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O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O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AO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O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O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O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O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O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O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AO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O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AO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O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A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O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O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O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O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O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O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O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A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O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O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O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O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AO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AO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O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AO1629" s="57"/>
      <c r="A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O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O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O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O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O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O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O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AO1657" s="57"/>
      <c r="A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O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O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O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O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AO1664" s="57"/>
      <c r="A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O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O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O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O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O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O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O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O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O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O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O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O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O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O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O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O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O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A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A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O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O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O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O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O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O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O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O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O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O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A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O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O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O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O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O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O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O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O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O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O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O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O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O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O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O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O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O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O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O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O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O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O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O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O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O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O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O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O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O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O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O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O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O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O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O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O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O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2026-10-14T07:26:30Z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